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KOLTSEGV\2024\RENDELET módosítás\június\"/>
    </mc:Choice>
  </mc:AlternateContent>
  <bookViews>
    <workbookView xWindow="-15" yWindow="-15" windowWidth="14400" windowHeight="12195" tabRatio="924" firstSheet="48" activeTab="59"/>
  </bookViews>
  <sheets>
    <sheet name="1. mell.bevétel_össz" sheetId="240" r:id="rId1"/>
    <sheet name="1.mell.kiadás_össz" sheetId="241" r:id="rId2"/>
    <sheet name="2.mell.működés  " sheetId="242" r:id="rId3"/>
    <sheet name="3.mell.felhalm " sheetId="243" r:id="rId4"/>
    <sheet name="4. mell.Önkorm" sheetId="239" r:id="rId5"/>
    <sheet name="5.Int.össz" sheetId="238" r:id="rId6"/>
    <sheet name="6.Polg_Hivatal" sheetId="237" r:id="rId7"/>
    <sheet name="7.TIK" sheetId="236" r:id="rId8"/>
    <sheet name="8.Humán" sheetId="235" r:id="rId9"/>
    <sheet name="9.Óvoda" sheetId="234" r:id="rId10"/>
    <sheet name="10.TMKK" sheetId="233" r:id="rId11"/>
    <sheet name="11.Rendelő" sheetId="232" r:id="rId12"/>
    <sheet name="12.Városüzemeltetés" sheetId="36" r:id="rId13"/>
    <sheet name="13.támogatás" sheetId="37" r:id="rId14"/>
    <sheet name="14.Szoc. " sheetId="103" r:id="rId15"/>
    <sheet name="15.felh.felúj." sheetId="58" r:id="rId16"/>
    <sheet name="16.beruh." sheetId="394" r:id="rId17"/>
    <sheet name="17.felúj." sheetId="395" r:id="rId18"/>
    <sheet name="18.adósság" sheetId="407" state="hidden" r:id="rId19"/>
    <sheet name="19.sajátbev." sheetId="408" state="hidden" r:id="rId20"/>
    <sheet name="20. fejl.célok" sheetId="398" state="hidden" r:id="rId21"/>
    <sheet name="21.elism.tart" sheetId="399" state="hidden" r:id="rId22"/>
    <sheet name="18.a vezetői juttatások" sheetId="409" r:id="rId23"/>
    <sheet name="19.a.int. juttatások  " sheetId="410" r:id="rId24"/>
    <sheet name="20.címpótl. " sheetId="411" r:id="rId25"/>
    <sheet name="25.EU_projekt. Önk " sheetId="403" state="hidden" r:id="rId26"/>
    <sheet name="21. Állami támog" sheetId="415" r:id="rId27"/>
    <sheet name="22. tábl önk-köt" sheetId="418" r:id="rId28"/>
    <sheet name="23._köt_össz_bev" sheetId="364" r:id="rId29"/>
    <sheet name="23._köt_össz_kiad" sheetId="365" r:id="rId30"/>
    <sheet name="23._önként_össz_bev" sheetId="366" r:id="rId31"/>
    <sheet name="23._önként_össz_kiad" sheetId="367" r:id="rId32"/>
    <sheet name="23._államig_össz_bev" sheetId="368" r:id="rId33"/>
    <sheet name="23._államig_össz_kiad" sheetId="369" r:id="rId34"/>
    <sheet name="24._önkorm_köt" sheetId="370" r:id="rId35"/>
    <sheet name="24._önkorm_önként" sheetId="371" r:id="rId36"/>
    <sheet name="24._önkorm_államig" sheetId="372" r:id="rId37"/>
    <sheet name="25._Int össz_köt" sheetId="373" r:id="rId38"/>
    <sheet name="25._Int össz_önk" sheetId="374" r:id="rId39"/>
    <sheet name="25._Int.össz_államig" sheetId="375" r:id="rId40"/>
    <sheet name="26._Hivatal_köt" sheetId="376" r:id="rId41"/>
    <sheet name="26._Hivatal_önként" sheetId="377" r:id="rId42"/>
    <sheet name="26._Hivatal_államig" sheetId="378" r:id="rId43"/>
    <sheet name="27._TIK_köt" sheetId="379" r:id="rId44"/>
    <sheet name="27._TIK_önként" sheetId="380" r:id="rId45"/>
    <sheet name="27._TIK_államig" sheetId="381" r:id="rId46"/>
    <sheet name="28._Humán_köt" sheetId="382" r:id="rId47"/>
    <sheet name="28._Humán_önként" sheetId="383" r:id="rId48"/>
    <sheet name="28._Humán_államig" sheetId="384" r:id="rId49"/>
    <sheet name="29._Óvoda_köt" sheetId="385" r:id="rId50"/>
    <sheet name="29._Óvoda_önként" sheetId="386" r:id="rId51"/>
    <sheet name="29._Óvoda_államig" sheetId="387" r:id="rId52"/>
    <sheet name="30._TMKK_köt" sheetId="388" r:id="rId53"/>
    <sheet name="30._TMKK_önként" sheetId="389" r:id="rId54"/>
    <sheet name="30._TMKK_államig" sheetId="390" r:id="rId55"/>
    <sheet name="31._Rendelő_köt" sheetId="391" r:id="rId56"/>
    <sheet name="31._Rendelő_önként" sheetId="392" r:id="rId57"/>
    <sheet name="31._Rendelő_államig" sheetId="393" r:id="rId58"/>
    <sheet name="32.melléklet" sheetId="419" r:id="rId59"/>
    <sheet name="33.melléklet" sheetId="420" r:id="rId60"/>
    <sheet name="Munka4" sheetId="78" state="hidden" r:id="rId61"/>
    <sheet name="Munka3" sheetId="77" state="hidden" r:id="rId62"/>
    <sheet name="Munka1" sheetId="79" state="hidden" r:id="rId63"/>
    <sheet name="Munka5" sheetId="82" state="hidden" r:id="rId64"/>
    <sheet name="Munka2" sheetId="81" state="hidden" r:id="rId65"/>
  </sheets>
  <externalReferences>
    <externalReference r:id="rId66"/>
  </externalReferences>
  <definedNames>
    <definedName name="_xlnm.Print_Titles" localSheetId="0">'1. mell.bevétel_össz'!$1:$2</definedName>
    <definedName name="_xlnm.Print_Titles" localSheetId="1">'1.mell.kiadás_össz'!$4:$6</definedName>
    <definedName name="_xlnm.Print_Titles" localSheetId="10">'10.TMKK'!$5:$9</definedName>
    <definedName name="_xlnm.Print_Titles" localSheetId="11">'11.Rendelő'!$5:$9</definedName>
    <definedName name="_xlnm.Print_Titles" localSheetId="13">'13.támogatás'!$2:$7</definedName>
    <definedName name="_xlnm.Print_Titles" localSheetId="15">'15.felh.felúj.'!$1:$8</definedName>
    <definedName name="_xlnm.Print_Titles" localSheetId="16">'16.beruh.'!$1:$7</definedName>
    <definedName name="_xlnm.Print_Titles" localSheetId="17">'17.felúj.'!$2:$7</definedName>
    <definedName name="_xlnm.Print_Titles" localSheetId="32">'23._államig_össz_bev'!$1:$11</definedName>
    <definedName name="_xlnm.Print_Titles" localSheetId="33">'23._államig_össz_kiad'!$4:$7</definedName>
    <definedName name="_xlnm.Print_Titles" localSheetId="28">'23._köt_össz_bev'!$1:$11</definedName>
    <definedName name="_xlnm.Print_Titles" localSheetId="29">'23._köt_össz_kiad'!$4:$7</definedName>
    <definedName name="_xlnm.Print_Titles" localSheetId="30">'23._önként_össz_bev'!$1:$12</definedName>
    <definedName name="_xlnm.Print_Titles" localSheetId="31">'23._önként_össz_kiad'!$4:$7</definedName>
    <definedName name="_xlnm.Print_Titles" localSheetId="36">'24._önkorm_államig'!$1:$7</definedName>
    <definedName name="_xlnm.Print_Titles" localSheetId="34">'24._önkorm_köt'!$1:$6</definedName>
    <definedName name="_xlnm.Print_Titles" localSheetId="35">'24._önkorm_önként'!$1:$8</definedName>
    <definedName name="_xlnm.Print_Titles" localSheetId="37">'25._Int össz_köt'!$4:$10</definedName>
    <definedName name="_xlnm.Print_Titles" localSheetId="42">'26._Hivatal_államig'!$4:$9</definedName>
    <definedName name="_xlnm.Print_Titles" localSheetId="40">'26._Hivatal_köt'!$4:$9</definedName>
    <definedName name="_xlnm.Print_Titles" localSheetId="41">'26._Hivatal_önként'!$4:$9</definedName>
    <definedName name="_xlnm.Print_Titles" localSheetId="45">'27._TIK_államig'!$4:$9</definedName>
    <definedName name="_xlnm.Print_Titles" localSheetId="43">'27._TIK_köt'!$4:$9</definedName>
    <definedName name="_xlnm.Print_Titles" localSheetId="44">'27._TIK_önként'!$4:$9</definedName>
    <definedName name="_xlnm.Print_Titles" localSheetId="48">'28._Humán_államig'!$4:$9</definedName>
    <definedName name="_xlnm.Print_Titles" localSheetId="46">'28._Humán_köt'!$4:$9</definedName>
    <definedName name="_xlnm.Print_Titles" localSheetId="47">'28._Humán_önként'!$4:$9</definedName>
    <definedName name="_xlnm.Print_Titles" localSheetId="51">'29._Óvoda_államig'!$4:$9</definedName>
    <definedName name="_xlnm.Print_Titles" localSheetId="49">'29._Óvoda_köt'!$4:$9</definedName>
    <definedName name="_xlnm.Print_Titles" localSheetId="50">'29._Óvoda_önként'!$4:$9</definedName>
    <definedName name="_xlnm.Print_Titles" localSheetId="54">'30._TMKK_államig'!$4:$9</definedName>
    <definedName name="_xlnm.Print_Titles" localSheetId="52">'30._TMKK_köt'!$4:$9</definedName>
    <definedName name="_xlnm.Print_Titles" localSheetId="53">'30._TMKK_önként'!$4:$9</definedName>
    <definedName name="_xlnm.Print_Titles" localSheetId="57">'31._Rendelő_államig'!$4:$9</definedName>
    <definedName name="_xlnm.Print_Titles" localSheetId="55">'31._Rendelő_köt'!$4:$9</definedName>
    <definedName name="_xlnm.Print_Titles" localSheetId="56">'31._Rendelő_önként'!$4:$9</definedName>
    <definedName name="_xlnm.Print_Titles" localSheetId="4">'4. mell.Önkorm'!$1:$6</definedName>
    <definedName name="_xlnm.Print_Titles" localSheetId="5">'5.Int.össz'!$4:$9</definedName>
    <definedName name="_xlnm.Print_Titles" localSheetId="6">'6.Polg_Hivatal'!$4:$9</definedName>
    <definedName name="_xlnm.Print_Titles" localSheetId="7">'7.TIK'!$4:$9</definedName>
    <definedName name="_xlnm.Print_Titles" localSheetId="8">'8.Humán'!$5:$9</definedName>
    <definedName name="_xlnm.Print_Titles" localSheetId="9">'9.Óvoda'!$5:$9</definedName>
    <definedName name="_xlnm.Print_Area" localSheetId="0">'1. mell.bevétel_össz'!$A$1:$K$84</definedName>
    <definedName name="_xlnm.Print_Area" localSheetId="1">'1.mell.kiadás_össz'!$A$1:$H$68</definedName>
    <definedName name="_xlnm.Print_Area" localSheetId="10">'10.TMKK'!$A$1:$L$74</definedName>
    <definedName name="_xlnm.Print_Area" localSheetId="11">'11.Rendelő'!$A$1:$L$74</definedName>
    <definedName name="_xlnm.Print_Area" localSheetId="12">'12.Városüzemeltetés'!$A$1:$L$24</definedName>
    <definedName name="_xlnm.Print_Area" localSheetId="13">'13.támogatás'!$A$1:$H$89</definedName>
    <definedName name="_xlnm.Print_Area" localSheetId="14">'14.Szoc. '!$A$1:$H$23</definedName>
    <definedName name="_xlnm.Print_Area" localSheetId="15">'15.felh.felúj.'!$A$1:$L$104</definedName>
    <definedName name="_xlnm.Print_Area" localSheetId="16">'16.beruh.'!$A$1:$G$59</definedName>
    <definedName name="_xlnm.Print_Area" localSheetId="17">'17.felúj.'!$A$1:$G$28</definedName>
    <definedName name="_xlnm.Print_Area" localSheetId="22">'18.a vezetői juttatások'!$A$1:$C$55</definedName>
    <definedName name="_xlnm.Print_Area" localSheetId="18">'18.adósság'!$A$1:$G$16</definedName>
    <definedName name="_xlnm.Print_Area" localSheetId="23">'19.a.int. juttatások  '!$A$1:$K$17</definedName>
    <definedName name="_xlnm.Print_Area" localSheetId="19">'19.sajátbev.'!$A$1:$C$24</definedName>
    <definedName name="_xlnm.Print_Area" localSheetId="2">'2.mell.működés  '!$A$1:$Z$33</definedName>
    <definedName name="_xlnm.Print_Area" localSheetId="26">'21. Állami támog'!$A$1:$G$62</definedName>
    <definedName name="_xlnm.Print_Area" localSheetId="27">'22. tábl önk-köt'!$A$1:$G$36</definedName>
    <definedName name="_xlnm.Print_Area" localSheetId="33">'23._államig_össz_kiad'!$A$1:$L$60</definedName>
    <definedName name="_xlnm.Print_Area" localSheetId="28">'23._köt_össz_bev'!$A$1:$I$85</definedName>
    <definedName name="_xlnm.Print_Area" localSheetId="29">'23._köt_össz_kiad'!$A$1:$H$59</definedName>
    <definedName name="_xlnm.Print_Area" localSheetId="30">'23._önként_össz_bev'!$A$1:$H$86</definedName>
    <definedName name="_xlnm.Print_Area" localSheetId="31">'23._önként_össz_kiad'!$A$1:$I$59</definedName>
    <definedName name="_xlnm.Print_Area" localSheetId="36">'24._önkorm_államig'!$A$1:$H$136</definedName>
    <definedName name="_xlnm.Print_Area" localSheetId="34">'24._önkorm_köt'!$A$1:$H$135</definedName>
    <definedName name="_xlnm.Print_Area" localSheetId="35">'24._önkorm_önként'!$A$1:$L$136</definedName>
    <definedName name="_xlnm.Print_Area" localSheetId="37">'25._Int össz_köt'!$A$1:$L$72</definedName>
    <definedName name="_xlnm.Print_Area" localSheetId="38">'25._Int össz_önk'!$A$1:$L$72</definedName>
    <definedName name="_xlnm.Print_Area" localSheetId="39">'25._Int.össz_államig'!$A$1:$L$73</definedName>
    <definedName name="_xlnm.Print_Area" localSheetId="25">'25.EU_projekt. Önk '!$A$1:$F$55</definedName>
    <definedName name="_xlnm.Print_Area" localSheetId="42">'26._Hivatal_államig'!$A$1:$H$73</definedName>
    <definedName name="_xlnm.Print_Area" localSheetId="40">'26._Hivatal_köt'!$A$1:$H$72</definedName>
    <definedName name="_xlnm.Print_Area" localSheetId="41">'26._Hivatal_önként'!$A$1:$H$72</definedName>
    <definedName name="_xlnm.Print_Area" localSheetId="45">'27._TIK_államig'!$A$1:$H$73</definedName>
    <definedName name="_xlnm.Print_Area" localSheetId="43">'27._TIK_köt'!$A$1:$H$72</definedName>
    <definedName name="_xlnm.Print_Area" localSheetId="44">'27._TIK_önként'!$A$1:$H$72</definedName>
    <definedName name="_xlnm.Print_Area" localSheetId="48">'28._Humán_államig'!$A$1:$H$73</definedName>
    <definedName name="_xlnm.Print_Area" localSheetId="46">'28._Humán_köt'!$A$1:$L$72</definedName>
    <definedName name="_xlnm.Print_Area" localSheetId="47">'28._Humán_önként'!$A$1:$H$72</definedName>
    <definedName name="_xlnm.Print_Area" localSheetId="51">'29._Óvoda_államig'!$A$1:$H$73</definedName>
    <definedName name="_xlnm.Print_Area" localSheetId="49">'29._Óvoda_köt'!$A$1:$H$72</definedName>
    <definedName name="_xlnm.Print_Area" localSheetId="50">'29._Óvoda_önként'!$A$1:$H$72</definedName>
    <definedName name="_xlnm.Print_Area" localSheetId="3">'3.mell.felhalm '!$A$1:$Z$32</definedName>
    <definedName name="_xlnm.Print_Area" localSheetId="54">'30._TMKK_államig'!$A$1:$H$73</definedName>
    <definedName name="_xlnm.Print_Area" localSheetId="52">'30._TMKK_köt'!$A$1:$L$72</definedName>
    <definedName name="_xlnm.Print_Area" localSheetId="53">'30._TMKK_önként'!$A$1:$H$72</definedName>
    <definedName name="_xlnm.Print_Area" localSheetId="57">'31._Rendelő_államig'!$A$1:$H$73</definedName>
    <definedName name="_xlnm.Print_Area" localSheetId="55">'31._Rendelő_köt'!$A$1:$I$72</definedName>
    <definedName name="_xlnm.Print_Area" localSheetId="56">'31._Rendelő_önként'!$A$1:$H$72</definedName>
    <definedName name="_xlnm.Print_Area" localSheetId="4">'4. mell.Önkorm'!$A$1:$J$139</definedName>
    <definedName name="_xlnm.Print_Area" localSheetId="5">'5.Int.össz'!$A$1:$L$74</definedName>
    <definedName name="_xlnm.Print_Area" localSheetId="6">'6.Polg_Hivatal'!$A$1:$L$74</definedName>
    <definedName name="_xlnm.Print_Area" localSheetId="7">'7.TIK'!$A$1:$L$74</definedName>
    <definedName name="_xlnm.Print_Area" localSheetId="8">'8.Humán'!$A$1:$K$74</definedName>
    <definedName name="_xlnm.Print_Area" localSheetId="9">'9.Óvoda'!$A$1:$L$74</definedName>
  </definedNames>
  <calcPr calcId="152511"/>
</workbook>
</file>

<file path=xl/calcChain.xml><?xml version="1.0" encoding="utf-8"?>
<calcChain xmlns="http://schemas.openxmlformats.org/spreadsheetml/2006/main">
  <c r="K16" i="420" l="1"/>
  <c r="J16" i="420"/>
  <c r="I16" i="420"/>
  <c r="H16" i="420"/>
  <c r="G16" i="420"/>
  <c r="F16" i="420"/>
  <c r="E16" i="420"/>
  <c r="D16" i="420"/>
  <c r="C16" i="420"/>
  <c r="B16" i="420"/>
  <c r="C52" i="419" l="1"/>
  <c r="C54" i="419" s="1"/>
  <c r="C27" i="419"/>
  <c r="C5" i="415" l="1"/>
  <c r="D5" i="415"/>
  <c r="E5" i="415"/>
  <c r="F5" i="415"/>
  <c r="G5" i="415"/>
  <c r="B5" i="415"/>
  <c r="G42" i="418" l="1"/>
  <c r="F42" i="418"/>
  <c r="E42" i="418"/>
  <c r="D42" i="418"/>
  <c r="C42" i="418"/>
  <c r="B42" i="418"/>
  <c r="C38" i="418"/>
  <c r="B38" i="418"/>
  <c r="C34" i="418"/>
  <c r="B34" i="418"/>
  <c r="C32" i="418"/>
  <c r="B32" i="418"/>
  <c r="E31" i="418"/>
  <c r="D31" i="418"/>
  <c r="E30" i="418"/>
  <c r="D30" i="418"/>
  <c r="C30" i="418"/>
  <c r="B30" i="418"/>
  <c r="C29" i="418"/>
  <c r="B29" i="418"/>
  <c r="C28" i="418"/>
  <c r="B28" i="418"/>
  <c r="E27" i="418"/>
  <c r="D27" i="418"/>
  <c r="C27" i="418"/>
  <c r="B27" i="418"/>
  <c r="E26" i="418"/>
  <c r="D26" i="418"/>
  <c r="C26" i="418"/>
  <c r="B26" i="418"/>
  <c r="C25" i="418"/>
  <c r="B25" i="418"/>
  <c r="E24" i="418"/>
  <c r="D24" i="418"/>
  <c r="C24" i="418"/>
  <c r="B24" i="418"/>
  <c r="G23" i="418"/>
  <c r="G35" i="418" s="1"/>
  <c r="F23" i="418"/>
  <c r="F35" i="418" s="1"/>
  <c r="F44" i="418" s="1"/>
  <c r="E22" i="418"/>
  <c r="D22" i="418"/>
  <c r="C22" i="418"/>
  <c r="B22" i="418"/>
  <c r="C15" i="418"/>
  <c r="B15" i="418"/>
  <c r="E14" i="418"/>
  <c r="D14" i="418"/>
  <c r="C13" i="418"/>
  <c r="B13" i="418"/>
  <c r="E12" i="418"/>
  <c r="D12" i="418"/>
  <c r="C11" i="418"/>
  <c r="B11" i="418"/>
  <c r="E10" i="418"/>
  <c r="D10" i="418"/>
  <c r="C10" i="418"/>
  <c r="C35" i="418" s="1"/>
  <c r="B10" i="418"/>
  <c r="C8" i="418"/>
  <c r="G8" i="418" s="1"/>
  <c r="D35" i="418" l="1"/>
  <c r="D44" i="418" s="1"/>
  <c r="B35" i="418"/>
  <c r="E8" i="418"/>
  <c r="E35" i="418"/>
  <c r="E47" i="418" s="1"/>
  <c r="B44" i="418"/>
  <c r="B37" i="418"/>
  <c r="B39" i="418" s="1"/>
  <c r="C47" i="418"/>
  <c r="G44" i="418"/>
  <c r="C44" i="418"/>
  <c r="E44" i="418" l="1"/>
  <c r="C37" i="418"/>
  <c r="C39" i="418" s="1"/>
  <c r="D107" i="239"/>
  <c r="D58" i="37"/>
  <c r="D37" i="371" l="1"/>
  <c r="D35" i="371"/>
  <c r="H48" i="241" l="1"/>
  <c r="D54" i="37"/>
  <c r="D102" i="371"/>
  <c r="D38" i="58"/>
  <c r="H38" i="58" s="1"/>
  <c r="D109" i="371"/>
  <c r="A32" i="394"/>
  <c r="E32" i="394"/>
  <c r="F32" i="394"/>
  <c r="B32" i="394" s="1"/>
  <c r="D34" i="372"/>
  <c r="D58" i="237"/>
  <c r="D22" i="36"/>
  <c r="H42" i="58"/>
  <c r="D24" i="58"/>
  <c r="I49" i="58" l="1"/>
  <c r="D49" i="58"/>
  <c r="D62" i="58"/>
  <c r="E62" i="237"/>
  <c r="I62" i="237"/>
  <c r="J62" i="237"/>
  <c r="K62" i="237"/>
  <c r="E62" i="238"/>
  <c r="E60" i="238" s="1"/>
  <c r="C62" i="238"/>
  <c r="C60" i="238" s="1"/>
  <c r="G60" i="238"/>
  <c r="F60" i="238"/>
  <c r="D60" i="238"/>
  <c r="I13" i="239"/>
  <c r="K13" i="239"/>
  <c r="I18" i="239"/>
  <c r="J13" i="239"/>
  <c r="G13" i="239"/>
  <c r="F13" i="239"/>
  <c r="E13" i="239"/>
  <c r="H23" i="239"/>
  <c r="H13" i="239"/>
  <c r="D13" i="239"/>
  <c r="C13" i="239"/>
  <c r="E36" i="394" l="1"/>
  <c r="E35" i="394"/>
  <c r="E22" i="394"/>
  <c r="E23" i="394"/>
  <c r="E24" i="394"/>
  <c r="E25" i="394"/>
  <c r="E26" i="394"/>
  <c r="F36" i="394"/>
  <c r="D92" i="58"/>
  <c r="D91" i="58"/>
  <c r="D73" i="58"/>
  <c r="D74" i="58"/>
  <c r="D117" i="371" l="1"/>
  <c r="D55" i="37"/>
  <c r="G51" i="415" l="1"/>
  <c r="G52" i="415"/>
  <c r="G50" i="415"/>
  <c r="F53" i="415"/>
  <c r="E53" i="415"/>
  <c r="D53" i="415"/>
  <c r="C53" i="415"/>
  <c r="B53" i="415"/>
  <c r="G59" i="415"/>
  <c r="G58" i="415" s="1"/>
  <c r="F58" i="415"/>
  <c r="E58" i="415"/>
  <c r="D58" i="415"/>
  <c r="C58" i="415"/>
  <c r="B58" i="415"/>
  <c r="G53" i="415" l="1"/>
  <c r="D27" i="37"/>
  <c r="D63" i="392" l="1"/>
  <c r="D19" i="37" l="1"/>
  <c r="D23" i="58" l="1"/>
  <c r="D18" i="58"/>
  <c r="A21" i="395"/>
  <c r="E21" i="395"/>
  <c r="F21" i="395"/>
  <c r="B21" i="395" s="1"/>
  <c r="H58" i="58"/>
  <c r="D58" i="233" l="1"/>
  <c r="A24" i="394" l="1"/>
  <c r="F24" i="394"/>
  <c r="B24" i="394" s="1"/>
  <c r="A23" i="394"/>
  <c r="F23" i="394"/>
  <c r="B23" i="394" s="1"/>
  <c r="D13" i="58"/>
  <c r="H24" i="58"/>
  <c r="H25" i="58"/>
  <c r="D71" i="58"/>
  <c r="D93" i="58"/>
  <c r="D12" i="58" l="1"/>
  <c r="D58" i="236"/>
  <c r="B6" i="415" l="1"/>
  <c r="B15" i="415" s="1"/>
  <c r="C6" i="415"/>
  <c r="D6" i="415"/>
  <c r="D15" i="415" s="1"/>
  <c r="E6" i="415"/>
  <c r="E15" i="415" s="1"/>
  <c r="F6" i="415"/>
  <c r="G7" i="415"/>
  <c r="G8" i="415"/>
  <c r="G9" i="415"/>
  <c r="G10" i="415"/>
  <c r="G11" i="415"/>
  <c r="G12" i="415"/>
  <c r="G13" i="415"/>
  <c r="G14" i="415"/>
  <c r="C15" i="415"/>
  <c r="F15" i="415"/>
  <c r="G17" i="415"/>
  <c r="G18" i="415"/>
  <c r="G19" i="415"/>
  <c r="G20" i="415"/>
  <c r="B21" i="415"/>
  <c r="C21" i="415"/>
  <c r="D21" i="415"/>
  <c r="E21" i="415"/>
  <c r="F21" i="415"/>
  <c r="B23" i="415"/>
  <c r="C23" i="415"/>
  <c r="D23" i="415"/>
  <c r="E23" i="415"/>
  <c r="F23" i="415"/>
  <c r="G24" i="415"/>
  <c r="G25" i="415"/>
  <c r="G26" i="415"/>
  <c r="G27" i="415"/>
  <c r="G28" i="415"/>
  <c r="G29" i="415"/>
  <c r="G30" i="415"/>
  <c r="G31" i="415"/>
  <c r="G32" i="415"/>
  <c r="B33" i="415"/>
  <c r="C33" i="415"/>
  <c r="D33" i="415"/>
  <c r="E33" i="415"/>
  <c r="F33" i="415"/>
  <c r="G34" i="415"/>
  <c r="G35" i="415"/>
  <c r="G36" i="415"/>
  <c r="B37" i="415"/>
  <c r="C37" i="415"/>
  <c r="D37" i="415"/>
  <c r="E37" i="415"/>
  <c r="F37" i="415"/>
  <c r="G38" i="415"/>
  <c r="G39" i="415"/>
  <c r="B40" i="415"/>
  <c r="D40" i="415"/>
  <c r="E40" i="415"/>
  <c r="F40" i="415"/>
  <c r="C41" i="415"/>
  <c r="C40" i="415" s="1"/>
  <c r="G41" i="415"/>
  <c r="G40" i="415" s="1"/>
  <c r="B44" i="415"/>
  <c r="C44" i="415"/>
  <c r="C48" i="415" s="1"/>
  <c r="D44" i="415"/>
  <c r="E44" i="415"/>
  <c r="E48" i="415" s="1"/>
  <c r="F44" i="415"/>
  <c r="F48" i="415" s="1"/>
  <c r="G45" i="415"/>
  <c r="G46" i="415"/>
  <c r="G47" i="415"/>
  <c r="B48" i="415"/>
  <c r="D48" i="415"/>
  <c r="B55" i="415"/>
  <c r="C55" i="415"/>
  <c r="D55" i="415"/>
  <c r="E55" i="415"/>
  <c r="F55" i="415"/>
  <c r="G56" i="415"/>
  <c r="G55" i="415" s="1"/>
  <c r="G61" i="415"/>
  <c r="E42" i="415" l="1"/>
  <c r="E60" i="415" s="1"/>
  <c r="C42" i="415"/>
  <c r="C60" i="415" s="1"/>
  <c r="G37" i="415"/>
  <c r="D42" i="415"/>
  <c r="D60" i="415" s="1"/>
  <c r="G23" i="415"/>
  <c r="G6" i="415"/>
  <c r="G15" i="415" s="1"/>
  <c r="G33" i="415"/>
  <c r="G44" i="415"/>
  <c r="G48" i="415" s="1"/>
  <c r="F42" i="415"/>
  <c r="F60" i="415" s="1"/>
  <c r="B42" i="415"/>
  <c r="B60" i="415" s="1"/>
  <c r="G21" i="415"/>
  <c r="G60" i="415" l="1"/>
  <c r="G42" i="415"/>
  <c r="D16" i="239"/>
  <c r="D50" i="37" l="1"/>
  <c r="D57" i="383"/>
  <c r="D56" i="380" l="1"/>
  <c r="D54" i="380"/>
  <c r="D56" i="392"/>
  <c r="D54" i="392"/>
  <c r="D56" i="389"/>
  <c r="D54" i="389"/>
  <c r="D56" i="383" l="1"/>
  <c r="D54" i="383"/>
  <c r="D57" i="233" l="1"/>
  <c r="D55" i="233"/>
  <c r="D58" i="235"/>
  <c r="D94" i="371" l="1"/>
  <c r="D19" i="36"/>
  <c r="C54" i="37" l="1"/>
  <c r="H59" i="37"/>
  <c r="D83" i="58"/>
  <c r="D116" i="371" l="1"/>
  <c r="D117" i="239"/>
  <c r="D56" i="37"/>
  <c r="H54" i="37" l="1"/>
  <c r="D133" i="239"/>
  <c r="D82" i="239"/>
  <c r="D49" i="37" l="1"/>
  <c r="D58" i="234"/>
  <c r="D31" i="37"/>
  <c r="D100" i="371" l="1"/>
  <c r="D91" i="371"/>
  <c r="H14" i="37"/>
  <c r="D92" i="239"/>
  <c r="H58" i="37" l="1"/>
  <c r="D38" i="37" l="1"/>
  <c r="D56" i="237" l="1"/>
  <c r="D55" i="237"/>
  <c r="D57" i="237" l="1"/>
  <c r="G58" i="394" l="1"/>
  <c r="C58" i="394"/>
  <c r="A52" i="394"/>
  <c r="E52" i="394"/>
  <c r="F52" i="394"/>
  <c r="B52" i="394" s="1"/>
  <c r="A53" i="394"/>
  <c r="E53" i="394"/>
  <c r="F53" i="394"/>
  <c r="B53" i="394" s="1"/>
  <c r="A54" i="394"/>
  <c r="E54" i="394"/>
  <c r="F54" i="394"/>
  <c r="B54" i="394" s="1"/>
  <c r="A44" i="394"/>
  <c r="E44" i="394"/>
  <c r="F44" i="394"/>
  <c r="B44" i="394" s="1"/>
  <c r="A40" i="394"/>
  <c r="E40" i="394"/>
  <c r="F40" i="394"/>
  <c r="B40" i="394" s="1"/>
  <c r="F35" i="394"/>
  <c r="B35" i="394" s="1"/>
  <c r="B36" i="394"/>
  <c r="A22" i="394"/>
  <c r="A25" i="394"/>
  <c r="F25" i="394"/>
  <c r="B25" i="394" s="1"/>
  <c r="A26" i="394"/>
  <c r="F26" i="394"/>
  <c r="B26" i="394" s="1"/>
  <c r="D16" i="103" l="1"/>
  <c r="D9" i="103"/>
  <c r="D53" i="58" l="1"/>
  <c r="D57" i="58"/>
  <c r="D56" i="58" s="1"/>
  <c r="D20" i="58" l="1"/>
  <c r="D9" i="58" s="1"/>
  <c r="F22" i="394"/>
  <c r="B22" i="394" s="1"/>
  <c r="D18" i="239" l="1"/>
  <c r="D82" i="58"/>
  <c r="D39" i="58"/>
  <c r="H27" i="58"/>
  <c r="D20" i="37"/>
  <c r="D94" i="239"/>
  <c r="D57" i="232"/>
  <c r="D55" i="232"/>
  <c r="D57" i="234"/>
  <c r="D55" i="234"/>
  <c r="D57" i="235"/>
  <c r="D55" i="235"/>
  <c r="D57" i="236"/>
  <c r="D55" i="236"/>
  <c r="H26" i="58" l="1"/>
  <c r="D58" i="232" l="1"/>
  <c r="D45" i="232"/>
  <c r="H19" i="58"/>
  <c r="H16" i="58"/>
  <c r="D89" i="58" l="1"/>
  <c r="H46" i="37" l="1"/>
  <c r="H23" i="58" l="1"/>
  <c r="D21" i="103"/>
  <c r="D39" i="37" l="1"/>
  <c r="D26" i="37" l="1"/>
  <c r="H45" i="37"/>
  <c r="H44" i="37"/>
  <c r="D15" i="239"/>
  <c r="D17" i="239" l="1"/>
  <c r="D14" i="239"/>
  <c r="G33" i="370" l="1"/>
  <c r="F33" i="370"/>
  <c r="E33" i="370"/>
  <c r="D33" i="370"/>
  <c r="H136" i="371"/>
  <c r="D113" i="371"/>
  <c r="D39" i="371"/>
  <c r="D36" i="371"/>
  <c r="D34" i="371"/>
  <c r="H135" i="372"/>
  <c r="D33" i="372"/>
  <c r="D26" i="374"/>
  <c r="H28" i="378"/>
  <c r="H72" i="380"/>
  <c r="H69" i="380"/>
  <c r="H68" i="380"/>
  <c r="H67" i="380"/>
  <c r="H66" i="380"/>
  <c r="H65" i="380"/>
  <c r="H64" i="380"/>
  <c r="H63" i="380"/>
  <c r="H61" i="380"/>
  <c r="H60" i="380"/>
  <c r="H59" i="380"/>
  <c r="H58" i="380"/>
  <c r="H57" i="380"/>
  <c r="H56" i="380"/>
  <c r="H55" i="380"/>
  <c r="H54" i="380"/>
  <c r="H46" i="380"/>
  <c r="H45" i="380"/>
  <c r="H42" i="380"/>
  <c r="H41" i="380"/>
  <c r="H40" i="380"/>
  <c r="H39" i="380"/>
  <c r="H38" i="380"/>
  <c r="H37" i="380"/>
  <c r="H36" i="380"/>
  <c r="H35" i="380"/>
  <c r="H34" i="380"/>
  <c r="H32" i="380"/>
  <c r="H31" i="380"/>
  <c r="H30" i="380"/>
  <c r="H28" i="380"/>
  <c r="H27" i="380"/>
  <c r="H26" i="380"/>
  <c r="H25" i="380"/>
  <c r="H24" i="380"/>
  <c r="H22" i="380"/>
  <c r="H21" i="380"/>
  <c r="H20" i="380"/>
  <c r="H19" i="380"/>
  <c r="H18" i="380"/>
  <c r="H17" i="380"/>
  <c r="H16" i="380"/>
  <c r="H15" i="380"/>
  <c r="H14" i="380"/>
  <c r="H13" i="380"/>
  <c r="H12" i="380"/>
  <c r="H72" i="383"/>
  <c r="H69" i="383"/>
  <c r="H68" i="383"/>
  <c r="H66" i="383"/>
  <c r="H65" i="383"/>
  <c r="H64" i="383"/>
  <c r="H63" i="383"/>
  <c r="H61" i="383"/>
  <c r="H60" i="383"/>
  <c r="H58" i="383"/>
  <c r="H57" i="383"/>
  <c r="H56" i="383"/>
  <c r="H55" i="383"/>
  <c r="H54" i="383"/>
  <c r="H46" i="383"/>
  <c r="H45" i="383"/>
  <c r="H42" i="383"/>
  <c r="H41" i="383"/>
  <c r="H40" i="383"/>
  <c r="H39" i="383"/>
  <c r="H38" i="383"/>
  <c r="H37" i="383"/>
  <c r="H36" i="383"/>
  <c r="H35" i="383"/>
  <c r="H34" i="383"/>
  <c r="H32" i="383"/>
  <c r="H31" i="383"/>
  <c r="H30" i="383"/>
  <c r="H28" i="383"/>
  <c r="H27" i="383"/>
  <c r="H26" i="383"/>
  <c r="H25" i="383"/>
  <c r="H24" i="383"/>
  <c r="H22" i="383"/>
  <c r="H21" i="383"/>
  <c r="H20" i="383"/>
  <c r="H19" i="383"/>
  <c r="H18" i="383"/>
  <c r="H17" i="383"/>
  <c r="H16" i="383"/>
  <c r="H15" i="383"/>
  <c r="H14" i="383"/>
  <c r="H13" i="383"/>
  <c r="H12" i="383"/>
  <c r="H72" i="386"/>
  <c r="H69" i="386"/>
  <c r="H68" i="386"/>
  <c r="H66" i="386"/>
  <c r="H65" i="386"/>
  <c r="H64" i="386"/>
  <c r="H63" i="386"/>
  <c r="H61" i="386"/>
  <c r="H60" i="386"/>
  <c r="H58" i="386"/>
  <c r="H57" i="386"/>
  <c r="H56" i="386"/>
  <c r="H55" i="386"/>
  <c r="H54" i="386"/>
  <c r="H46" i="386"/>
  <c r="H45" i="386"/>
  <c r="H42" i="386"/>
  <c r="H41" i="386"/>
  <c r="H40" i="386"/>
  <c r="H39" i="386"/>
  <c r="H38" i="386"/>
  <c r="H37" i="386"/>
  <c r="H36" i="386"/>
  <c r="H35" i="386"/>
  <c r="H34" i="386"/>
  <c r="H32" i="386"/>
  <c r="H31" i="386"/>
  <c r="H30" i="386"/>
  <c r="H28" i="386"/>
  <c r="H27" i="386"/>
  <c r="H26" i="386"/>
  <c r="H25" i="386"/>
  <c r="H24" i="386"/>
  <c r="H22" i="386"/>
  <c r="H21" i="386"/>
  <c r="H20" i="386"/>
  <c r="H19" i="386"/>
  <c r="H18" i="386"/>
  <c r="H17" i="386"/>
  <c r="H16" i="386"/>
  <c r="H15" i="386"/>
  <c r="H14" i="386"/>
  <c r="H13" i="386"/>
  <c r="H12" i="386"/>
  <c r="H72" i="389"/>
  <c r="H69" i="389"/>
  <c r="H68" i="389"/>
  <c r="H66" i="389"/>
  <c r="H65" i="389"/>
  <c r="H64" i="389"/>
  <c r="H63" i="389"/>
  <c r="H61" i="389"/>
  <c r="H60" i="389"/>
  <c r="H59" i="389"/>
  <c r="H58" i="389"/>
  <c r="H57" i="389"/>
  <c r="H56" i="389"/>
  <c r="H55" i="389"/>
  <c r="H54" i="389"/>
  <c r="H46" i="389"/>
  <c r="H45" i="389"/>
  <c r="H42" i="389"/>
  <c r="H41" i="389"/>
  <c r="H40" i="389"/>
  <c r="H39" i="389"/>
  <c r="H38" i="389"/>
  <c r="H37" i="389"/>
  <c r="H36" i="389"/>
  <c r="H35" i="389"/>
  <c r="H34" i="389"/>
  <c r="H32" i="389"/>
  <c r="H31" i="389"/>
  <c r="H30" i="389"/>
  <c r="H28" i="389"/>
  <c r="H27" i="389"/>
  <c r="H26" i="389"/>
  <c r="H25" i="389"/>
  <c r="H24" i="389"/>
  <c r="H22" i="389"/>
  <c r="H21" i="389"/>
  <c r="H20" i="389"/>
  <c r="H19" i="389"/>
  <c r="H18" i="389"/>
  <c r="H17" i="389"/>
  <c r="H16" i="389"/>
  <c r="H15" i="389"/>
  <c r="H14" i="389"/>
  <c r="H13" i="389"/>
  <c r="H12" i="389"/>
  <c r="H72" i="392"/>
  <c r="H69" i="392"/>
  <c r="H68" i="392"/>
  <c r="H67" i="392"/>
  <c r="H66" i="392"/>
  <c r="H65" i="392"/>
  <c r="H64" i="392"/>
  <c r="H63" i="392"/>
  <c r="H61" i="392"/>
  <c r="H60" i="392"/>
  <c r="H59" i="392"/>
  <c r="H58" i="392"/>
  <c r="H57" i="392"/>
  <c r="H56" i="392"/>
  <c r="H55" i="392"/>
  <c r="H54" i="392"/>
  <c r="H46" i="392"/>
  <c r="H45" i="392"/>
  <c r="H42" i="392"/>
  <c r="H41" i="392"/>
  <c r="H40" i="392"/>
  <c r="H38" i="392"/>
  <c r="H37" i="392"/>
  <c r="H36" i="392"/>
  <c r="H35" i="392"/>
  <c r="H34" i="392"/>
  <c r="H32" i="392"/>
  <c r="H31" i="392"/>
  <c r="H30" i="392"/>
  <c r="H28" i="392"/>
  <c r="H27" i="392"/>
  <c r="H26" i="392"/>
  <c r="H25" i="392"/>
  <c r="H24" i="392"/>
  <c r="H22" i="392"/>
  <c r="H21" i="392"/>
  <c r="H20" i="392"/>
  <c r="H19" i="392"/>
  <c r="H18" i="392"/>
  <c r="H17" i="392"/>
  <c r="H16" i="392"/>
  <c r="H15" i="392"/>
  <c r="H14" i="392"/>
  <c r="H13" i="392"/>
  <c r="H12" i="392"/>
  <c r="H93" i="58"/>
  <c r="H92" i="58"/>
  <c r="H91" i="58"/>
  <c r="H90" i="58"/>
  <c r="H83" i="58"/>
  <c r="H82" i="58"/>
  <c r="H81" i="58"/>
  <c r="H74" i="58"/>
  <c r="H73" i="58"/>
  <c r="H72" i="58"/>
  <c r="H65" i="58"/>
  <c r="H64" i="58"/>
  <c r="H63" i="58"/>
  <c r="H57" i="58"/>
  <c r="H53" i="58"/>
  <c r="H52" i="58"/>
  <c r="H51" i="58"/>
  <c r="H50" i="58"/>
  <c r="H41" i="58"/>
  <c r="H35" i="58"/>
  <c r="H34" i="58"/>
  <c r="H33" i="58"/>
  <c r="H32" i="58"/>
  <c r="H31" i="58"/>
  <c r="H30" i="58"/>
  <c r="H21" i="58"/>
  <c r="H20" i="58"/>
  <c r="H18" i="58"/>
  <c r="H17" i="58"/>
  <c r="H15" i="58"/>
  <c r="H14" i="58"/>
  <c r="H13" i="58"/>
  <c r="H12" i="58"/>
  <c r="H11" i="58"/>
  <c r="H10" i="58"/>
  <c r="H21" i="103"/>
  <c r="H20" i="103"/>
  <c r="H19" i="103"/>
  <c r="H18" i="103"/>
  <c r="H17" i="103"/>
  <c r="H15" i="103"/>
  <c r="H14" i="103"/>
  <c r="H13" i="103"/>
  <c r="H12" i="103"/>
  <c r="H11" i="103"/>
  <c r="H82" i="37"/>
  <c r="H57" i="37"/>
  <c r="H56" i="37"/>
  <c r="H55" i="37"/>
  <c r="H52" i="37"/>
  <c r="H51" i="37"/>
  <c r="H43" i="37"/>
  <c r="H42" i="37"/>
  <c r="H41" i="37"/>
  <c r="H40" i="37"/>
  <c r="H39" i="37"/>
  <c r="H38" i="37"/>
  <c r="H37" i="37"/>
  <c r="H36" i="37"/>
  <c r="H35" i="37"/>
  <c r="H34" i="37"/>
  <c r="H33" i="37"/>
  <c r="H32" i="37"/>
  <c r="H30" i="37"/>
  <c r="H29" i="37"/>
  <c r="H28" i="37"/>
  <c r="H27" i="37"/>
  <c r="H26" i="37"/>
  <c r="H25" i="37"/>
  <c r="H24" i="37"/>
  <c r="H23" i="37"/>
  <c r="H22" i="37"/>
  <c r="H21" i="37"/>
  <c r="H20" i="37"/>
  <c r="H19" i="37"/>
  <c r="H18" i="37"/>
  <c r="H13" i="37"/>
  <c r="H12" i="37"/>
  <c r="H11" i="37"/>
  <c r="H10" i="37"/>
  <c r="H22" i="36"/>
  <c r="H20" i="36"/>
  <c r="H19" i="36"/>
  <c r="H18" i="36"/>
  <c r="H17" i="36"/>
  <c r="H16" i="36"/>
  <c r="H15" i="36"/>
  <c r="H14" i="36"/>
  <c r="H13" i="36"/>
  <c r="H12" i="36"/>
  <c r="H73" i="232"/>
  <c r="H70" i="232"/>
  <c r="H69" i="232"/>
  <c r="H68" i="232"/>
  <c r="H67" i="232"/>
  <c r="H65" i="232"/>
  <c r="H62" i="232"/>
  <c r="H61" i="232"/>
  <c r="H59" i="232"/>
  <c r="H58" i="232"/>
  <c r="H56" i="232"/>
  <c r="H55" i="232"/>
  <c r="H46" i="232"/>
  <c r="H45" i="232"/>
  <c r="H42" i="232"/>
  <c r="H41" i="232"/>
  <c r="H40" i="232"/>
  <c r="H38" i="232"/>
  <c r="H37" i="232"/>
  <c r="H36" i="232"/>
  <c r="H35" i="232"/>
  <c r="H34" i="232"/>
  <c r="H32" i="232"/>
  <c r="H31" i="232"/>
  <c r="H30" i="232"/>
  <c r="H28" i="232"/>
  <c r="H27" i="232"/>
  <c r="H26" i="232"/>
  <c r="H25" i="232"/>
  <c r="H24" i="232"/>
  <c r="H22" i="232"/>
  <c r="H21" i="232"/>
  <c r="H20" i="232"/>
  <c r="H19" i="232"/>
  <c r="H18" i="232"/>
  <c r="H17" i="232"/>
  <c r="H16" i="232"/>
  <c r="H15" i="232"/>
  <c r="H14" i="232"/>
  <c r="H13" i="232"/>
  <c r="H12" i="232"/>
  <c r="H73" i="233"/>
  <c r="H70" i="233"/>
  <c r="H69" i="233"/>
  <c r="H68" i="233"/>
  <c r="H67" i="233"/>
  <c r="H65" i="233"/>
  <c r="H62" i="233"/>
  <c r="H61" i="233"/>
  <c r="H59" i="233"/>
  <c r="H58" i="233"/>
  <c r="H56" i="233"/>
  <c r="H46" i="233"/>
  <c r="H45" i="233"/>
  <c r="H42" i="233"/>
  <c r="H41" i="233"/>
  <c r="H40" i="233"/>
  <c r="H38" i="233"/>
  <c r="H37" i="233"/>
  <c r="H36" i="233"/>
  <c r="H35" i="233"/>
  <c r="H34" i="233"/>
  <c r="H32" i="233"/>
  <c r="H31" i="233"/>
  <c r="H30" i="233"/>
  <c r="H28" i="233"/>
  <c r="H27" i="233"/>
  <c r="H26" i="233"/>
  <c r="H25" i="233"/>
  <c r="H24" i="233"/>
  <c r="H22" i="233"/>
  <c r="H21" i="233"/>
  <c r="H20" i="233"/>
  <c r="H19" i="233"/>
  <c r="H18" i="233"/>
  <c r="H17" i="233"/>
  <c r="H16" i="233"/>
  <c r="H15" i="233"/>
  <c r="H14" i="233"/>
  <c r="H13" i="233"/>
  <c r="H12" i="233"/>
  <c r="H73" i="234"/>
  <c r="H70" i="234"/>
  <c r="H69" i="234"/>
  <c r="H68" i="234"/>
  <c r="H67" i="234"/>
  <c r="H65" i="234"/>
  <c r="H62" i="234"/>
  <c r="H61" i="234"/>
  <c r="H59" i="234"/>
  <c r="H58" i="234"/>
  <c r="H56" i="234"/>
  <c r="H46" i="234"/>
  <c r="H45" i="234"/>
  <c r="H42" i="234"/>
  <c r="H41" i="234"/>
  <c r="H40" i="234"/>
  <c r="H39" i="234"/>
  <c r="H38" i="234"/>
  <c r="H37" i="234"/>
  <c r="H36" i="234"/>
  <c r="H35" i="234"/>
  <c r="H34" i="234"/>
  <c r="H32" i="234"/>
  <c r="H31" i="234"/>
  <c r="H30" i="234"/>
  <c r="H28" i="234"/>
  <c r="H27" i="234"/>
  <c r="H26" i="234"/>
  <c r="H25" i="234"/>
  <c r="H24" i="234"/>
  <c r="H22" i="234"/>
  <c r="H21" i="234"/>
  <c r="H20" i="234"/>
  <c r="H19" i="234"/>
  <c r="H18" i="234"/>
  <c r="H17" i="234"/>
  <c r="H16" i="234"/>
  <c r="H15" i="234"/>
  <c r="H14" i="234"/>
  <c r="H13" i="234"/>
  <c r="H12" i="234"/>
  <c r="H73" i="235"/>
  <c r="H70" i="235"/>
  <c r="H69" i="235"/>
  <c r="H68" i="235"/>
  <c r="H67" i="235"/>
  <c r="H65" i="235"/>
  <c r="H62" i="235"/>
  <c r="H61" i="235"/>
  <c r="H60" i="235"/>
  <c r="H59" i="235"/>
  <c r="H58" i="235"/>
  <c r="H56" i="235"/>
  <c r="H46" i="235"/>
  <c r="H45" i="235"/>
  <c r="H42" i="235"/>
  <c r="H41" i="235"/>
  <c r="H40" i="235"/>
  <c r="H39" i="235"/>
  <c r="H38" i="235"/>
  <c r="H37" i="235"/>
  <c r="H36" i="235"/>
  <c r="H35" i="235"/>
  <c r="H34" i="235"/>
  <c r="H32" i="235"/>
  <c r="H31" i="235"/>
  <c r="H30" i="235"/>
  <c r="H28" i="235"/>
  <c r="H27" i="235"/>
  <c r="H26" i="235"/>
  <c r="H25" i="235"/>
  <c r="H24" i="235"/>
  <c r="H22" i="235"/>
  <c r="H21" i="235"/>
  <c r="H20" i="235"/>
  <c r="H19" i="235"/>
  <c r="H18" i="235"/>
  <c r="H17" i="235"/>
  <c r="H16" i="235"/>
  <c r="H15" i="235"/>
  <c r="H14" i="235"/>
  <c r="H13" i="235"/>
  <c r="H12" i="235"/>
  <c r="H73" i="236"/>
  <c r="H70" i="236"/>
  <c r="H69" i="236"/>
  <c r="H68" i="236"/>
  <c r="H67" i="236"/>
  <c r="H65" i="236"/>
  <c r="H62" i="236"/>
  <c r="H61" i="236"/>
  <c r="H59" i="236"/>
  <c r="H58" i="236"/>
  <c r="H56" i="236"/>
  <c r="H46" i="236"/>
  <c r="H45" i="236"/>
  <c r="H42" i="236"/>
  <c r="H41" i="236"/>
  <c r="H40" i="236"/>
  <c r="H39" i="236"/>
  <c r="H38" i="236"/>
  <c r="H37" i="236"/>
  <c r="H36" i="236"/>
  <c r="H35" i="236"/>
  <c r="H34" i="236"/>
  <c r="H32" i="236"/>
  <c r="H31" i="236"/>
  <c r="H30" i="236"/>
  <c r="H28" i="236"/>
  <c r="H27" i="236"/>
  <c r="H26" i="236"/>
  <c r="H25" i="236"/>
  <c r="H24" i="236"/>
  <c r="H22" i="236"/>
  <c r="H21" i="236"/>
  <c r="H20" i="236"/>
  <c r="H19" i="236"/>
  <c r="H18" i="236"/>
  <c r="H17" i="236"/>
  <c r="H16" i="236"/>
  <c r="H15" i="236"/>
  <c r="H14" i="236"/>
  <c r="H13" i="236"/>
  <c r="H12" i="236"/>
  <c r="H73" i="237"/>
  <c r="H70" i="237"/>
  <c r="H69" i="237"/>
  <c r="H67" i="237"/>
  <c r="H65" i="237"/>
  <c r="H62" i="237"/>
  <c r="H61" i="237"/>
  <c r="H59" i="237"/>
  <c r="H57" i="237"/>
  <c r="H56" i="237"/>
  <c r="H55" i="237"/>
  <c r="H46" i="237"/>
  <c r="H45" i="237"/>
  <c r="H42" i="237"/>
  <c r="H41" i="237"/>
  <c r="H40" i="237"/>
  <c r="H38" i="237"/>
  <c r="H37" i="237"/>
  <c r="H36" i="237"/>
  <c r="H35" i="237"/>
  <c r="H34" i="237"/>
  <c r="H32" i="237"/>
  <c r="H31" i="237"/>
  <c r="H30" i="237"/>
  <c r="H28" i="237"/>
  <c r="H27" i="237"/>
  <c r="H26" i="237"/>
  <c r="H25" i="237"/>
  <c r="H24" i="237"/>
  <c r="H22" i="237"/>
  <c r="H21" i="237"/>
  <c r="H20" i="237"/>
  <c r="H19" i="237"/>
  <c r="H18" i="237"/>
  <c r="H17" i="237"/>
  <c r="H16" i="237"/>
  <c r="H15" i="237"/>
  <c r="H14" i="237"/>
  <c r="H13" i="237"/>
  <c r="H12" i="237"/>
  <c r="H137" i="239"/>
  <c r="D21" i="239"/>
  <c r="G21" i="239"/>
  <c r="F21" i="239"/>
  <c r="E21" i="239"/>
  <c r="C21" i="239"/>
  <c r="H133" i="239"/>
  <c r="H132" i="239"/>
  <c r="H131" i="239"/>
  <c r="H127" i="239"/>
  <c r="H126" i="239"/>
  <c r="H125" i="239"/>
  <c r="H123" i="239"/>
  <c r="H122" i="239"/>
  <c r="H121" i="239"/>
  <c r="H115" i="239"/>
  <c r="H113" i="239"/>
  <c r="H111" i="239"/>
  <c r="H108" i="239"/>
  <c r="H107" i="239"/>
  <c r="H105" i="239"/>
  <c r="H102" i="239"/>
  <c r="H100" i="239"/>
  <c r="H99" i="239"/>
  <c r="H98" i="239"/>
  <c r="H94" i="239"/>
  <c r="H93" i="239"/>
  <c r="H92" i="239"/>
  <c r="H84" i="239"/>
  <c r="H83" i="239"/>
  <c r="H82" i="239"/>
  <c r="H79" i="239"/>
  <c r="H77" i="239"/>
  <c r="H76" i="239"/>
  <c r="H75" i="239"/>
  <c r="H73" i="239"/>
  <c r="H72" i="239"/>
  <c r="H71" i="239"/>
  <c r="H68" i="239"/>
  <c r="H67" i="239"/>
  <c r="H66" i="239"/>
  <c r="H64" i="239"/>
  <c r="H63" i="239"/>
  <c r="H62" i="239"/>
  <c r="H60" i="239"/>
  <c r="H59" i="239"/>
  <c r="H58" i="239"/>
  <c r="H57" i="239"/>
  <c r="H56" i="239"/>
  <c r="H54" i="239"/>
  <c r="H53" i="239"/>
  <c r="H52" i="239"/>
  <c r="H51" i="239"/>
  <c r="H50" i="239"/>
  <c r="H49" i="239"/>
  <c r="H48" i="239"/>
  <c r="H47" i="239"/>
  <c r="H46" i="239"/>
  <c r="H45" i="239"/>
  <c r="H44" i="239"/>
  <c r="H42" i="239"/>
  <c r="H41" i="239"/>
  <c r="H40" i="239"/>
  <c r="H38" i="239"/>
  <c r="H37" i="239"/>
  <c r="H35" i="239"/>
  <c r="H32" i="239"/>
  <c r="H31" i="239"/>
  <c r="H30" i="239"/>
  <c r="H29" i="239"/>
  <c r="H28" i="239"/>
  <c r="H26" i="239"/>
  <c r="H25" i="239"/>
  <c r="H24" i="239"/>
  <c r="H22" i="239"/>
  <c r="H20" i="239"/>
  <c r="H19" i="239"/>
  <c r="H18" i="239"/>
  <c r="H17" i="239"/>
  <c r="H16" i="239"/>
  <c r="H15" i="239"/>
  <c r="H14" i="239"/>
  <c r="S27" i="243"/>
  <c r="S26" i="243"/>
  <c r="S25" i="243"/>
  <c r="S23" i="243"/>
  <c r="S19" i="243"/>
  <c r="S17" i="243"/>
  <c r="S16" i="243"/>
  <c r="S15" i="243"/>
  <c r="S14" i="243"/>
  <c r="S13" i="243"/>
  <c r="S12" i="243"/>
  <c r="H27" i="243"/>
  <c r="H26" i="243"/>
  <c r="H22" i="243"/>
  <c r="H21" i="243"/>
  <c r="H17" i="243"/>
  <c r="H16" i="243"/>
  <c r="H15" i="243"/>
  <c r="H14" i="243"/>
  <c r="H13" i="243"/>
  <c r="H12" i="243"/>
  <c r="S28" i="242"/>
  <c r="S18" i="242"/>
  <c r="S17" i="242"/>
  <c r="S16" i="242"/>
  <c r="S15" i="242"/>
  <c r="S14" i="242"/>
  <c r="S12" i="242"/>
  <c r="H18" i="242"/>
  <c r="H17" i="242"/>
  <c r="H16" i="242"/>
  <c r="H15" i="242"/>
  <c r="H14" i="242"/>
  <c r="H21" i="239" l="1"/>
  <c r="D72" i="388"/>
  <c r="D69" i="388"/>
  <c r="D68" i="388"/>
  <c r="D66" i="388"/>
  <c r="D64" i="388"/>
  <c r="D61" i="388"/>
  <c r="D60" i="388"/>
  <c r="D58" i="388"/>
  <c r="D57" i="388"/>
  <c r="D56" i="388"/>
  <c r="D55" i="388"/>
  <c r="D54" i="388"/>
  <c r="B43" i="394" l="1"/>
  <c r="B42" i="394"/>
  <c r="F55" i="394"/>
  <c r="B55" i="394" s="1"/>
  <c r="F49" i="394"/>
  <c r="F48" i="394"/>
  <c r="B48" i="394" s="1"/>
  <c r="F45" i="394"/>
  <c r="F41" i="394"/>
  <c r="B41" i="394" s="1"/>
  <c r="F37" i="394"/>
  <c r="B37" i="394" s="1"/>
  <c r="F31" i="394"/>
  <c r="B31" i="394" s="1"/>
  <c r="F30" i="394"/>
  <c r="B30" i="394" s="1"/>
  <c r="F29" i="394"/>
  <c r="B29" i="394" s="1"/>
  <c r="F21" i="394"/>
  <c r="B21" i="394" s="1"/>
  <c r="F20" i="394"/>
  <c r="B20" i="394" s="1"/>
  <c r="F19" i="394"/>
  <c r="B19" i="394" s="1"/>
  <c r="F18" i="394"/>
  <c r="B18" i="394" s="1"/>
  <c r="F17" i="394"/>
  <c r="B17" i="394" s="1"/>
  <c r="F16" i="394"/>
  <c r="B16" i="394" s="1"/>
  <c r="F15" i="394"/>
  <c r="B15" i="394" s="1"/>
  <c r="F14" i="394"/>
  <c r="B14" i="394" s="1"/>
  <c r="F13" i="394"/>
  <c r="B13" i="394" s="1"/>
  <c r="F12" i="394"/>
  <c r="B12" i="394" s="1"/>
  <c r="F11" i="394"/>
  <c r="B11" i="394" s="1"/>
  <c r="F10" i="394"/>
  <c r="F9" i="394"/>
  <c r="B9" i="394" s="1"/>
  <c r="B19" i="395"/>
  <c r="B18" i="395"/>
  <c r="B16" i="395"/>
  <c r="B15" i="395"/>
  <c r="F20" i="395"/>
  <c r="B20" i="395" s="1"/>
  <c r="F17" i="395"/>
  <c r="B17" i="395" s="1"/>
  <c r="F14" i="395"/>
  <c r="B14" i="395" s="1"/>
  <c r="F13" i="395"/>
  <c r="B13" i="395" s="1"/>
  <c r="F12" i="395"/>
  <c r="B12" i="395" s="1"/>
  <c r="F11" i="395"/>
  <c r="B11" i="395" s="1"/>
  <c r="F10" i="395"/>
  <c r="B10" i="395" s="1"/>
  <c r="F9" i="395"/>
  <c r="B9" i="395" s="1"/>
  <c r="B49" i="394" l="1"/>
  <c r="F58" i="394"/>
  <c r="B45" i="394"/>
  <c r="F27" i="395"/>
  <c r="D64" i="37"/>
  <c r="E64" i="37"/>
  <c r="E63" i="37" s="1"/>
  <c r="F64" i="37"/>
  <c r="F63" i="37" s="1"/>
  <c r="G64" i="37"/>
  <c r="G63" i="37" s="1"/>
  <c r="I64" i="37"/>
  <c r="I63" i="37" s="1"/>
  <c r="J64" i="37"/>
  <c r="J63" i="37" s="1"/>
  <c r="K64" i="37"/>
  <c r="K63" i="37" s="1"/>
  <c r="L64" i="37"/>
  <c r="L63" i="37" s="1"/>
  <c r="D67" i="37"/>
  <c r="E67" i="37"/>
  <c r="F67" i="37"/>
  <c r="G67" i="37"/>
  <c r="I67" i="37"/>
  <c r="J67" i="37"/>
  <c r="K67" i="37"/>
  <c r="L67" i="37"/>
  <c r="D70" i="37"/>
  <c r="E70" i="37"/>
  <c r="F70" i="37"/>
  <c r="F72" i="37" s="1"/>
  <c r="G70" i="37"/>
  <c r="G72" i="37" s="1"/>
  <c r="H70" i="37"/>
  <c r="I70" i="37"/>
  <c r="J70" i="37"/>
  <c r="K70" i="37"/>
  <c r="K72" i="37" s="1"/>
  <c r="L70" i="37"/>
  <c r="D74" i="37"/>
  <c r="E74" i="37"/>
  <c r="F74" i="37"/>
  <c r="G74" i="37"/>
  <c r="H74" i="37"/>
  <c r="I74" i="37"/>
  <c r="J74" i="37"/>
  <c r="K74" i="37"/>
  <c r="L74" i="37"/>
  <c r="D77" i="37"/>
  <c r="E77" i="37"/>
  <c r="F77" i="37"/>
  <c r="G77" i="37"/>
  <c r="H77" i="37"/>
  <c r="I77" i="37"/>
  <c r="J77" i="37"/>
  <c r="K77" i="37"/>
  <c r="L77" i="37"/>
  <c r="D82" i="37"/>
  <c r="E82" i="37"/>
  <c r="F82" i="37"/>
  <c r="G82" i="37"/>
  <c r="I82" i="37"/>
  <c r="J82" i="37"/>
  <c r="K82" i="37"/>
  <c r="L82" i="37"/>
  <c r="D84" i="37"/>
  <c r="D81" i="37" s="1"/>
  <c r="E84" i="37"/>
  <c r="E81" i="37" s="1"/>
  <c r="F84" i="37"/>
  <c r="F81" i="37" s="1"/>
  <c r="G84" i="37"/>
  <c r="G81" i="37" s="1"/>
  <c r="H84" i="37"/>
  <c r="H81" i="37" s="1"/>
  <c r="I84" i="37"/>
  <c r="J84" i="37"/>
  <c r="K84" i="37"/>
  <c r="L84" i="37"/>
  <c r="E61" i="238"/>
  <c r="F61" i="238"/>
  <c r="G61" i="238"/>
  <c r="I61" i="238"/>
  <c r="J61" i="238"/>
  <c r="K61" i="238"/>
  <c r="F62" i="238"/>
  <c r="G62" i="238"/>
  <c r="E50" i="37"/>
  <c r="F50" i="37"/>
  <c r="G50" i="37"/>
  <c r="I50" i="37"/>
  <c r="J50" i="37"/>
  <c r="K50" i="37"/>
  <c r="L50" i="37"/>
  <c r="D21" i="36"/>
  <c r="D9" i="37"/>
  <c r="E89" i="58"/>
  <c r="F89" i="58"/>
  <c r="G89" i="58"/>
  <c r="C89" i="58"/>
  <c r="D85" i="58"/>
  <c r="E85" i="58"/>
  <c r="F85" i="58"/>
  <c r="G85" i="58"/>
  <c r="D80" i="58"/>
  <c r="E80" i="58"/>
  <c r="F80" i="58"/>
  <c r="G80" i="58"/>
  <c r="D76" i="58"/>
  <c r="E76" i="58"/>
  <c r="F76" i="58"/>
  <c r="G76" i="58"/>
  <c r="E71" i="58"/>
  <c r="F71" i="58"/>
  <c r="G71" i="58"/>
  <c r="G78" i="58" s="1"/>
  <c r="D67" i="58"/>
  <c r="E67" i="58"/>
  <c r="F67" i="58"/>
  <c r="G67" i="58"/>
  <c r="E62" i="58"/>
  <c r="F62" i="58"/>
  <c r="F69" i="58" s="1"/>
  <c r="G62" i="58"/>
  <c r="E56" i="58"/>
  <c r="F56" i="58"/>
  <c r="G56" i="58"/>
  <c r="E49" i="58"/>
  <c r="E60" i="58" s="1"/>
  <c r="F49" i="58"/>
  <c r="G49" i="58"/>
  <c r="E38" i="58"/>
  <c r="F38" i="58"/>
  <c r="G38" i="58"/>
  <c r="C29" i="58"/>
  <c r="D29" i="58"/>
  <c r="E54" i="37"/>
  <c r="F54" i="37"/>
  <c r="G54" i="37"/>
  <c r="C50" i="37"/>
  <c r="D17" i="37"/>
  <c r="C17" i="37"/>
  <c r="C9" i="37"/>
  <c r="H7" i="37"/>
  <c r="E78" i="58" l="1"/>
  <c r="D16" i="37"/>
  <c r="D8" i="37" s="1"/>
  <c r="F78" i="58"/>
  <c r="I81" i="37"/>
  <c r="L81" i="37"/>
  <c r="J72" i="37"/>
  <c r="J81" i="37"/>
  <c r="L72" i="37"/>
  <c r="E87" i="58"/>
  <c r="F100" i="58"/>
  <c r="D87" i="58"/>
  <c r="G69" i="58"/>
  <c r="H29" i="58"/>
  <c r="E69" i="58"/>
  <c r="G87" i="58"/>
  <c r="E100" i="58"/>
  <c r="H89" i="58"/>
  <c r="F87" i="58"/>
  <c r="H9" i="37"/>
  <c r="H50" i="37"/>
  <c r="D72" i="37"/>
  <c r="H17" i="37"/>
  <c r="K81" i="37"/>
  <c r="J73" i="37"/>
  <c r="F73" i="37"/>
  <c r="F86" i="37" s="1"/>
  <c r="D78" i="58"/>
  <c r="E72" i="37"/>
  <c r="I73" i="37"/>
  <c r="I86" i="37" s="1"/>
  <c r="E73" i="37"/>
  <c r="E86" i="37" s="1"/>
  <c r="D63" i="37"/>
  <c r="L73" i="37"/>
  <c r="H73" i="37"/>
  <c r="H86" i="37" s="1"/>
  <c r="D73" i="37"/>
  <c r="I72" i="37"/>
  <c r="K73" i="37"/>
  <c r="G73" i="37"/>
  <c r="G86" i="37" s="1"/>
  <c r="D86" i="37"/>
  <c r="G100" i="58"/>
  <c r="D100" i="58"/>
  <c r="F63" i="394" s="1"/>
  <c r="D69" i="58"/>
  <c r="D60" i="58"/>
  <c r="G60" i="58"/>
  <c r="F60" i="58"/>
  <c r="C80" i="239"/>
  <c r="H80" i="239" s="1"/>
  <c r="J86" i="37" l="1"/>
  <c r="L86" i="37"/>
  <c r="D61" i="37"/>
  <c r="F65" i="394"/>
  <c r="K86" i="37"/>
  <c r="C21" i="403"/>
  <c r="C36" i="370" l="1"/>
  <c r="C39" i="370"/>
  <c r="C40" i="370"/>
  <c r="C38" i="370"/>
  <c r="C33" i="370"/>
  <c r="H33" i="370" s="1"/>
  <c r="E20" i="394" l="1"/>
  <c r="A20" i="394"/>
  <c r="C12" i="408" l="1"/>
  <c r="C10" i="408"/>
  <c r="C9" i="408"/>
  <c r="C15" i="408" l="1"/>
  <c r="D10" i="394" l="1"/>
  <c r="D58" i="394" l="1"/>
  <c r="D63" i="394" s="1"/>
  <c r="B10" i="394"/>
  <c r="B58" i="394" s="1"/>
  <c r="F43" i="403"/>
  <c r="B44" i="403" l="1"/>
  <c r="B11" i="403"/>
  <c r="C113" i="371" l="1"/>
  <c r="A14" i="394" l="1"/>
  <c r="E14" i="394"/>
  <c r="A20" i="395" l="1"/>
  <c r="C43" i="371" l="1"/>
  <c r="E17" i="411" l="1"/>
  <c r="D17" i="411"/>
  <c r="C17" i="411"/>
  <c r="B17" i="411"/>
  <c r="F13" i="411"/>
  <c r="F12" i="411"/>
  <c r="K16" i="410"/>
  <c r="I16" i="410"/>
  <c r="H16" i="410"/>
  <c r="G16" i="410"/>
  <c r="F16" i="410"/>
  <c r="E16" i="410"/>
  <c r="D16" i="410"/>
  <c r="C16" i="410"/>
  <c r="B16" i="410"/>
  <c r="J16" i="410"/>
  <c r="C52" i="409"/>
  <c r="C54" i="409" s="1"/>
  <c r="C27" i="409"/>
  <c r="F17" i="411" l="1"/>
  <c r="B21" i="403"/>
  <c r="C31" i="37" l="1"/>
  <c r="C16" i="37" l="1"/>
  <c r="H16" i="37" s="1"/>
  <c r="H31" i="37"/>
  <c r="C117" i="239"/>
  <c r="H117" i="239" l="1"/>
  <c r="C58" i="237"/>
  <c r="H58" i="237" s="1"/>
  <c r="A10" i="395" l="1"/>
  <c r="E10" i="395"/>
  <c r="A11" i="395"/>
  <c r="E11" i="395"/>
  <c r="A12" i="395"/>
  <c r="E12" i="395"/>
  <c r="A13" i="395"/>
  <c r="E13" i="395"/>
  <c r="A14" i="395"/>
  <c r="E14" i="395"/>
  <c r="A21" i="394"/>
  <c r="A10" i="394"/>
  <c r="E10" i="394"/>
  <c r="A11" i="394"/>
  <c r="E11" i="394"/>
  <c r="A12" i="394"/>
  <c r="E12" i="394"/>
  <c r="A13" i="394"/>
  <c r="E13" i="394"/>
  <c r="A15" i="394"/>
  <c r="E15" i="394"/>
  <c r="A16" i="394"/>
  <c r="E16" i="394"/>
  <c r="A17" i="394"/>
  <c r="E17" i="394"/>
  <c r="A18" i="394"/>
  <c r="E18" i="394"/>
  <c r="A19" i="394"/>
  <c r="E19" i="394"/>
  <c r="C22" i="58" l="1"/>
  <c r="C9" i="58" l="1"/>
  <c r="H9" i="58" s="1"/>
  <c r="H22" i="58"/>
  <c r="E21" i="394"/>
  <c r="C36" i="239" l="1"/>
  <c r="A31" i="394" l="1"/>
  <c r="C39" i="58"/>
  <c r="A29" i="394"/>
  <c r="A30" i="394"/>
  <c r="C40" i="58"/>
  <c r="E30" i="394" l="1"/>
  <c r="H40" i="58"/>
  <c r="E29" i="394"/>
  <c r="H39" i="58"/>
  <c r="C38" i="58"/>
  <c r="C49" i="37"/>
  <c r="C16" i="103" l="1"/>
  <c r="H16" i="103" s="1"/>
  <c r="C9" i="103"/>
  <c r="H9" i="103" s="1"/>
  <c r="C28" i="241" l="1"/>
  <c r="C25" i="241"/>
  <c r="C10" i="103" l="1"/>
  <c r="C57" i="232"/>
  <c r="H57" i="232" s="1"/>
  <c r="C57" i="233"/>
  <c r="H57" i="233" s="1"/>
  <c r="C55" i="233"/>
  <c r="H55" i="233" s="1"/>
  <c r="C57" i="234"/>
  <c r="H57" i="234" s="1"/>
  <c r="C55" i="234"/>
  <c r="H55" i="234" s="1"/>
  <c r="C57" i="235"/>
  <c r="H57" i="235" s="1"/>
  <c r="C55" i="235"/>
  <c r="H55" i="235" s="1"/>
  <c r="C57" i="236"/>
  <c r="H57" i="236" s="1"/>
  <c r="C55" i="236"/>
  <c r="H55" i="236" s="1"/>
  <c r="C36" i="371" l="1"/>
  <c r="C38" i="238" l="1"/>
  <c r="C40" i="391"/>
  <c r="C39" i="392"/>
  <c r="H39" i="392" s="1"/>
  <c r="C62" i="392"/>
  <c r="C39" i="232"/>
  <c r="C62" i="240" l="1"/>
  <c r="H38" i="238"/>
  <c r="C39" i="391"/>
  <c r="C106" i="239" l="1"/>
  <c r="C104" i="239" s="1"/>
  <c r="C70" i="37" l="1"/>
  <c r="C67" i="37"/>
  <c r="H67" i="37" s="1"/>
  <c r="H72" i="37" s="1"/>
  <c r="C72" i="37" l="1"/>
  <c r="C42" i="366" l="1"/>
  <c r="C40" i="366"/>
  <c r="C35" i="366"/>
  <c r="C53" i="241" l="1"/>
  <c r="E9" i="395" l="1"/>
  <c r="A9" i="395"/>
  <c r="B63" i="394"/>
  <c r="A9" i="394"/>
  <c r="C62" i="58"/>
  <c r="H62" i="58" s="1"/>
  <c r="A48" i="394"/>
  <c r="E48" i="394"/>
  <c r="E49" i="394"/>
  <c r="C80" i="58"/>
  <c r="H80" i="58" s="1"/>
  <c r="C64" i="237"/>
  <c r="C39" i="369"/>
  <c r="C41" i="374"/>
  <c r="C31" i="374"/>
  <c r="C26" i="374"/>
  <c r="H26" i="374" s="1"/>
  <c r="C54" i="237" l="1"/>
  <c r="E55" i="394" l="1"/>
  <c r="A55" i="394"/>
  <c r="E9" i="394" l="1"/>
  <c r="C77" i="37" l="1"/>
  <c r="C22" i="103" l="1"/>
  <c r="C96" i="239" l="1"/>
  <c r="C56" i="58"/>
  <c r="H56" i="58" s="1"/>
  <c r="K89" i="58" l="1"/>
  <c r="J89" i="58"/>
  <c r="I89" i="58"/>
  <c r="H131" i="372" l="1"/>
  <c r="H130" i="372"/>
  <c r="H129" i="372"/>
  <c r="H125" i="372"/>
  <c r="H124" i="372"/>
  <c r="H123" i="372"/>
  <c r="H121" i="372"/>
  <c r="H120" i="372"/>
  <c r="H119" i="372"/>
  <c r="H116" i="372"/>
  <c r="H115" i="372"/>
  <c r="H114" i="372"/>
  <c r="H113" i="372"/>
  <c r="H111" i="372"/>
  <c r="H110" i="372"/>
  <c r="H109" i="372"/>
  <c r="H108" i="372"/>
  <c r="H106" i="372"/>
  <c r="H105" i="372"/>
  <c r="H103" i="372"/>
  <c r="H101" i="372"/>
  <c r="H100" i="372"/>
  <c r="H99" i="372"/>
  <c r="H98" i="372"/>
  <c r="H97" i="372"/>
  <c r="H96" i="372"/>
  <c r="H94" i="372"/>
  <c r="H93" i="372"/>
  <c r="H92" i="372"/>
  <c r="H91" i="372"/>
  <c r="H90" i="372"/>
  <c r="H83" i="372"/>
  <c r="H82" i="372"/>
  <c r="H81" i="372"/>
  <c r="H79" i="372"/>
  <c r="H78" i="372"/>
  <c r="H76" i="372"/>
  <c r="H75" i="372"/>
  <c r="H74" i="372"/>
  <c r="H72" i="372"/>
  <c r="H71" i="372"/>
  <c r="H70" i="372"/>
  <c r="H67" i="372"/>
  <c r="H66" i="372"/>
  <c r="H65" i="372"/>
  <c r="H63" i="372"/>
  <c r="H62" i="372"/>
  <c r="H61" i="372"/>
  <c r="H59" i="372"/>
  <c r="H58" i="372"/>
  <c r="H57" i="372"/>
  <c r="H56" i="372"/>
  <c r="H55" i="372"/>
  <c r="H53" i="372"/>
  <c r="H52" i="372"/>
  <c r="H51" i="372"/>
  <c r="H50" i="372"/>
  <c r="H49" i="372"/>
  <c r="H48" i="372"/>
  <c r="H47" i="372"/>
  <c r="H46" i="372"/>
  <c r="H45" i="372"/>
  <c r="H44" i="372"/>
  <c r="H43" i="372"/>
  <c r="H41" i="372"/>
  <c r="H40" i="372"/>
  <c r="H39" i="372"/>
  <c r="H37" i="372"/>
  <c r="H36" i="372"/>
  <c r="H34" i="372"/>
  <c r="H31" i="372"/>
  <c r="H30" i="372"/>
  <c r="H29" i="372"/>
  <c r="H28" i="372"/>
  <c r="H27" i="372"/>
  <c r="H25" i="372"/>
  <c r="H24" i="372"/>
  <c r="H23" i="372"/>
  <c r="H22" i="372"/>
  <c r="H21" i="372"/>
  <c r="H19" i="372"/>
  <c r="H18" i="372"/>
  <c r="H17" i="372"/>
  <c r="H16" i="372"/>
  <c r="H15" i="372"/>
  <c r="H14" i="372"/>
  <c r="H13" i="372"/>
  <c r="H132" i="371"/>
  <c r="H131" i="371"/>
  <c r="H130" i="371"/>
  <c r="H126" i="371"/>
  <c r="H125" i="371"/>
  <c r="H124" i="371"/>
  <c r="H122" i="371"/>
  <c r="H121" i="371"/>
  <c r="H120" i="371"/>
  <c r="H117" i="371"/>
  <c r="H116" i="371"/>
  <c r="H115" i="371"/>
  <c r="H114" i="371"/>
  <c r="H112" i="371"/>
  <c r="H111" i="371"/>
  <c r="H110" i="371"/>
  <c r="H109" i="371"/>
  <c r="H107" i="371"/>
  <c r="H106" i="371"/>
  <c r="H104" i="371"/>
  <c r="H102" i="371"/>
  <c r="H101" i="371"/>
  <c r="H100" i="371"/>
  <c r="H99" i="371"/>
  <c r="H98" i="371"/>
  <c r="H97" i="371"/>
  <c r="H95" i="371"/>
  <c r="H94" i="371"/>
  <c r="H93" i="371"/>
  <c r="H92" i="371"/>
  <c r="H91" i="371"/>
  <c r="H84" i="371"/>
  <c r="H83" i="371"/>
  <c r="H82" i="371"/>
  <c r="H80" i="371"/>
  <c r="H79" i="371"/>
  <c r="H77" i="371"/>
  <c r="H76" i="371"/>
  <c r="H75" i="371"/>
  <c r="H73" i="371"/>
  <c r="H72" i="371"/>
  <c r="H71" i="371"/>
  <c r="H68" i="371"/>
  <c r="H67" i="371"/>
  <c r="H66" i="371"/>
  <c r="H64" i="371"/>
  <c r="H63" i="371"/>
  <c r="H62" i="371"/>
  <c r="H60" i="371"/>
  <c r="H59" i="371"/>
  <c r="H58" i="371"/>
  <c r="H57" i="371"/>
  <c r="H56" i="371"/>
  <c r="H54" i="371"/>
  <c r="H53" i="371"/>
  <c r="H52" i="371"/>
  <c r="H51" i="371"/>
  <c r="H50" i="371"/>
  <c r="H49" i="371"/>
  <c r="H48" i="371"/>
  <c r="H47" i="371"/>
  <c r="H46" i="371"/>
  <c r="H45" i="371"/>
  <c r="H44" i="371"/>
  <c r="H42" i="371"/>
  <c r="H41" i="371"/>
  <c r="H40" i="371"/>
  <c r="H38" i="371"/>
  <c r="H37" i="371"/>
  <c r="H35" i="371"/>
  <c r="H32" i="371"/>
  <c r="H31" i="371"/>
  <c r="H30" i="371"/>
  <c r="H29" i="371"/>
  <c r="H28" i="371"/>
  <c r="H26" i="371"/>
  <c r="H25" i="371"/>
  <c r="H24" i="371"/>
  <c r="H23" i="371"/>
  <c r="H22" i="371"/>
  <c r="H20" i="371"/>
  <c r="H19" i="371"/>
  <c r="H18" i="371"/>
  <c r="H17" i="371"/>
  <c r="H16" i="371"/>
  <c r="H15" i="371"/>
  <c r="H14" i="371"/>
  <c r="H21" i="367"/>
  <c r="K46" i="374"/>
  <c r="K80" i="366" s="1"/>
  <c r="J46" i="374"/>
  <c r="J80" i="366" s="1"/>
  <c r="I46" i="374"/>
  <c r="I80" i="366" s="1"/>
  <c r="G46" i="374"/>
  <c r="G80" i="366" s="1"/>
  <c r="F46" i="374"/>
  <c r="F80" i="366" s="1"/>
  <c r="E46" i="374"/>
  <c r="E80" i="366" s="1"/>
  <c r="D46" i="374"/>
  <c r="K45" i="374"/>
  <c r="J45" i="374"/>
  <c r="I45" i="374"/>
  <c r="I79" i="366" s="1"/>
  <c r="G45" i="374"/>
  <c r="G79" i="366" s="1"/>
  <c r="F45" i="374"/>
  <c r="F79" i="366" s="1"/>
  <c r="E45" i="374"/>
  <c r="E79" i="366" s="1"/>
  <c r="D45" i="374"/>
  <c r="K42" i="374"/>
  <c r="K41" i="374" s="1"/>
  <c r="J42" i="374"/>
  <c r="J41" i="374" s="1"/>
  <c r="J67" i="366" s="1"/>
  <c r="I42" i="374"/>
  <c r="I41" i="374" s="1"/>
  <c r="I67" i="366" s="1"/>
  <c r="G42" i="374"/>
  <c r="G41" i="374" s="1"/>
  <c r="G67" i="366" s="1"/>
  <c r="F42" i="374"/>
  <c r="F41" i="374" s="1"/>
  <c r="F67" i="366" s="1"/>
  <c r="E42" i="374"/>
  <c r="E41" i="374" s="1"/>
  <c r="E67" i="366" s="1"/>
  <c r="D42" i="374"/>
  <c r="K40" i="374"/>
  <c r="K66" i="366" s="1"/>
  <c r="J40" i="374"/>
  <c r="J66" i="366" s="1"/>
  <c r="I40" i="374"/>
  <c r="I66" i="366" s="1"/>
  <c r="G40" i="374"/>
  <c r="G66" i="366" s="1"/>
  <c r="F40" i="374"/>
  <c r="F66" i="366" s="1"/>
  <c r="E40" i="374"/>
  <c r="E66" i="366" s="1"/>
  <c r="D40" i="374"/>
  <c r="K38" i="374"/>
  <c r="K64" i="366" s="1"/>
  <c r="J38" i="374"/>
  <c r="J64" i="366" s="1"/>
  <c r="I38" i="374"/>
  <c r="I64" i="366" s="1"/>
  <c r="G38" i="374"/>
  <c r="F38" i="374"/>
  <c r="F64" i="366" s="1"/>
  <c r="E38" i="374"/>
  <c r="E64" i="366" s="1"/>
  <c r="D38" i="374"/>
  <c r="D64" i="366" s="1"/>
  <c r="K37" i="374"/>
  <c r="K63" i="366" s="1"/>
  <c r="J37" i="374"/>
  <c r="J63" i="366" s="1"/>
  <c r="I37" i="374"/>
  <c r="I63" i="366" s="1"/>
  <c r="G37" i="374"/>
  <c r="G63" i="366" s="1"/>
  <c r="F37" i="374"/>
  <c r="E37" i="374"/>
  <c r="E63" i="366" s="1"/>
  <c r="D37" i="374"/>
  <c r="D63" i="366" s="1"/>
  <c r="K36" i="374"/>
  <c r="K58" i="366" s="1"/>
  <c r="J36" i="374"/>
  <c r="J58" i="366" s="1"/>
  <c r="I36" i="374"/>
  <c r="I58" i="366" s="1"/>
  <c r="G36" i="374"/>
  <c r="G58" i="366" s="1"/>
  <c r="F36" i="374"/>
  <c r="F58" i="366" s="1"/>
  <c r="E36" i="374"/>
  <c r="E58" i="366" s="1"/>
  <c r="D36" i="374"/>
  <c r="D58" i="366" s="1"/>
  <c r="K35" i="374"/>
  <c r="K57" i="366" s="1"/>
  <c r="J35" i="374"/>
  <c r="J57" i="366" s="1"/>
  <c r="I35" i="374"/>
  <c r="I57" i="366" s="1"/>
  <c r="G35" i="374"/>
  <c r="G57" i="366" s="1"/>
  <c r="F35" i="374"/>
  <c r="F57" i="366" s="1"/>
  <c r="E35" i="374"/>
  <c r="E57" i="366" s="1"/>
  <c r="D35" i="374"/>
  <c r="D57" i="366" s="1"/>
  <c r="K34" i="374"/>
  <c r="K56" i="366" s="1"/>
  <c r="J34" i="374"/>
  <c r="J56" i="366" s="1"/>
  <c r="I34" i="374"/>
  <c r="I56" i="366" s="1"/>
  <c r="G34" i="374"/>
  <c r="G56" i="366" s="1"/>
  <c r="F34" i="374"/>
  <c r="F56" i="366" s="1"/>
  <c r="E34" i="374"/>
  <c r="E56" i="366" s="1"/>
  <c r="D34" i="374"/>
  <c r="D56" i="366" s="1"/>
  <c r="K32" i="374"/>
  <c r="K31" i="374" s="1"/>
  <c r="K31" i="366" s="1"/>
  <c r="J32" i="374"/>
  <c r="J31" i="374" s="1"/>
  <c r="J31" i="366" s="1"/>
  <c r="I32" i="374"/>
  <c r="I31" i="374" s="1"/>
  <c r="I31" i="366" s="1"/>
  <c r="G32" i="374"/>
  <c r="G31" i="374" s="1"/>
  <c r="G31" i="366" s="1"/>
  <c r="F32" i="374"/>
  <c r="F31" i="374" s="1"/>
  <c r="E32" i="374"/>
  <c r="E31" i="374" s="1"/>
  <c r="E31" i="366" s="1"/>
  <c r="D32" i="374"/>
  <c r="K30" i="374"/>
  <c r="J30" i="374"/>
  <c r="I30" i="374"/>
  <c r="G30" i="374"/>
  <c r="F30" i="374"/>
  <c r="E30" i="374"/>
  <c r="D30" i="374"/>
  <c r="K28" i="374"/>
  <c r="J28" i="374"/>
  <c r="I28" i="374"/>
  <c r="G28" i="374"/>
  <c r="F28" i="374"/>
  <c r="E28" i="374"/>
  <c r="D28" i="374"/>
  <c r="K27" i="374"/>
  <c r="K26" i="374" s="1"/>
  <c r="K25" i="366" s="1"/>
  <c r="J27" i="374"/>
  <c r="J26" i="374" s="1"/>
  <c r="J25" i="366" s="1"/>
  <c r="I27" i="374"/>
  <c r="I26" i="374" s="1"/>
  <c r="I25" i="366" s="1"/>
  <c r="G27" i="374"/>
  <c r="G26" i="374" s="1"/>
  <c r="G25" i="366" s="1"/>
  <c r="F27" i="374"/>
  <c r="F26" i="366" s="1"/>
  <c r="E27" i="374"/>
  <c r="E26" i="374" s="1"/>
  <c r="E25" i="366" s="1"/>
  <c r="D27" i="374"/>
  <c r="K25" i="374"/>
  <c r="J25" i="374"/>
  <c r="I25" i="374"/>
  <c r="G25" i="374"/>
  <c r="F25" i="374"/>
  <c r="E25" i="374"/>
  <c r="D25" i="374"/>
  <c r="K24" i="374"/>
  <c r="J24" i="374"/>
  <c r="I24" i="374"/>
  <c r="G24" i="374"/>
  <c r="F24" i="374"/>
  <c r="E24" i="374"/>
  <c r="D24" i="374"/>
  <c r="K22" i="374"/>
  <c r="K54" i="366" s="1"/>
  <c r="J22" i="374"/>
  <c r="J54" i="366" s="1"/>
  <c r="I22" i="374"/>
  <c r="I54" i="366" s="1"/>
  <c r="G22" i="374"/>
  <c r="G54" i="366" s="1"/>
  <c r="F22" i="374"/>
  <c r="F54" i="366" s="1"/>
  <c r="E22" i="374"/>
  <c r="E54" i="366" s="1"/>
  <c r="D22" i="374"/>
  <c r="K21" i="374"/>
  <c r="K53" i="366" s="1"/>
  <c r="J21" i="374"/>
  <c r="J53" i="366" s="1"/>
  <c r="I21" i="374"/>
  <c r="I53" i="366" s="1"/>
  <c r="G21" i="374"/>
  <c r="G53" i="366" s="1"/>
  <c r="F21" i="374"/>
  <c r="F53" i="366" s="1"/>
  <c r="E21" i="374"/>
  <c r="E53" i="366" s="1"/>
  <c r="D21" i="374"/>
  <c r="K20" i="374"/>
  <c r="K52" i="366" s="1"/>
  <c r="J20" i="374"/>
  <c r="J52" i="366" s="1"/>
  <c r="I20" i="374"/>
  <c r="I52" i="366" s="1"/>
  <c r="G20" i="374"/>
  <c r="G52" i="366" s="1"/>
  <c r="F20" i="374"/>
  <c r="F52" i="366" s="1"/>
  <c r="E20" i="374"/>
  <c r="E52" i="366" s="1"/>
  <c r="D20" i="374"/>
  <c r="K19" i="374"/>
  <c r="K51" i="366" s="1"/>
  <c r="J19" i="374"/>
  <c r="J51" i="366" s="1"/>
  <c r="I19" i="374"/>
  <c r="I51" i="366" s="1"/>
  <c r="G19" i="374"/>
  <c r="G51" i="366" s="1"/>
  <c r="F19" i="374"/>
  <c r="F51" i="366" s="1"/>
  <c r="E19" i="374"/>
  <c r="E51" i="366" s="1"/>
  <c r="D19" i="374"/>
  <c r="K18" i="374"/>
  <c r="K50" i="366" s="1"/>
  <c r="J18" i="374"/>
  <c r="J50" i="366" s="1"/>
  <c r="I18" i="374"/>
  <c r="I50" i="366" s="1"/>
  <c r="G18" i="374"/>
  <c r="G50" i="366" s="1"/>
  <c r="F18" i="374"/>
  <c r="F50" i="366" s="1"/>
  <c r="E18" i="374"/>
  <c r="E50" i="366" s="1"/>
  <c r="D18" i="374"/>
  <c r="K17" i="374"/>
  <c r="K49" i="366" s="1"/>
  <c r="J17" i="374"/>
  <c r="J49" i="366" s="1"/>
  <c r="I17" i="374"/>
  <c r="I49" i="366" s="1"/>
  <c r="G17" i="374"/>
  <c r="G49" i="366" s="1"/>
  <c r="F17" i="374"/>
  <c r="F49" i="366" s="1"/>
  <c r="E17" i="374"/>
  <c r="E49" i="366" s="1"/>
  <c r="D17" i="374"/>
  <c r="K16" i="374"/>
  <c r="K48" i="366" s="1"/>
  <c r="J16" i="374"/>
  <c r="J48" i="366" s="1"/>
  <c r="I16" i="374"/>
  <c r="I48" i="366" s="1"/>
  <c r="G16" i="374"/>
  <c r="G48" i="366" s="1"/>
  <c r="F16" i="374"/>
  <c r="F48" i="366" s="1"/>
  <c r="E16" i="374"/>
  <c r="E48" i="366" s="1"/>
  <c r="D16" i="374"/>
  <c r="K15" i="374"/>
  <c r="K47" i="366" s="1"/>
  <c r="J15" i="374"/>
  <c r="J47" i="366" s="1"/>
  <c r="I15" i="374"/>
  <c r="I47" i="366" s="1"/>
  <c r="G15" i="374"/>
  <c r="G47" i="366" s="1"/>
  <c r="F15" i="374"/>
  <c r="F47" i="366" s="1"/>
  <c r="E15" i="374"/>
  <c r="E47" i="366" s="1"/>
  <c r="D15" i="374"/>
  <c r="K14" i="374"/>
  <c r="K46" i="366" s="1"/>
  <c r="J14" i="374"/>
  <c r="J46" i="366" s="1"/>
  <c r="I14" i="374"/>
  <c r="I46" i="366" s="1"/>
  <c r="G14" i="374"/>
  <c r="G46" i="366" s="1"/>
  <c r="F14" i="374"/>
  <c r="F46" i="366" s="1"/>
  <c r="E14" i="374"/>
  <c r="E46" i="366" s="1"/>
  <c r="D14" i="374"/>
  <c r="K13" i="374"/>
  <c r="K45" i="366" s="1"/>
  <c r="J13" i="374"/>
  <c r="J45" i="366" s="1"/>
  <c r="I13" i="374"/>
  <c r="I45" i="366" s="1"/>
  <c r="G13" i="374"/>
  <c r="G45" i="366" s="1"/>
  <c r="F13" i="374"/>
  <c r="F45" i="366" s="1"/>
  <c r="E13" i="374"/>
  <c r="E45" i="366" s="1"/>
  <c r="D13" i="374"/>
  <c r="K12" i="374"/>
  <c r="K44" i="366" s="1"/>
  <c r="J12" i="374"/>
  <c r="J44" i="366" s="1"/>
  <c r="I12" i="374"/>
  <c r="I44" i="366" s="1"/>
  <c r="G12" i="374"/>
  <c r="G44" i="366" s="1"/>
  <c r="F12" i="374"/>
  <c r="F44" i="366" s="1"/>
  <c r="E12" i="374"/>
  <c r="D12" i="374"/>
  <c r="C38" i="374"/>
  <c r="C28" i="374"/>
  <c r="K122" i="372"/>
  <c r="J122" i="372"/>
  <c r="I122" i="372"/>
  <c r="G122" i="372"/>
  <c r="F122" i="372"/>
  <c r="E122" i="372"/>
  <c r="D122" i="372"/>
  <c r="K118" i="372"/>
  <c r="J118" i="372"/>
  <c r="I118" i="372"/>
  <c r="G118" i="372"/>
  <c r="F118" i="372"/>
  <c r="E118" i="372"/>
  <c r="D118" i="372"/>
  <c r="K112" i="372"/>
  <c r="K107" i="372" s="1"/>
  <c r="J112" i="372"/>
  <c r="J107" i="372" s="1"/>
  <c r="I112" i="372"/>
  <c r="I107" i="372" s="1"/>
  <c r="G112" i="372"/>
  <c r="G107" i="372" s="1"/>
  <c r="F112" i="372"/>
  <c r="F107" i="372" s="1"/>
  <c r="E112" i="372"/>
  <c r="E107" i="372" s="1"/>
  <c r="D112" i="372"/>
  <c r="D107" i="372" s="1"/>
  <c r="K104" i="372"/>
  <c r="K102" i="372" s="1"/>
  <c r="J104" i="372"/>
  <c r="J102" i="372" s="1"/>
  <c r="I104" i="372"/>
  <c r="I102" i="372" s="1"/>
  <c r="G104" i="372"/>
  <c r="G102" i="372" s="1"/>
  <c r="G95" i="372" s="1"/>
  <c r="G89" i="372" s="1"/>
  <c r="F104" i="372"/>
  <c r="F102" i="372" s="1"/>
  <c r="E104" i="372"/>
  <c r="E102" i="372" s="1"/>
  <c r="E24" i="369" s="1"/>
  <c r="D104" i="372"/>
  <c r="D102" i="372" s="1"/>
  <c r="C122" i="372"/>
  <c r="C118" i="372"/>
  <c r="C112" i="372"/>
  <c r="K80" i="372"/>
  <c r="J80" i="372"/>
  <c r="I80" i="372"/>
  <c r="G80" i="372"/>
  <c r="F80" i="372"/>
  <c r="E80" i="372"/>
  <c r="D80" i="372"/>
  <c r="K77" i="372"/>
  <c r="J77" i="372"/>
  <c r="I77" i="372"/>
  <c r="G77" i="372"/>
  <c r="F77" i="372"/>
  <c r="E77" i="372"/>
  <c r="D77" i="372"/>
  <c r="K73" i="372"/>
  <c r="J73" i="372"/>
  <c r="I73" i="372"/>
  <c r="G73" i="372"/>
  <c r="F73" i="372"/>
  <c r="E73" i="372"/>
  <c r="D73" i="372"/>
  <c r="K69" i="372"/>
  <c r="J69" i="372"/>
  <c r="I69" i="372"/>
  <c r="G69" i="372"/>
  <c r="F69" i="372"/>
  <c r="E69" i="372"/>
  <c r="D69" i="372"/>
  <c r="K64" i="372"/>
  <c r="J64" i="372"/>
  <c r="I64" i="372"/>
  <c r="G64" i="372"/>
  <c r="F64" i="372"/>
  <c r="E64" i="372"/>
  <c r="D64" i="372"/>
  <c r="K60" i="372"/>
  <c r="J60" i="372"/>
  <c r="I60" i="372"/>
  <c r="G60" i="372"/>
  <c r="F60" i="372"/>
  <c r="E60" i="372"/>
  <c r="D60" i="372"/>
  <c r="K54" i="372"/>
  <c r="J54" i="372"/>
  <c r="I54" i="372"/>
  <c r="G54" i="372"/>
  <c r="F54" i="372"/>
  <c r="E54" i="372"/>
  <c r="D54" i="372"/>
  <c r="K42" i="372"/>
  <c r="J42" i="372"/>
  <c r="I42" i="372"/>
  <c r="G42" i="372"/>
  <c r="F42" i="372"/>
  <c r="E42" i="372"/>
  <c r="D42" i="372"/>
  <c r="K38" i="372"/>
  <c r="J38" i="372"/>
  <c r="I38" i="372"/>
  <c r="G38" i="372"/>
  <c r="F38" i="372"/>
  <c r="E38" i="372"/>
  <c r="D38" i="372"/>
  <c r="K35" i="372"/>
  <c r="J35" i="372"/>
  <c r="I35" i="372"/>
  <c r="G35" i="372"/>
  <c r="F35" i="372"/>
  <c r="E35" i="372"/>
  <c r="D35" i="372"/>
  <c r="K33" i="372"/>
  <c r="J33" i="372"/>
  <c r="I33" i="372"/>
  <c r="G33" i="372"/>
  <c r="F33" i="372"/>
  <c r="E33" i="372"/>
  <c r="K26" i="372"/>
  <c r="J26" i="372"/>
  <c r="I26" i="372"/>
  <c r="G26" i="372"/>
  <c r="F26" i="372"/>
  <c r="E26" i="372"/>
  <c r="D26" i="372"/>
  <c r="K20" i="372"/>
  <c r="K12" i="372" s="1"/>
  <c r="J20" i="372"/>
  <c r="J12" i="372" s="1"/>
  <c r="I20" i="372"/>
  <c r="I12" i="372" s="1"/>
  <c r="G20" i="372"/>
  <c r="G12" i="372" s="1"/>
  <c r="F20" i="372"/>
  <c r="F12" i="372" s="1"/>
  <c r="E20" i="372"/>
  <c r="E12" i="372" s="1"/>
  <c r="D20" i="372"/>
  <c r="C64" i="372"/>
  <c r="C60" i="372"/>
  <c r="C54" i="372"/>
  <c r="C42" i="372"/>
  <c r="C26" i="372"/>
  <c r="C20" i="372"/>
  <c r="C12" i="372" s="1"/>
  <c r="K123" i="371"/>
  <c r="J123" i="371"/>
  <c r="I123" i="371"/>
  <c r="G123" i="371"/>
  <c r="F123" i="371"/>
  <c r="E123" i="371"/>
  <c r="D123" i="371"/>
  <c r="K119" i="371"/>
  <c r="J119" i="371"/>
  <c r="I119" i="371"/>
  <c r="G119" i="371"/>
  <c r="F119" i="371"/>
  <c r="E119" i="371"/>
  <c r="D119" i="371"/>
  <c r="K113" i="371"/>
  <c r="K108" i="371" s="1"/>
  <c r="J113" i="371"/>
  <c r="J108" i="371" s="1"/>
  <c r="I113" i="371"/>
  <c r="I108" i="371" s="1"/>
  <c r="G113" i="371"/>
  <c r="G108" i="371" s="1"/>
  <c r="F113" i="371"/>
  <c r="F108" i="371" s="1"/>
  <c r="E113" i="371"/>
  <c r="E108" i="371" s="1"/>
  <c r="D108" i="371"/>
  <c r="K105" i="371"/>
  <c r="K103" i="371" s="1"/>
  <c r="K96" i="371" s="1"/>
  <c r="K90" i="371" s="1"/>
  <c r="J105" i="371"/>
  <c r="J103" i="371" s="1"/>
  <c r="J96" i="371" s="1"/>
  <c r="J90" i="371" s="1"/>
  <c r="I105" i="371"/>
  <c r="I103" i="371" s="1"/>
  <c r="I96" i="371" s="1"/>
  <c r="I90" i="371" s="1"/>
  <c r="G105" i="371"/>
  <c r="G103" i="371" s="1"/>
  <c r="G96" i="371" s="1"/>
  <c r="G90" i="371" s="1"/>
  <c r="F105" i="371"/>
  <c r="F103" i="371" s="1"/>
  <c r="F96" i="371" s="1"/>
  <c r="F90" i="371" s="1"/>
  <c r="E105" i="371"/>
  <c r="E103" i="371" s="1"/>
  <c r="E96" i="371" s="1"/>
  <c r="E90" i="371" s="1"/>
  <c r="D105" i="371"/>
  <c r="C123" i="371"/>
  <c r="C119" i="371"/>
  <c r="C108" i="371"/>
  <c r="K81" i="371"/>
  <c r="J81" i="371"/>
  <c r="I81" i="371"/>
  <c r="G81" i="371"/>
  <c r="F81" i="371"/>
  <c r="E81" i="371"/>
  <c r="D81" i="371"/>
  <c r="K78" i="371"/>
  <c r="J78" i="371"/>
  <c r="I78" i="371"/>
  <c r="G78" i="371"/>
  <c r="F78" i="371"/>
  <c r="E78" i="371"/>
  <c r="D78" i="371"/>
  <c r="K74" i="371"/>
  <c r="J74" i="371"/>
  <c r="I74" i="371"/>
  <c r="G74" i="371"/>
  <c r="F74" i="371"/>
  <c r="E74" i="371"/>
  <c r="D74" i="371"/>
  <c r="K70" i="371"/>
  <c r="J70" i="371"/>
  <c r="I70" i="371"/>
  <c r="G70" i="371"/>
  <c r="F70" i="371"/>
  <c r="E70" i="371"/>
  <c r="D70" i="371"/>
  <c r="K65" i="371"/>
  <c r="J65" i="371"/>
  <c r="I65" i="371"/>
  <c r="G65" i="371"/>
  <c r="F65" i="371"/>
  <c r="E65" i="371"/>
  <c r="D65" i="371"/>
  <c r="K61" i="371"/>
  <c r="J61" i="371"/>
  <c r="I61" i="371"/>
  <c r="G61" i="371"/>
  <c r="F61" i="371"/>
  <c r="E61" i="371"/>
  <c r="D61" i="371"/>
  <c r="K55" i="371"/>
  <c r="J55" i="371"/>
  <c r="I55" i="371"/>
  <c r="G55" i="371"/>
  <c r="F55" i="371"/>
  <c r="E55" i="371"/>
  <c r="D55" i="371"/>
  <c r="K43" i="371"/>
  <c r="J43" i="371"/>
  <c r="I43" i="371"/>
  <c r="G43" i="371"/>
  <c r="F43" i="371"/>
  <c r="E43" i="371"/>
  <c r="D43" i="371"/>
  <c r="K39" i="371"/>
  <c r="J39" i="371"/>
  <c r="I39" i="371"/>
  <c r="G39" i="371"/>
  <c r="F39" i="371"/>
  <c r="E39" i="371"/>
  <c r="K36" i="371"/>
  <c r="J36" i="371"/>
  <c r="I36" i="371"/>
  <c r="G36" i="371"/>
  <c r="F36" i="371"/>
  <c r="E36" i="371"/>
  <c r="K34" i="371"/>
  <c r="J34" i="371"/>
  <c r="I34" i="371"/>
  <c r="G34" i="371"/>
  <c r="F34" i="371"/>
  <c r="E34" i="371"/>
  <c r="K27" i="371"/>
  <c r="J27" i="371"/>
  <c r="I27" i="371"/>
  <c r="G27" i="371"/>
  <c r="F27" i="371"/>
  <c r="E27" i="371"/>
  <c r="D27" i="371"/>
  <c r="K21" i="371"/>
  <c r="K20" i="366" s="1"/>
  <c r="J21" i="371"/>
  <c r="J13" i="371" s="1"/>
  <c r="I21" i="371"/>
  <c r="I13" i="371" s="1"/>
  <c r="G21" i="371"/>
  <c r="G13" i="371" s="1"/>
  <c r="F21" i="371"/>
  <c r="F18" i="370" s="1"/>
  <c r="E21" i="371"/>
  <c r="E13" i="371" s="1"/>
  <c r="D21" i="371"/>
  <c r="C81" i="371"/>
  <c r="C78" i="371"/>
  <c r="C74" i="371"/>
  <c r="C70" i="371"/>
  <c r="C65" i="371"/>
  <c r="C61" i="371"/>
  <c r="C55" i="371"/>
  <c r="C27" i="371"/>
  <c r="C21" i="371"/>
  <c r="C13" i="371" s="1"/>
  <c r="K135" i="370"/>
  <c r="J135" i="370"/>
  <c r="I135" i="370"/>
  <c r="G135" i="370"/>
  <c r="F135" i="370"/>
  <c r="E135" i="370"/>
  <c r="D135" i="370"/>
  <c r="K134" i="370"/>
  <c r="J134" i="370"/>
  <c r="I134" i="370"/>
  <c r="G134" i="370"/>
  <c r="F134" i="370"/>
  <c r="E134" i="370"/>
  <c r="D134" i="370"/>
  <c r="K130" i="370"/>
  <c r="J130" i="370"/>
  <c r="I130" i="370"/>
  <c r="G130" i="370"/>
  <c r="F130" i="370"/>
  <c r="E130" i="370"/>
  <c r="D130" i="370"/>
  <c r="K129" i="370"/>
  <c r="J129" i="370"/>
  <c r="I129" i="370"/>
  <c r="G129" i="370"/>
  <c r="F129" i="370"/>
  <c r="E129" i="370"/>
  <c r="D129" i="370"/>
  <c r="K128" i="370"/>
  <c r="J128" i="370"/>
  <c r="I128" i="370"/>
  <c r="G128" i="370"/>
  <c r="F128" i="370"/>
  <c r="E128" i="370"/>
  <c r="D128" i="370"/>
  <c r="K124" i="370"/>
  <c r="J124" i="370"/>
  <c r="I124" i="370"/>
  <c r="G124" i="370"/>
  <c r="F124" i="370"/>
  <c r="E124" i="370"/>
  <c r="D124" i="370"/>
  <c r="K123" i="370"/>
  <c r="J123" i="370"/>
  <c r="I123" i="370"/>
  <c r="G123" i="370"/>
  <c r="F123" i="370"/>
  <c r="E123" i="370"/>
  <c r="D123" i="370"/>
  <c r="K122" i="370"/>
  <c r="J122" i="370"/>
  <c r="I122" i="370"/>
  <c r="G122" i="370"/>
  <c r="F122" i="370"/>
  <c r="E122" i="370"/>
  <c r="D122" i="370"/>
  <c r="K120" i="370"/>
  <c r="J120" i="370"/>
  <c r="I120" i="370"/>
  <c r="G120" i="370"/>
  <c r="F120" i="370"/>
  <c r="E120" i="370"/>
  <c r="D120" i="370"/>
  <c r="K119" i="370"/>
  <c r="J119" i="370"/>
  <c r="I119" i="370"/>
  <c r="G119" i="370"/>
  <c r="F119" i="370"/>
  <c r="E119" i="370"/>
  <c r="D119" i="370"/>
  <c r="K118" i="370"/>
  <c r="J118" i="370"/>
  <c r="I118" i="370"/>
  <c r="G118" i="370"/>
  <c r="F118" i="370"/>
  <c r="E118" i="370"/>
  <c r="D118" i="370"/>
  <c r="K114" i="370"/>
  <c r="J114" i="370"/>
  <c r="I114" i="370"/>
  <c r="G114" i="370"/>
  <c r="F114" i="370"/>
  <c r="E114" i="370"/>
  <c r="D114" i="370"/>
  <c r="K112" i="370"/>
  <c r="J112" i="370"/>
  <c r="I112" i="370"/>
  <c r="G112" i="370"/>
  <c r="F112" i="370"/>
  <c r="E112" i="370"/>
  <c r="D112" i="370"/>
  <c r="K110" i="370"/>
  <c r="J110" i="370"/>
  <c r="I110" i="370"/>
  <c r="G110" i="370"/>
  <c r="F110" i="370"/>
  <c r="E110" i="370"/>
  <c r="D110" i="370"/>
  <c r="K108" i="370"/>
  <c r="J108" i="370"/>
  <c r="I108" i="370"/>
  <c r="G108" i="370"/>
  <c r="F108" i="370"/>
  <c r="E108" i="370"/>
  <c r="D108" i="370"/>
  <c r="K105" i="370"/>
  <c r="J105" i="370"/>
  <c r="I105" i="370"/>
  <c r="G105" i="370"/>
  <c r="F105" i="370"/>
  <c r="E105" i="370"/>
  <c r="D105" i="370"/>
  <c r="G104" i="370"/>
  <c r="F104" i="370"/>
  <c r="F103" i="370" s="1"/>
  <c r="E104" i="370"/>
  <c r="D104" i="370"/>
  <c r="G102" i="370"/>
  <c r="F102" i="370"/>
  <c r="E102" i="370"/>
  <c r="D102" i="370"/>
  <c r="K99" i="370"/>
  <c r="J99" i="370"/>
  <c r="I99" i="370"/>
  <c r="G99" i="370"/>
  <c r="F99" i="370"/>
  <c r="E99" i="370"/>
  <c r="D99" i="370"/>
  <c r="K97" i="370"/>
  <c r="J97" i="370"/>
  <c r="I97" i="370"/>
  <c r="G97" i="370"/>
  <c r="F97" i="370"/>
  <c r="E97" i="370"/>
  <c r="D97" i="370"/>
  <c r="K96" i="370"/>
  <c r="J96" i="370"/>
  <c r="I96" i="370"/>
  <c r="G96" i="370"/>
  <c r="F96" i="370"/>
  <c r="E96" i="370"/>
  <c r="D96" i="370"/>
  <c r="K95" i="370"/>
  <c r="J95" i="370"/>
  <c r="I95" i="370"/>
  <c r="G95" i="370"/>
  <c r="F95" i="370"/>
  <c r="E95" i="370"/>
  <c r="D95" i="370"/>
  <c r="K91" i="370"/>
  <c r="J91" i="370"/>
  <c r="I91" i="370"/>
  <c r="G91" i="370"/>
  <c r="F91" i="370"/>
  <c r="E91" i="370"/>
  <c r="D91" i="370"/>
  <c r="K90" i="370"/>
  <c r="J90" i="370"/>
  <c r="I90" i="370"/>
  <c r="G90" i="370"/>
  <c r="F90" i="370"/>
  <c r="E90" i="370"/>
  <c r="D90" i="370"/>
  <c r="K89" i="370"/>
  <c r="J89" i="370"/>
  <c r="I89" i="370"/>
  <c r="G89" i="370"/>
  <c r="F89" i="370"/>
  <c r="E89" i="370"/>
  <c r="D89" i="370"/>
  <c r="K82" i="370"/>
  <c r="J82" i="370"/>
  <c r="I82" i="370"/>
  <c r="G82" i="370"/>
  <c r="F82" i="370"/>
  <c r="E82" i="370"/>
  <c r="D82" i="370"/>
  <c r="K81" i="370"/>
  <c r="J81" i="370"/>
  <c r="I81" i="370"/>
  <c r="G81" i="370"/>
  <c r="F81" i="370"/>
  <c r="E81" i="370"/>
  <c r="D81" i="370"/>
  <c r="K80" i="370"/>
  <c r="J80" i="370"/>
  <c r="I80" i="370"/>
  <c r="G80" i="370"/>
  <c r="F80" i="370"/>
  <c r="E80" i="370"/>
  <c r="D80" i="370"/>
  <c r="K78" i="370"/>
  <c r="J78" i="370"/>
  <c r="I78" i="370"/>
  <c r="G78" i="370"/>
  <c r="F78" i="370"/>
  <c r="E78" i="370"/>
  <c r="D78" i="370"/>
  <c r="K77" i="370"/>
  <c r="J77" i="370"/>
  <c r="I77" i="370"/>
  <c r="G77" i="370"/>
  <c r="F77" i="370"/>
  <c r="E77" i="370"/>
  <c r="D77" i="370"/>
  <c r="K75" i="370"/>
  <c r="J75" i="370"/>
  <c r="I75" i="370"/>
  <c r="G75" i="370"/>
  <c r="F75" i="370"/>
  <c r="E75" i="370"/>
  <c r="D75" i="370"/>
  <c r="K74" i="370"/>
  <c r="J74" i="370"/>
  <c r="I74" i="370"/>
  <c r="G74" i="370"/>
  <c r="F74" i="370"/>
  <c r="E74" i="370"/>
  <c r="D74" i="370"/>
  <c r="K73" i="370"/>
  <c r="J73" i="370"/>
  <c r="I73" i="370"/>
  <c r="G73" i="370"/>
  <c r="F73" i="370"/>
  <c r="E73" i="370"/>
  <c r="D73" i="370"/>
  <c r="K71" i="370"/>
  <c r="J71" i="370"/>
  <c r="I71" i="370"/>
  <c r="G71" i="370"/>
  <c r="F71" i="370"/>
  <c r="E71" i="370"/>
  <c r="D71" i="370"/>
  <c r="K70" i="370"/>
  <c r="J70" i="370"/>
  <c r="I70" i="370"/>
  <c r="G70" i="370"/>
  <c r="F70" i="370"/>
  <c r="E70" i="370"/>
  <c r="D70" i="370"/>
  <c r="K69" i="370"/>
  <c r="J69" i="370"/>
  <c r="I69" i="370"/>
  <c r="G69" i="370"/>
  <c r="F69" i="370"/>
  <c r="E69" i="370"/>
  <c r="D69" i="370"/>
  <c r="K66" i="370"/>
  <c r="J66" i="370"/>
  <c r="I66" i="370"/>
  <c r="G66" i="370"/>
  <c r="F66" i="370"/>
  <c r="E66" i="370"/>
  <c r="D66" i="370"/>
  <c r="K65" i="370"/>
  <c r="J65" i="370"/>
  <c r="I65" i="370"/>
  <c r="G65" i="370"/>
  <c r="F65" i="370"/>
  <c r="E65" i="370"/>
  <c r="D65" i="370"/>
  <c r="K64" i="370"/>
  <c r="J64" i="370"/>
  <c r="I64" i="370"/>
  <c r="G64" i="370"/>
  <c r="F64" i="370"/>
  <c r="E64" i="370"/>
  <c r="D64" i="370"/>
  <c r="K62" i="370"/>
  <c r="J62" i="370"/>
  <c r="I62" i="370"/>
  <c r="G62" i="370"/>
  <c r="F62" i="370"/>
  <c r="E62" i="370"/>
  <c r="D62" i="370"/>
  <c r="K61" i="370"/>
  <c r="J61" i="370"/>
  <c r="I61" i="370"/>
  <c r="G61" i="370"/>
  <c r="F61" i="370"/>
  <c r="E61" i="370"/>
  <c r="D61" i="370"/>
  <c r="K60" i="370"/>
  <c r="J60" i="370"/>
  <c r="I60" i="370"/>
  <c r="G60" i="370"/>
  <c r="F60" i="370"/>
  <c r="E60" i="370"/>
  <c r="D60" i="370"/>
  <c r="K58" i="370"/>
  <c r="J58" i="370"/>
  <c r="I58" i="370"/>
  <c r="G58" i="370"/>
  <c r="F58" i="370"/>
  <c r="E58" i="370"/>
  <c r="D58" i="370"/>
  <c r="K57" i="370"/>
  <c r="J57" i="370"/>
  <c r="I57" i="370"/>
  <c r="G57" i="370"/>
  <c r="F57" i="370"/>
  <c r="E57" i="370"/>
  <c r="D57" i="370"/>
  <c r="K56" i="370"/>
  <c r="J56" i="370"/>
  <c r="I56" i="370"/>
  <c r="G56" i="370"/>
  <c r="F56" i="370"/>
  <c r="E56" i="370"/>
  <c r="D56" i="370"/>
  <c r="K55" i="370"/>
  <c r="J55" i="370"/>
  <c r="I55" i="370"/>
  <c r="G55" i="370"/>
  <c r="F55" i="370"/>
  <c r="E55" i="370"/>
  <c r="D55" i="370"/>
  <c r="K54" i="370"/>
  <c r="J54" i="370"/>
  <c r="I54" i="370"/>
  <c r="G54" i="370"/>
  <c r="F54" i="370"/>
  <c r="E54" i="370"/>
  <c r="D54" i="370"/>
  <c r="K52" i="370"/>
  <c r="J52" i="370"/>
  <c r="I52" i="370"/>
  <c r="G52" i="370"/>
  <c r="F52" i="370"/>
  <c r="E52" i="370"/>
  <c r="D52" i="370"/>
  <c r="K51" i="370"/>
  <c r="J51" i="370"/>
  <c r="I51" i="370"/>
  <c r="G51" i="370"/>
  <c r="F51" i="370"/>
  <c r="E51" i="370"/>
  <c r="D51" i="370"/>
  <c r="K50" i="370"/>
  <c r="J50" i="370"/>
  <c r="I50" i="370"/>
  <c r="G50" i="370"/>
  <c r="F50" i="370"/>
  <c r="E50" i="370"/>
  <c r="D50" i="370"/>
  <c r="K49" i="370"/>
  <c r="J49" i="370"/>
  <c r="I49" i="370"/>
  <c r="G49" i="370"/>
  <c r="F49" i="370"/>
  <c r="E49" i="370"/>
  <c r="D49" i="370"/>
  <c r="K48" i="370"/>
  <c r="J48" i="370"/>
  <c r="I48" i="370"/>
  <c r="G48" i="370"/>
  <c r="F48" i="370"/>
  <c r="E48" i="370"/>
  <c r="D48" i="370"/>
  <c r="K47" i="370"/>
  <c r="J47" i="370"/>
  <c r="I47" i="370"/>
  <c r="G47" i="370"/>
  <c r="F47" i="370"/>
  <c r="E47" i="370"/>
  <c r="D47" i="370"/>
  <c r="K46" i="370"/>
  <c r="J46" i="370"/>
  <c r="I46" i="370"/>
  <c r="G46" i="370"/>
  <c r="F46" i="370"/>
  <c r="E46" i="370"/>
  <c r="D46" i="370"/>
  <c r="K45" i="370"/>
  <c r="J45" i="370"/>
  <c r="I45" i="370"/>
  <c r="G45" i="370"/>
  <c r="F45" i="370"/>
  <c r="E45" i="370"/>
  <c r="D45" i="370"/>
  <c r="K44" i="370"/>
  <c r="J44" i="370"/>
  <c r="I44" i="370"/>
  <c r="G44" i="370"/>
  <c r="F44" i="370"/>
  <c r="E44" i="370"/>
  <c r="D44" i="370"/>
  <c r="K43" i="370"/>
  <c r="J43" i="370"/>
  <c r="I43" i="370"/>
  <c r="G43" i="370"/>
  <c r="F43" i="370"/>
  <c r="E43" i="370"/>
  <c r="D43" i="370"/>
  <c r="K42" i="370"/>
  <c r="J42" i="370"/>
  <c r="I42" i="370"/>
  <c r="G42" i="370"/>
  <c r="F42" i="370"/>
  <c r="E42" i="370"/>
  <c r="D42" i="370"/>
  <c r="K40" i="370"/>
  <c r="J40" i="370"/>
  <c r="I40" i="370"/>
  <c r="G40" i="370"/>
  <c r="F40" i="370"/>
  <c r="E40" i="370"/>
  <c r="D40" i="370"/>
  <c r="K39" i="370"/>
  <c r="J39" i="370"/>
  <c r="I39" i="370"/>
  <c r="G39" i="370"/>
  <c r="F39" i="370"/>
  <c r="E39" i="370"/>
  <c r="D39" i="370"/>
  <c r="K38" i="370"/>
  <c r="J38" i="370"/>
  <c r="I38" i="370"/>
  <c r="G38" i="370"/>
  <c r="F38" i="370"/>
  <c r="E38" i="370"/>
  <c r="D38" i="370"/>
  <c r="K36" i="370"/>
  <c r="J36" i="370"/>
  <c r="I36" i="370"/>
  <c r="G36" i="370"/>
  <c r="F36" i="370"/>
  <c r="E36" i="370"/>
  <c r="D36" i="370"/>
  <c r="K35" i="370"/>
  <c r="J35" i="370"/>
  <c r="I35" i="370"/>
  <c r="G35" i="370"/>
  <c r="F35" i="370"/>
  <c r="E35" i="370"/>
  <c r="D35" i="370"/>
  <c r="K33" i="370"/>
  <c r="J33" i="370"/>
  <c r="I33" i="370"/>
  <c r="K30" i="370"/>
  <c r="J30" i="370"/>
  <c r="I30" i="370"/>
  <c r="G30" i="370"/>
  <c r="F30" i="370"/>
  <c r="E30" i="370"/>
  <c r="D30" i="370"/>
  <c r="K29" i="370"/>
  <c r="J29" i="370"/>
  <c r="I29" i="370"/>
  <c r="G29" i="370"/>
  <c r="F29" i="370"/>
  <c r="E29" i="370"/>
  <c r="D29" i="370"/>
  <c r="K28" i="370"/>
  <c r="J28" i="370"/>
  <c r="I28" i="370"/>
  <c r="G28" i="370"/>
  <c r="F28" i="370"/>
  <c r="E28" i="370"/>
  <c r="D28" i="370"/>
  <c r="K27" i="370"/>
  <c r="J27" i="370"/>
  <c r="I27" i="370"/>
  <c r="G27" i="370"/>
  <c r="F27" i="370"/>
  <c r="E27" i="370"/>
  <c r="D27" i="370"/>
  <c r="K26" i="370"/>
  <c r="J26" i="370"/>
  <c r="I26" i="370"/>
  <c r="G26" i="370"/>
  <c r="F26" i="370"/>
  <c r="E26" i="370"/>
  <c r="D26" i="370"/>
  <c r="K24" i="370"/>
  <c r="J24" i="370"/>
  <c r="I24" i="370"/>
  <c r="G24" i="370"/>
  <c r="F24" i="370"/>
  <c r="E24" i="370"/>
  <c r="D24" i="370"/>
  <c r="K23" i="370"/>
  <c r="J23" i="370"/>
  <c r="I23" i="370"/>
  <c r="G23" i="370"/>
  <c r="F23" i="370"/>
  <c r="E23" i="370"/>
  <c r="D23" i="370"/>
  <c r="K22" i="370"/>
  <c r="J22" i="370"/>
  <c r="I22" i="370"/>
  <c r="G22" i="370"/>
  <c r="F22" i="370"/>
  <c r="E22" i="370"/>
  <c r="D22" i="370"/>
  <c r="K21" i="370"/>
  <c r="J21" i="370"/>
  <c r="I21" i="370"/>
  <c r="G21" i="370"/>
  <c r="F21" i="370"/>
  <c r="E21" i="370"/>
  <c r="D21" i="370"/>
  <c r="K20" i="370"/>
  <c r="J20" i="370"/>
  <c r="I20" i="370"/>
  <c r="G20" i="370"/>
  <c r="F20" i="370"/>
  <c r="E20" i="370"/>
  <c r="D20" i="370"/>
  <c r="K17" i="370"/>
  <c r="J17" i="370"/>
  <c r="I17" i="370"/>
  <c r="G17" i="370"/>
  <c r="F17" i="370"/>
  <c r="E17" i="370"/>
  <c r="D17" i="370"/>
  <c r="K16" i="370"/>
  <c r="J16" i="370"/>
  <c r="I16" i="370"/>
  <c r="G16" i="370"/>
  <c r="F16" i="370"/>
  <c r="E16" i="370"/>
  <c r="D16" i="370"/>
  <c r="K15" i="370"/>
  <c r="J15" i="370"/>
  <c r="I15" i="370"/>
  <c r="G15" i="370"/>
  <c r="F15" i="370"/>
  <c r="E15" i="370"/>
  <c r="D15" i="370"/>
  <c r="K14" i="370"/>
  <c r="J14" i="370"/>
  <c r="I14" i="370"/>
  <c r="G14" i="370"/>
  <c r="F14" i="370"/>
  <c r="E14" i="370"/>
  <c r="D14" i="370"/>
  <c r="K13" i="370"/>
  <c r="J13" i="370"/>
  <c r="I13" i="370"/>
  <c r="G13" i="370"/>
  <c r="F13" i="370"/>
  <c r="E13" i="370"/>
  <c r="D13" i="370"/>
  <c r="K12" i="370"/>
  <c r="J12" i="370"/>
  <c r="I12" i="370"/>
  <c r="G12" i="370"/>
  <c r="F12" i="370"/>
  <c r="E12" i="370"/>
  <c r="D12" i="370"/>
  <c r="K54" i="369"/>
  <c r="J54" i="369"/>
  <c r="I54" i="369"/>
  <c r="G54" i="369"/>
  <c r="F54" i="369"/>
  <c r="E54" i="369"/>
  <c r="D54" i="369"/>
  <c r="K53" i="369"/>
  <c r="J53" i="369"/>
  <c r="I53" i="369"/>
  <c r="G53" i="369"/>
  <c r="F53" i="369"/>
  <c r="E53" i="369"/>
  <c r="D53" i="369"/>
  <c r="K52" i="369"/>
  <c r="J52" i="369"/>
  <c r="I52" i="369"/>
  <c r="G52" i="369"/>
  <c r="F52" i="369"/>
  <c r="E52" i="369"/>
  <c r="D52" i="369"/>
  <c r="K48" i="369"/>
  <c r="J48" i="369"/>
  <c r="I48" i="369"/>
  <c r="G48" i="369"/>
  <c r="F48" i="369"/>
  <c r="E48" i="369"/>
  <c r="D48" i="369"/>
  <c r="K47" i="369"/>
  <c r="J47" i="369"/>
  <c r="I47" i="369"/>
  <c r="G47" i="369"/>
  <c r="F47" i="369"/>
  <c r="E47" i="369"/>
  <c r="D47" i="369"/>
  <c r="K46" i="369"/>
  <c r="J46" i="369"/>
  <c r="I46" i="369"/>
  <c r="G46" i="369"/>
  <c r="F46" i="369"/>
  <c r="E46" i="369"/>
  <c r="D46" i="369"/>
  <c r="K44" i="369"/>
  <c r="J44" i="369"/>
  <c r="I44" i="369"/>
  <c r="G44" i="369"/>
  <c r="F44" i="369"/>
  <c r="E44" i="369"/>
  <c r="D44" i="369"/>
  <c r="K43" i="369"/>
  <c r="J43" i="369"/>
  <c r="I43" i="369"/>
  <c r="G43" i="369"/>
  <c r="F43" i="369"/>
  <c r="E43" i="369"/>
  <c r="D43" i="369"/>
  <c r="K42" i="369"/>
  <c r="J42" i="369"/>
  <c r="I42" i="369"/>
  <c r="G42" i="369"/>
  <c r="F42" i="369"/>
  <c r="E42" i="369"/>
  <c r="D42" i="369"/>
  <c r="K38" i="369"/>
  <c r="J38" i="369"/>
  <c r="I38" i="369"/>
  <c r="G38" i="369"/>
  <c r="F38" i="369"/>
  <c r="E38" i="369"/>
  <c r="D38" i="369"/>
  <c r="K36" i="369"/>
  <c r="J36" i="369"/>
  <c r="I36" i="369"/>
  <c r="G36" i="369"/>
  <c r="F36" i="369"/>
  <c r="E36" i="369"/>
  <c r="D36" i="369"/>
  <c r="K29" i="369"/>
  <c r="J29" i="369"/>
  <c r="I29" i="369"/>
  <c r="G29" i="369"/>
  <c r="F29" i="369"/>
  <c r="E29" i="369"/>
  <c r="D29" i="369"/>
  <c r="K28" i="369"/>
  <c r="J28" i="369"/>
  <c r="I28" i="369"/>
  <c r="G28" i="369"/>
  <c r="F28" i="369"/>
  <c r="E28" i="369"/>
  <c r="D28" i="369"/>
  <c r="K26" i="369"/>
  <c r="J26" i="369"/>
  <c r="I26" i="369"/>
  <c r="G26" i="369"/>
  <c r="F26" i="369"/>
  <c r="E26" i="369"/>
  <c r="D26" i="369"/>
  <c r="K23" i="369"/>
  <c r="J23" i="369"/>
  <c r="I23" i="369"/>
  <c r="G23" i="369"/>
  <c r="F23" i="369"/>
  <c r="E23" i="369"/>
  <c r="D23" i="369"/>
  <c r="K22" i="369"/>
  <c r="J22" i="369"/>
  <c r="I22" i="369"/>
  <c r="G22" i="369"/>
  <c r="F22" i="369"/>
  <c r="E22" i="369"/>
  <c r="D22" i="369"/>
  <c r="K21" i="369"/>
  <c r="J21" i="369"/>
  <c r="I21" i="369"/>
  <c r="G21" i="369"/>
  <c r="F21" i="369"/>
  <c r="E21" i="369"/>
  <c r="D21" i="369"/>
  <c r="K20" i="369"/>
  <c r="J20" i="369"/>
  <c r="I20" i="369"/>
  <c r="G20" i="369"/>
  <c r="F20" i="369"/>
  <c r="E20" i="369"/>
  <c r="D20" i="369"/>
  <c r="K19" i="369"/>
  <c r="J19" i="369"/>
  <c r="I19" i="369"/>
  <c r="G19" i="369"/>
  <c r="F19" i="369"/>
  <c r="E19" i="369"/>
  <c r="D19" i="369"/>
  <c r="K83" i="368"/>
  <c r="J83" i="368"/>
  <c r="I83" i="368"/>
  <c r="G83" i="368"/>
  <c r="F83" i="368"/>
  <c r="E83" i="368"/>
  <c r="D83" i="368"/>
  <c r="K82" i="368"/>
  <c r="J82" i="368"/>
  <c r="I82" i="368"/>
  <c r="G82" i="368"/>
  <c r="F82" i="368"/>
  <c r="E82" i="368"/>
  <c r="D82" i="368"/>
  <c r="K81" i="368"/>
  <c r="J81" i="368"/>
  <c r="I81" i="368"/>
  <c r="G81" i="368"/>
  <c r="F81" i="368"/>
  <c r="E81" i="368"/>
  <c r="D81" i="368"/>
  <c r="K76" i="368"/>
  <c r="J76" i="368"/>
  <c r="I76" i="368"/>
  <c r="G76" i="368"/>
  <c r="F76" i="368"/>
  <c r="E76" i="368"/>
  <c r="D76" i="368"/>
  <c r="K75" i="368"/>
  <c r="J75" i="368"/>
  <c r="I75" i="368"/>
  <c r="G75" i="368"/>
  <c r="F75" i="368"/>
  <c r="E75" i="368"/>
  <c r="D75" i="368"/>
  <c r="K74" i="368"/>
  <c r="J74" i="368"/>
  <c r="I74" i="368"/>
  <c r="G74" i="368"/>
  <c r="F74" i="368"/>
  <c r="E74" i="368"/>
  <c r="D74" i="368"/>
  <c r="K72" i="368"/>
  <c r="J72" i="368"/>
  <c r="I72" i="368"/>
  <c r="G72" i="368"/>
  <c r="F72" i="368"/>
  <c r="E72" i="368"/>
  <c r="D72" i="368"/>
  <c r="K71" i="368"/>
  <c r="J71" i="368"/>
  <c r="I71" i="368"/>
  <c r="G71" i="368"/>
  <c r="F71" i="368"/>
  <c r="E71" i="368"/>
  <c r="D71" i="368"/>
  <c r="K70" i="368"/>
  <c r="J70" i="368"/>
  <c r="I70" i="368"/>
  <c r="G70" i="368"/>
  <c r="F70" i="368"/>
  <c r="E70" i="368"/>
  <c r="D70" i="368"/>
  <c r="K61" i="368"/>
  <c r="J61" i="368"/>
  <c r="I61" i="368"/>
  <c r="G61" i="368"/>
  <c r="F61" i="368"/>
  <c r="E61" i="368"/>
  <c r="D61" i="368"/>
  <c r="K59" i="368"/>
  <c r="J59" i="368"/>
  <c r="I59" i="368"/>
  <c r="G59" i="368"/>
  <c r="F59" i="368"/>
  <c r="E59" i="368"/>
  <c r="D59" i="368"/>
  <c r="K58" i="368"/>
  <c r="J58" i="368"/>
  <c r="I58" i="368"/>
  <c r="G58" i="368"/>
  <c r="F58" i="368"/>
  <c r="E58" i="368"/>
  <c r="D58" i="368"/>
  <c r="K40" i="368"/>
  <c r="J40" i="368"/>
  <c r="I40" i="368"/>
  <c r="G40" i="368"/>
  <c r="F40" i="368"/>
  <c r="E40" i="368"/>
  <c r="D40" i="368"/>
  <c r="K39" i="368"/>
  <c r="J39" i="368"/>
  <c r="I39" i="368"/>
  <c r="G39" i="368"/>
  <c r="F39" i="368"/>
  <c r="E39" i="368"/>
  <c r="D39" i="368"/>
  <c r="K37" i="368"/>
  <c r="J37" i="368"/>
  <c r="I37" i="368"/>
  <c r="G37" i="368"/>
  <c r="F37" i="368"/>
  <c r="E37" i="368"/>
  <c r="D37" i="368"/>
  <c r="K36" i="368"/>
  <c r="K35" i="368" s="1"/>
  <c r="J36" i="368"/>
  <c r="J35" i="368" s="1"/>
  <c r="I36" i="368"/>
  <c r="I35" i="368" s="1"/>
  <c r="G36" i="368"/>
  <c r="G35" i="368" s="1"/>
  <c r="F36" i="368"/>
  <c r="F35" i="368" s="1"/>
  <c r="E36" i="368"/>
  <c r="E35" i="368" s="1"/>
  <c r="D36" i="368"/>
  <c r="K34" i="368"/>
  <c r="K33" i="368" s="1"/>
  <c r="J34" i="368"/>
  <c r="I34" i="368"/>
  <c r="I33" i="368" s="1"/>
  <c r="G34" i="368"/>
  <c r="G33" i="368" s="1"/>
  <c r="F34" i="368"/>
  <c r="E34" i="368"/>
  <c r="E33" i="368" s="1"/>
  <c r="D34" i="368"/>
  <c r="K29" i="368"/>
  <c r="J29" i="368"/>
  <c r="I29" i="368"/>
  <c r="G29" i="368"/>
  <c r="F29" i="368"/>
  <c r="E29" i="368"/>
  <c r="D29" i="368"/>
  <c r="K27" i="368"/>
  <c r="J27" i="368"/>
  <c r="I27" i="368"/>
  <c r="G27" i="368"/>
  <c r="F27" i="368"/>
  <c r="E27" i="368"/>
  <c r="D27" i="368"/>
  <c r="K23" i="368"/>
  <c r="J23" i="368"/>
  <c r="I23" i="368"/>
  <c r="G23" i="368"/>
  <c r="F23" i="368"/>
  <c r="E23" i="368"/>
  <c r="D23" i="368"/>
  <c r="K18" i="368"/>
  <c r="J18" i="368"/>
  <c r="I18" i="368"/>
  <c r="G18" i="368"/>
  <c r="F18" i="368"/>
  <c r="E18" i="368"/>
  <c r="D18" i="368"/>
  <c r="K17" i="368"/>
  <c r="J17" i="368"/>
  <c r="I17" i="368"/>
  <c r="G17" i="368"/>
  <c r="F17" i="368"/>
  <c r="E17" i="368"/>
  <c r="D17" i="368"/>
  <c r="K16" i="368"/>
  <c r="J16" i="368"/>
  <c r="I16" i="368"/>
  <c r="G16" i="368"/>
  <c r="F16" i="368"/>
  <c r="E16" i="368"/>
  <c r="D16" i="368"/>
  <c r="K15" i="368"/>
  <c r="J15" i="368"/>
  <c r="I15" i="368"/>
  <c r="G15" i="368"/>
  <c r="F15" i="368"/>
  <c r="E15" i="368"/>
  <c r="D15" i="368"/>
  <c r="K14" i="368"/>
  <c r="J14" i="368"/>
  <c r="I14" i="368"/>
  <c r="G14" i="368"/>
  <c r="F14" i="368"/>
  <c r="E14" i="368"/>
  <c r="D14" i="368"/>
  <c r="K13" i="368"/>
  <c r="J13" i="368"/>
  <c r="I13" i="368"/>
  <c r="G13" i="368"/>
  <c r="F13" i="368"/>
  <c r="E13" i="368"/>
  <c r="D13" i="368"/>
  <c r="K54" i="367"/>
  <c r="J54" i="367"/>
  <c r="I54" i="367"/>
  <c r="G54" i="367"/>
  <c r="F54" i="367"/>
  <c r="E54" i="367"/>
  <c r="D54" i="367"/>
  <c r="K53" i="367"/>
  <c r="J53" i="367"/>
  <c r="I53" i="367"/>
  <c r="G53" i="367"/>
  <c r="F53" i="367"/>
  <c r="E53" i="367"/>
  <c r="D53" i="367"/>
  <c r="K52" i="367"/>
  <c r="J52" i="367"/>
  <c r="I52" i="367"/>
  <c r="G52" i="367"/>
  <c r="F52" i="367"/>
  <c r="E52" i="367"/>
  <c r="D52" i="367"/>
  <c r="K48" i="367"/>
  <c r="J48" i="367"/>
  <c r="I48" i="367"/>
  <c r="G48" i="367"/>
  <c r="F48" i="367"/>
  <c r="E48" i="367"/>
  <c r="D48" i="367"/>
  <c r="K47" i="367"/>
  <c r="J47" i="367"/>
  <c r="I47" i="367"/>
  <c r="G47" i="367"/>
  <c r="F47" i="367"/>
  <c r="E47" i="367"/>
  <c r="D47" i="367"/>
  <c r="K46" i="367"/>
  <c r="J46" i="367"/>
  <c r="I46" i="367"/>
  <c r="G46" i="367"/>
  <c r="F46" i="367"/>
  <c r="E46" i="367"/>
  <c r="D46" i="367"/>
  <c r="K44" i="367"/>
  <c r="J44" i="367"/>
  <c r="I44" i="367"/>
  <c r="G44" i="367"/>
  <c r="F44" i="367"/>
  <c r="E44" i="367"/>
  <c r="D44" i="367"/>
  <c r="K43" i="367"/>
  <c r="J43" i="367"/>
  <c r="I43" i="367"/>
  <c r="G43" i="367"/>
  <c r="F43" i="367"/>
  <c r="E43" i="367"/>
  <c r="D43" i="367"/>
  <c r="K42" i="367"/>
  <c r="J42" i="367"/>
  <c r="I42" i="367"/>
  <c r="G42" i="367"/>
  <c r="F42" i="367"/>
  <c r="E42" i="367"/>
  <c r="D42" i="367"/>
  <c r="K38" i="367"/>
  <c r="J38" i="367"/>
  <c r="I38" i="367"/>
  <c r="G38" i="367"/>
  <c r="F38" i="367"/>
  <c r="E38" i="367"/>
  <c r="D38" i="367"/>
  <c r="K36" i="367"/>
  <c r="J36" i="367"/>
  <c r="I36" i="367"/>
  <c r="G36" i="367"/>
  <c r="F36" i="367"/>
  <c r="E36" i="367"/>
  <c r="D36" i="367"/>
  <c r="K29" i="367"/>
  <c r="J29" i="367"/>
  <c r="I29" i="367"/>
  <c r="G29" i="367"/>
  <c r="F29" i="367"/>
  <c r="E29" i="367"/>
  <c r="D29" i="367"/>
  <c r="K28" i="367"/>
  <c r="J28" i="367"/>
  <c r="I28" i="367"/>
  <c r="G28" i="367"/>
  <c r="F28" i="367"/>
  <c r="E28" i="367"/>
  <c r="D28" i="367"/>
  <c r="K26" i="367"/>
  <c r="J26" i="367"/>
  <c r="I26" i="367"/>
  <c r="G26" i="367"/>
  <c r="F26" i="367"/>
  <c r="E26" i="367"/>
  <c r="D26" i="367"/>
  <c r="K23" i="367"/>
  <c r="J23" i="367"/>
  <c r="I23" i="367"/>
  <c r="G23" i="367"/>
  <c r="F23" i="367"/>
  <c r="E23" i="367"/>
  <c r="D23" i="367"/>
  <c r="K22" i="367"/>
  <c r="J22" i="367"/>
  <c r="I22" i="367"/>
  <c r="G22" i="367"/>
  <c r="F22" i="367"/>
  <c r="E22" i="367"/>
  <c r="D22" i="367"/>
  <c r="K20" i="367"/>
  <c r="J20" i="367"/>
  <c r="I20" i="367"/>
  <c r="G20" i="367"/>
  <c r="F20" i="367"/>
  <c r="E20" i="367"/>
  <c r="D20" i="367"/>
  <c r="K19" i="367"/>
  <c r="J19" i="367"/>
  <c r="I19" i="367"/>
  <c r="G19" i="367"/>
  <c r="F19" i="367"/>
  <c r="E19" i="367"/>
  <c r="D19" i="367"/>
  <c r="K84" i="366"/>
  <c r="J84" i="366"/>
  <c r="I84" i="366"/>
  <c r="G84" i="366"/>
  <c r="F84" i="366"/>
  <c r="E84" i="366"/>
  <c r="D84" i="366"/>
  <c r="K83" i="366"/>
  <c r="J83" i="366"/>
  <c r="I83" i="366"/>
  <c r="G83" i="366"/>
  <c r="F83" i="366"/>
  <c r="E83" i="366"/>
  <c r="D83" i="366"/>
  <c r="K82" i="366"/>
  <c r="J82" i="366"/>
  <c r="I82" i="366"/>
  <c r="G82" i="366"/>
  <c r="F82" i="366"/>
  <c r="E82" i="366"/>
  <c r="D82" i="366"/>
  <c r="K79" i="366"/>
  <c r="J79" i="366"/>
  <c r="K77" i="366"/>
  <c r="J77" i="366"/>
  <c r="I77" i="366"/>
  <c r="G77" i="366"/>
  <c r="F77" i="366"/>
  <c r="E77" i="366"/>
  <c r="D77" i="366"/>
  <c r="K76" i="366"/>
  <c r="J76" i="366"/>
  <c r="I76" i="366"/>
  <c r="G76" i="366"/>
  <c r="F76" i="366"/>
  <c r="E76" i="366"/>
  <c r="D76" i="366"/>
  <c r="K75" i="366"/>
  <c r="J75" i="366"/>
  <c r="I75" i="366"/>
  <c r="G75" i="366"/>
  <c r="F75" i="366"/>
  <c r="E75" i="366"/>
  <c r="D75" i="366"/>
  <c r="K73" i="366"/>
  <c r="J73" i="366"/>
  <c r="I73" i="366"/>
  <c r="G73" i="366"/>
  <c r="F73" i="366"/>
  <c r="E73" i="366"/>
  <c r="D73" i="366"/>
  <c r="K72" i="366"/>
  <c r="J72" i="366"/>
  <c r="I72" i="366"/>
  <c r="G72" i="366"/>
  <c r="F72" i="366"/>
  <c r="E72" i="366"/>
  <c r="D72" i="366"/>
  <c r="K71" i="366"/>
  <c r="J71" i="366"/>
  <c r="I71" i="366"/>
  <c r="G71" i="366"/>
  <c r="F71" i="366"/>
  <c r="E71" i="366"/>
  <c r="D71" i="366"/>
  <c r="G64" i="366"/>
  <c r="F63" i="366"/>
  <c r="K62" i="366"/>
  <c r="J62" i="366"/>
  <c r="I62" i="366"/>
  <c r="G62" i="366"/>
  <c r="F62" i="366"/>
  <c r="E62" i="366"/>
  <c r="D62" i="366"/>
  <c r="K60" i="366"/>
  <c r="J60" i="366"/>
  <c r="I60" i="366"/>
  <c r="G60" i="366"/>
  <c r="F60" i="366"/>
  <c r="E60" i="366"/>
  <c r="D60" i="366"/>
  <c r="K59" i="366"/>
  <c r="J59" i="366"/>
  <c r="I59" i="366"/>
  <c r="G59" i="366"/>
  <c r="F59" i="366"/>
  <c r="E59" i="366"/>
  <c r="D59" i="366"/>
  <c r="K42" i="366"/>
  <c r="J42" i="366"/>
  <c r="I42" i="366"/>
  <c r="G42" i="366"/>
  <c r="F42" i="366"/>
  <c r="E42" i="366"/>
  <c r="D42" i="366"/>
  <c r="K41" i="366"/>
  <c r="J41" i="366"/>
  <c r="I41" i="366"/>
  <c r="G41" i="366"/>
  <c r="F41" i="366"/>
  <c r="E41" i="366"/>
  <c r="D41" i="366"/>
  <c r="K40" i="366"/>
  <c r="J40" i="366"/>
  <c r="I40" i="366"/>
  <c r="G40" i="366"/>
  <c r="F40" i="366"/>
  <c r="E40" i="366"/>
  <c r="D40" i="366"/>
  <c r="K38" i="366"/>
  <c r="J38" i="366"/>
  <c r="I38" i="366"/>
  <c r="G38" i="366"/>
  <c r="F38" i="366"/>
  <c r="E38" i="366"/>
  <c r="D38" i="366"/>
  <c r="K37" i="366"/>
  <c r="K36" i="366" s="1"/>
  <c r="J37" i="366"/>
  <c r="J36" i="366" s="1"/>
  <c r="I37" i="366"/>
  <c r="I36" i="366" s="1"/>
  <c r="G37" i="366"/>
  <c r="G36" i="366" s="1"/>
  <c r="F37" i="366"/>
  <c r="F36" i="366" s="1"/>
  <c r="E37" i="366"/>
  <c r="E36" i="366" s="1"/>
  <c r="D37" i="366"/>
  <c r="K35" i="366"/>
  <c r="J35" i="366"/>
  <c r="J34" i="366" s="1"/>
  <c r="I35" i="366"/>
  <c r="I34" i="366" s="1"/>
  <c r="G35" i="366"/>
  <c r="G34" i="366" s="1"/>
  <c r="F35" i="366"/>
  <c r="F34" i="366" s="1"/>
  <c r="E35" i="366"/>
  <c r="E34" i="366" s="1"/>
  <c r="D35" i="366"/>
  <c r="D34" i="366" s="1"/>
  <c r="F31" i="366"/>
  <c r="K30" i="366"/>
  <c r="J30" i="366"/>
  <c r="I30" i="366"/>
  <c r="G30" i="366"/>
  <c r="F30" i="366"/>
  <c r="E30" i="366"/>
  <c r="D30" i="366"/>
  <c r="K29" i="366"/>
  <c r="J29" i="366"/>
  <c r="I29" i="366"/>
  <c r="G29" i="366"/>
  <c r="F29" i="366"/>
  <c r="E29" i="366"/>
  <c r="D29" i="366"/>
  <c r="K28" i="366"/>
  <c r="J28" i="366"/>
  <c r="I28" i="366"/>
  <c r="G28" i="366"/>
  <c r="F28" i="366"/>
  <c r="E28" i="366"/>
  <c r="D28" i="366"/>
  <c r="K24" i="366"/>
  <c r="J24" i="366"/>
  <c r="I24" i="366"/>
  <c r="G24" i="366"/>
  <c r="F24" i="366"/>
  <c r="E24" i="366"/>
  <c r="D24" i="366"/>
  <c r="K23" i="366"/>
  <c r="J23" i="366"/>
  <c r="I23" i="366"/>
  <c r="G23" i="366"/>
  <c r="F23" i="366"/>
  <c r="E23" i="366"/>
  <c r="D23" i="366"/>
  <c r="K22" i="366"/>
  <c r="J22" i="366"/>
  <c r="I22" i="366"/>
  <c r="G22" i="366"/>
  <c r="F22" i="366"/>
  <c r="E22" i="366"/>
  <c r="D22" i="366"/>
  <c r="K19" i="366"/>
  <c r="J19" i="366"/>
  <c r="I19" i="366"/>
  <c r="G19" i="366"/>
  <c r="F19" i="366"/>
  <c r="E19" i="366"/>
  <c r="D19" i="366"/>
  <c r="K18" i="366"/>
  <c r="J18" i="366"/>
  <c r="I18" i="366"/>
  <c r="G18" i="366"/>
  <c r="F18" i="366"/>
  <c r="E18" i="366"/>
  <c r="D18" i="366"/>
  <c r="K17" i="366"/>
  <c r="J17" i="366"/>
  <c r="I17" i="366"/>
  <c r="G17" i="366"/>
  <c r="F17" i="366"/>
  <c r="E17" i="366"/>
  <c r="D17" i="366"/>
  <c r="K16" i="366"/>
  <c r="J16" i="366"/>
  <c r="I16" i="366"/>
  <c r="G16" i="366"/>
  <c r="F16" i="366"/>
  <c r="E16" i="366"/>
  <c r="D16" i="366"/>
  <c r="K15" i="366"/>
  <c r="J15" i="366"/>
  <c r="I15" i="366"/>
  <c r="G15" i="366"/>
  <c r="F15" i="366"/>
  <c r="E15" i="366"/>
  <c r="D15" i="366"/>
  <c r="K14" i="366"/>
  <c r="J14" i="366"/>
  <c r="I14" i="366"/>
  <c r="G14" i="366"/>
  <c r="F14" i="366"/>
  <c r="E14" i="366"/>
  <c r="D14" i="366"/>
  <c r="C124" i="239"/>
  <c r="D74" i="239"/>
  <c r="H74" i="239" s="1"/>
  <c r="C74" i="239"/>
  <c r="G18" i="240"/>
  <c r="K32" i="366" l="1"/>
  <c r="I68" i="366"/>
  <c r="F32" i="366"/>
  <c r="K29" i="374"/>
  <c r="J18" i="370"/>
  <c r="I18" i="370"/>
  <c r="E103" i="370"/>
  <c r="E101" i="370" s="1"/>
  <c r="K26" i="366"/>
  <c r="E32" i="366"/>
  <c r="G117" i="372"/>
  <c r="G68" i="366"/>
  <c r="C107" i="372"/>
  <c r="H107" i="372" s="1"/>
  <c r="I39" i="374"/>
  <c r="G32" i="366"/>
  <c r="J68" i="366"/>
  <c r="K19" i="368"/>
  <c r="K20" i="368" s="1"/>
  <c r="J20" i="366"/>
  <c r="J21" i="366" s="1"/>
  <c r="J13" i="366" s="1"/>
  <c r="E68" i="366"/>
  <c r="G24" i="369"/>
  <c r="F26" i="374"/>
  <c r="F25" i="366" s="1"/>
  <c r="K95" i="372"/>
  <c r="K89" i="372" s="1"/>
  <c r="K117" i="372" s="1"/>
  <c r="K24" i="369"/>
  <c r="E11" i="374"/>
  <c r="E26" i="366"/>
  <c r="E20" i="366"/>
  <c r="E21" i="366" s="1"/>
  <c r="E13" i="366" s="1"/>
  <c r="I27" i="367"/>
  <c r="I25" i="367" s="1"/>
  <c r="I20" i="366"/>
  <c r="J26" i="366"/>
  <c r="F19" i="368"/>
  <c r="F20" i="368" s="1"/>
  <c r="E18" i="370"/>
  <c r="E19" i="370" s="1"/>
  <c r="E11" i="370" s="1"/>
  <c r="G118" i="371"/>
  <c r="F20" i="366"/>
  <c r="F21" i="366" s="1"/>
  <c r="J78" i="366"/>
  <c r="I16" i="364"/>
  <c r="I26" i="366"/>
  <c r="J32" i="366"/>
  <c r="I33" i="374"/>
  <c r="J39" i="374"/>
  <c r="J65" i="366"/>
  <c r="I38" i="368"/>
  <c r="E38" i="368"/>
  <c r="J38" i="368"/>
  <c r="F13" i="371"/>
  <c r="K43" i="366"/>
  <c r="G43" i="366"/>
  <c r="E39" i="366"/>
  <c r="E33" i="366" s="1"/>
  <c r="J39" i="366"/>
  <c r="J33" i="366" s="1"/>
  <c r="G19" i="368"/>
  <c r="G20" i="368" s="1"/>
  <c r="J27" i="369"/>
  <c r="J25" i="369" s="1"/>
  <c r="K18" i="370"/>
  <c r="K19" i="370" s="1"/>
  <c r="K11" i="370" s="1"/>
  <c r="G59" i="370"/>
  <c r="E68" i="370"/>
  <c r="G76" i="370"/>
  <c r="K13" i="371"/>
  <c r="G45" i="369"/>
  <c r="F43" i="366"/>
  <c r="J16" i="364"/>
  <c r="D27" i="369"/>
  <c r="D25" i="369" s="1"/>
  <c r="I27" i="369"/>
  <c r="I25" i="369" s="1"/>
  <c r="G69" i="368"/>
  <c r="F73" i="368"/>
  <c r="K73" i="368"/>
  <c r="K68" i="370"/>
  <c r="G79" i="370"/>
  <c r="K33" i="371"/>
  <c r="I27" i="366"/>
  <c r="K39" i="374"/>
  <c r="K39" i="366"/>
  <c r="K61" i="366"/>
  <c r="G70" i="366"/>
  <c r="D27" i="367"/>
  <c r="D25" i="367" s="1"/>
  <c r="J19" i="368"/>
  <c r="J20" i="368" s="1"/>
  <c r="K38" i="368"/>
  <c r="E80" i="368"/>
  <c r="J80" i="368"/>
  <c r="K59" i="370"/>
  <c r="D63" i="370"/>
  <c r="I63" i="370"/>
  <c r="G72" i="370"/>
  <c r="F76" i="370"/>
  <c r="K76" i="370"/>
  <c r="K16" i="364"/>
  <c r="I32" i="366"/>
  <c r="F39" i="366"/>
  <c r="F33" i="366" s="1"/>
  <c r="F61" i="366"/>
  <c r="K81" i="366"/>
  <c r="D45" i="367"/>
  <c r="I45" i="367"/>
  <c r="E19" i="368"/>
  <c r="E20" i="368" s="1"/>
  <c r="D69" i="368"/>
  <c r="I69" i="368"/>
  <c r="D73" i="368"/>
  <c r="E79" i="370"/>
  <c r="J79" i="370"/>
  <c r="J95" i="372"/>
  <c r="J89" i="372" s="1"/>
  <c r="J117" i="372" s="1"/>
  <c r="J24" i="369"/>
  <c r="I118" i="371"/>
  <c r="E44" i="366"/>
  <c r="E43" i="366" s="1"/>
  <c r="F68" i="366"/>
  <c r="K68" i="366"/>
  <c r="G74" i="366"/>
  <c r="G81" i="366"/>
  <c r="F53" i="370"/>
  <c r="K53" i="370"/>
  <c r="G53" i="370"/>
  <c r="I53" i="370"/>
  <c r="F59" i="370"/>
  <c r="E63" i="370"/>
  <c r="J63" i="370"/>
  <c r="G117" i="370"/>
  <c r="E121" i="370"/>
  <c r="J121" i="370"/>
  <c r="F33" i="371"/>
  <c r="G20" i="366"/>
  <c r="G21" i="366" s="1"/>
  <c r="G13" i="366" s="1"/>
  <c r="K78" i="366"/>
  <c r="G80" i="368"/>
  <c r="G18" i="370"/>
  <c r="G19" i="370" s="1"/>
  <c r="G11" i="370" s="1"/>
  <c r="D41" i="370"/>
  <c r="I41" i="370"/>
  <c r="G41" i="370"/>
  <c r="I79" i="370"/>
  <c r="F79" i="370"/>
  <c r="K79" i="370"/>
  <c r="F118" i="371"/>
  <c r="K118" i="371"/>
  <c r="E95" i="372"/>
  <c r="E89" i="372" s="1"/>
  <c r="E117" i="372" s="1"/>
  <c r="G26" i="366"/>
  <c r="I55" i="366"/>
  <c r="E61" i="366"/>
  <c r="G65" i="366"/>
  <c r="K67" i="366"/>
  <c r="K65" i="366" s="1"/>
  <c r="F81" i="366"/>
  <c r="J27" i="367"/>
  <c r="J25" i="367" s="1"/>
  <c r="I19" i="368"/>
  <c r="I20" i="368" s="1"/>
  <c r="F27" i="369"/>
  <c r="F25" i="369" s="1"/>
  <c r="F25" i="370"/>
  <c r="K25" i="370"/>
  <c r="E25" i="370"/>
  <c r="J25" i="370"/>
  <c r="E59" i="370"/>
  <c r="J59" i="370"/>
  <c r="F68" i="370"/>
  <c r="D117" i="370"/>
  <c r="I117" i="370"/>
  <c r="G33" i="371"/>
  <c r="G69" i="371" s="1"/>
  <c r="F85" i="371"/>
  <c r="K85" i="371"/>
  <c r="E32" i="372"/>
  <c r="E68" i="372" s="1"/>
  <c r="J32" i="372"/>
  <c r="J68" i="372" s="1"/>
  <c r="D39" i="366"/>
  <c r="I39" i="366"/>
  <c r="I33" i="366" s="1"/>
  <c r="J43" i="366"/>
  <c r="J55" i="366"/>
  <c r="F95" i="372"/>
  <c r="F89" i="372" s="1"/>
  <c r="F117" i="372" s="1"/>
  <c r="F24" i="369"/>
  <c r="F18" i="369" s="1"/>
  <c r="I43" i="366"/>
  <c r="E27" i="366"/>
  <c r="J27" i="366"/>
  <c r="F27" i="366"/>
  <c r="G27" i="366"/>
  <c r="I78" i="366"/>
  <c r="F78" i="366"/>
  <c r="I21" i="366"/>
  <c r="I13" i="366" s="1"/>
  <c r="I24" i="369"/>
  <c r="I95" i="372"/>
  <c r="I89" i="372" s="1"/>
  <c r="I117" i="372" s="1"/>
  <c r="H61" i="371"/>
  <c r="H78" i="371"/>
  <c r="E39" i="374"/>
  <c r="J61" i="366"/>
  <c r="E74" i="366"/>
  <c r="J74" i="366"/>
  <c r="F74" i="366"/>
  <c r="K74" i="366"/>
  <c r="E45" i="367"/>
  <c r="J45" i="367"/>
  <c r="G45" i="367"/>
  <c r="E69" i="368"/>
  <c r="J69" i="368"/>
  <c r="F69" i="368"/>
  <c r="K69" i="368"/>
  <c r="F80" i="368"/>
  <c r="K80" i="368"/>
  <c r="K27" i="369"/>
  <c r="K25" i="369" s="1"/>
  <c r="I45" i="369"/>
  <c r="F45" i="369"/>
  <c r="K45" i="369"/>
  <c r="F19" i="370"/>
  <c r="F11" i="370" s="1"/>
  <c r="E41" i="370"/>
  <c r="J41" i="370"/>
  <c r="F41" i="370"/>
  <c r="K41" i="370"/>
  <c r="F63" i="370"/>
  <c r="K63" i="370"/>
  <c r="I72" i="370"/>
  <c r="E72" i="370"/>
  <c r="J72" i="370"/>
  <c r="F72" i="370"/>
  <c r="K72" i="370"/>
  <c r="I76" i="370"/>
  <c r="E76" i="370"/>
  <c r="J76" i="370"/>
  <c r="E117" i="370"/>
  <c r="J117" i="370"/>
  <c r="F121" i="370"/>
  <c r="K121" i="370"/>
  <c r="I121" i="370"/>
  <c r="I33" i="371"/>
  <c r="I69" i="371" s="1"/>
  <c r="E33" i="371"/>
  <c r="E69" i="371" s="1"/>
  <c r="J33" i="371"/>
  <c r="J69" i="371" s="1"/>
  <c r="H123" i="371"/>
  <c r="F32" i="372"/>
  <c r="F68" i="372" s="1"/>
  <c r="K32" i="372"/>
  <c r="K68" i="372" s="1"/>
  <c r="H64" i="372"/>
  <c r="E84" i="372"/>
  <c r="J84" i="372"/>
  <c r="F11" i="374"/>
  <c r="K11" i="374"/>
  <c r="G11" i="374"/>
  <c r="I11" i="374"/>
  <c r="J11" i="374"/>
  <c r="E23" i="374"/>
  <c r="J23" i="374"/>
  <c r="G29" i="374"/>
  <c r="E29" i="374"/>
  <c r="E33" i="374"/>
  <c r="J33" i="374"/>
  <c r="F39" i="374"/>
  <c r="G39" i="374"/>
  <c r="I41" i="367"/>
  <c r="G73" i="368"/>
  <c r="G41" i="369"/>
  <c r="I25" i="370"/>
  <c r="G68" i="370"/>
  <c r="I68" i="370"/>
  <c r="F117" i="370"/>
  <c r="K117" i="370"/>
  <c r="G121" i="370"/>
  <c r="C85" i="371"/>
  <c r="J118" i="371"/>
  <c r="H26" i="372"/>
  <c r="G32" i="372"/>
  <c r="G68" i="372" s="1"/>
  <c r="I32" i="372"/>
  <c r="I68" i="372" s="1"/>
  <c r="K23" i="374"/>
  <c r="H28" i="374"/>
  <c r="I29" i="374"/>
  <c r="F29" i="374"/>
  <c r="E27" i="367"/>
  <c r="E25" i="367" s="1"/>
  <c r="E41" i="367"/>
  <c r="J41" i="367"/>
  <c r="F41" i="367"/>
  <c r="K41" i="367"/>
  <c r="G41" i="367"/>
  <c r="I73" i="368"/>
  <c r="I41" i="369"/>
  <c r="E41" i="369"/>
  <c r="F41" i="369"/>
  <c r="K41" i="369"/>
  <c r="E53" i="370"/>
  <c r="J53" i="370"/>
  <c r="I59" i="370"/>
  <c r="J29" i="374"/>
  <c r="G39" i="366"/>
  <c r="G33" i="366" s="1"/>
  <c r="G61" i="366"/>
  <c r="E70" i="366"/>
  <c r="J70" i="366"/>
  <c r="F70" i="366"/>
  <c r="K70" i="366"/>
  <c r="K27" i="366"/>
  <c r="D36" i="366"/>
  <c r="F27" i="367"/>
  <c r="F25" i="367" s="1"/>
  <c r="K27" i="367"/>
  <c r="K34" i="366"/>
  <c r="D61" i="366"/>
  <c r="I61" i="366"/>
  <c r="F65" i="366"/>
  <c r="D74" i="366"/>
  <c r="I74" i="366"/>
  <c r="D70" i="366"/>
  <c r="I70" i="366"/>
  <c r="F55" i="366"/>
  <c r="K55" i="366"/>
  <c r="I65" i="366"/>
  <c r="E78" i="366"/>
  <c r="D81" i="366"/>
  <c r="I81" i="366"/>
  <c r="E81" i="366"/>
  <c r="J81" i="366"/>
  <c r="G55" i="366"/>
  <c r="D45" i="369"/>
  <c r="K21" i="366"/>
  <c r="K13" i="366" s="1"/>
  <c r="D41" i="367"/>
  <c r="F45" i="367"/>
  <c r="K45" i="367"/>
  <c r="D33" i="368"/>
  <c r="F38" i="368"/>
  <c r="D41" i="369"/>
  <c r="G38" i="368"/>
  <c r="J41" i="369"/>
  <c r="E45" i="369"/>
  <c r="J45" i="369"/>
  <c r="J33" i="368"/>
  <c r="E73" i="368"/>
  <c r="J73" i="368"/>
  <c r="F33" i="368"/>
  <c r="D35" i="368"/>
  <c r="D38" i="368"/>
  <c r="D80" i="368"/>
  <c r="I80" i="368"/>
  <c r="E27" i="369"/>
  <c r="G27" i="369"/>
  <c r="G25" i="369" s="1"/>
  <c r="I19" i="370"/>
  <c r="I11" i="370" s="1"/>
  <c r="D25" i="370"/>
  <c r="D59" i="370"/>
  <c r="D72" i="370"/>
  <c r="D76" i="370"/>
  <c r="D18" i="370"/>
  <c r="H21" i="371"/>
  <c r="D13" i="371"/>
  <c r="D103" i="371"/>
  <c r="D96" i="371" s="1"/>
  <c r="D90" i="371" s="1"/>
  <c r="D46" i="366"/>
  <c r="D50" i="366"/>
  <c r="D54" i="366"/>
  <c r="G23" i="374"/>
  <c r="J19" i="370"/>
  <c r="J11" i="370" s="1"/>
  <c r="G63" i="370"/>
  <c r="D68" i="370"/>
  <c r="E118" i="371"/>
  <c r="I23" i="374"/>
  <c r="D66" i="366"/>
  <c r="D53" i="370"/>
  <c r="G25" i="370"/>
  <c r="D79" i="370"/>
  <c r="G103" i="370"/>
  <c r="G101" i="370" s="1"/>
  <c r="F33" i="374"/>
  <c r="K33" i="374"/>
  <c r="G33" i="374"/>
  <c r="H55" i="371"/>
  <c r="G85" i="371"/>
  <c r="H74" i="371"/>
  <c r="H119" i="371"/>
  <c r="D19" i="368"/>
  <c r="H20" i="372"/>
  <c r="H60" i="372"/>
  <c r="F84" i="372"/>
  <c r="K84" i="372"/>
  <c r="H122" i="372"/>
  <c r="D45" i="366"/>
  <c r="D49" i="366"/>
  <c r="D53" i="366"/>
  <c r="D23" i="374"/>
  <c r="D41" i="374"/>
  <c r="D39" i="374" s="1"/>
  <c r="D80" i="366"/>
  <c r="J68" i="370"/>
  <c r="D103" i="370"/>
  <c r="D101" i="370" s="1"/>
  <c r="D121" i="370"/>
  <c r="D33" i="371"/>
  <c r="H43" i="371"/>
  <c r="D85" i="371"/>
  <c r="H70" i="371"/>
  <c r="I85" i="371"/>
  <c r="H113" i="371"/>
  <c r="D12" i="372"/>
  <c r="H54" i="372"/>
  <c r="G84" i="372"/>
  <c r="D24" i="369"/>
  <c r="H118" i="372"/>
  <c r="D44" i="366"/>
  <c r="D48" i="366"/>
  <c r="D52" i="366"/>
  <c r="D31" i="374"/>
  <c r="D29" i="374" s="1"/>
  <c r="D79" i="366"/>
  <c r="F101" i="370"/>
  <c r="H27" i="371"/>
  <c r="H65" i="371"/>
  <c r="E85" i="371"/>
  <c r="J85" i="371"/>
  <c r="H81" i="371"/>
  <c r="H108" i="371"/>
  <c r="D32" i="372"/>
  <c r="H42" i="372"/>
  <c r="D84" i="372"/>
  <c r="I84" i="372"/>
  <c r="H112" i="372"/>
  <c r="D47" i="366"/>
  <c r="D51" i="366"/>
  <c r="D33" i="374"/>
  <c r="H38" i="374"/>
  <c r="G78" i="366"/>
  <c r="D11" i="374"/>
  <c r="D26" i="366"/>
  <c r="D32" i="366"/>
  <c r="D55" i="366"/>
  <c r="E55" i="366"/>
  <c r="D68" i="366"/>
  <c r="D95" i="372"/>
  <c r="G27" i="367"/>
  <c r="D20" i="366"/>
  <c r="D21" i="366" s="1"/>
  <c r="E65" i="366"/>
  <c r="K82" i="240"/>
  <c r="K83" i="364" s="1"/>
  <c r="J82" i="240"/>
  <c r="J83" i="364" s="1"/>
  <c r="I82" i="240"/>
  <c r="I83" i="364" s="1"/>
  <c r="G82" i="240"/>
  <c r="G83" i="364" s="1"/>
  <c r="F82" i="240"/>
  <c r="F83" i="364" s="1"/>
  <c r="E82" i="240"/>
  <c r="E83" i="364" s="1"/>
  <c r="D82" i="240"/>
  <c r="D83" i="364" s="1"/>
  <c r="K81" i="240"/>
  <c r="K82" i="364" s="1"/>
  <c r="J81" i="240"/>
  <c r="J82" i="364" s="1"/>
  <c r="I81" i="240"/>
  <c r="I82" i="364" s="1"/>
  <c r="G81" i="240"/>
  <c r="G82" i="364" s="1"/>
  <c r="F81" i="240"/>
  <c r="F82" i="364" s="1"/>
  <c r="E81" i="240"/>
  <c r="E82" i="364" s="1"/>
  <c r="D81" i="240"/>
  <c r="D82" i="364" s="1"/>
  <c r="K80" i="240"/>
  <c r="K81" i="364" s="1"/>
  <c r="J80" i="240"/>
  <c r="J81" i="364" s="1"/>
  <c r="I80" i="240"/>
  <c r="I81" i="364" s="1"/>
  <c r="G80" i="240"/>
  <c r="G81" i="364" s="1"/>
  <c r="F80" i="240"/>
  <c r="F81" i="364" s="1"/>
  <c r="E80" i="240"/>
  <c r="E81" i="364" s="1"/>
  <c r="D80" i="240"/>
  <c r="D81" i="364" s="1"/>
  <c r="K75" i="240"/>
  <c r="K76" i="364" s="1"/>
  <c r="J75" i="240"/>
  <c r="J76" i="364" s="1"/>
  <c r="I75" i="240"/>
  <c r="I76" i="364" s="1"/>
  <c r="G75" i="240"/>
  <c r="G76" i="364" s="1"/>
  <c r="F75" i="240"/>
  <c r="F76" i="364" s="1"/>
  <c r="E75" i="240"/>
  <c r="E76" i="364" s="1"/>
  <c r="D75" i="240"/>
  <c r="D76" i="364" s="1"/>
  <c r="K74" i="240"/>
  <c r="J74" i="240"/>
  <c r="J75" i="364" s="1"/>
  <c r="I74" i="240"/>
  <c r="I75" i="364" s="1"/>
  <c r="G74" i="240"/>
  <c r="G75" i="364" s="1"/>
  <c r="F74" i="240"/>
  <c r="F75" i="364" s="1"/>
  <c r="E74" i="240"/>
  <c r="E75" i="364" s="1"/>
  <c r="D74" i="240"/>
  <c r="D75" i="364" s="1"/>
  <c r="K73" i="240"/>
  <c r="K74" i="364" s="1"/>
  <c r="J73" i="240"/>
  <c r="J74" i="364" s="1"/>
  <c r="I73" i="240"/>
  <c r="I74" i="364" s="1"/>
  <c r="G73" i="240"/>
  <c r="G74" i="364" s="1"/>
  <c r="F73" i="240"/>
  <c r="F74" i="364" s="1"/>
  <c r="E73" i="240"/>
  <c r="E74" i="364" s="1"/>
  <c r="D73" i="240"/>
  <c r="D74" i="364" s="1"/>
  <c r="K71" i="240"/>
  <c r="K72" i="364" s="1"/>
  <c r="J71" i="240"/>
  <c r="J72" i="364" s="1"/>
  <c r="I71" i="240"/>
  <c r="I72" i="364" s="1"/>
  <c r="G71" i="240"/>
  <c r="G72" i="364" s="1"/>
  <c r="F71" i="240"/>
  <c r="F72" i="364" s="1"/>
  <c r="E71" i="240"/>
  <c r="E72" i="364" s="1"/>
  <c r="D71" i="240"/>
  <c r="D72" i="364" s="1"/>
  <c r="K70" i="240"/>
  <c r="K71" i="364" s="1"/>
  <c r="J70" i="240"/>
  <c r="J71" i="364" s="1"/>
  <c r="I70" i="240"/>
  <c r="I71" i="364" s="1"/>
  <c r="G70" i="240"/>
  <c r="G71" i="364" s="1"/>
  <c r="F70" i="240"/>
  <c r="F71" i="364" s="1"/>
  <c r="E70" i="240"/>
  <c r="E71" i="364" s="1"/>
  <c r="D70" i="240"/>
  <c r="D71" i="364" s="1"/>
  <c r="K69" i="240"/>
  <c r="K70" i="364" s="1"/>
  <c r="J69" i="240"/>
  <c r="J70" i="364" s="1"/>
  <c r="I69" i="240"/>
  <c r="I70" i="364" s="1"/>
  <c r="G69" i="240"/>
  <c r="G70" i="364" s="1"/>
  <c r="F69" i="240"/>
  <c r="F70" i="364" s="1"/>
  <c r="E69" i="240"/>
  <c r="E70" i="364" s="1"/>
  <c r="D69" i="240"/>
  <c r="D70" i="364" s="1"/>
  <c r="K28" i="241"/>
  <c r="J28" i="241"/>
  <c r="J29" i="365" s="1"/>
  <c r="I28" i="241"/>
  <c r="G28" i="241"/>
  <c r="G29" i="365" s="1"/>
  <c r="F28" i="241"/>
  <c r="F29" i="365" s="1"/>
  <c r="D28" i="241"/>
  <c r="G27" i="241"/>
  <c r="G28" i="365" s="1"/>
  <c r="F27" i="241"/>
  <c r="F28" i="365" s="1"/>
  <c r="D27" i="241"/>
  <c r="G25" i="241"/>
  <c r="G26" i="365" s="1"/>
  <c r="F25" i="241"/>
  <c r="F26" i="365" s="1"/>
  <c r="D25" i="241"/>
  <c r="G18" i="369" l="1"/>
  <c r="G80" i="364"/>
  <c r="K69" i="364"/>
  <c r="E69" i="364"/>
  <c r="G69" i="364"/>
  <c r="E80" i="364"/>
  <c r="F80" i="364"/>
  <c r="J73" i="364"/>
  <c r="D26" i="365"/>
  <c r="E25" i="241"/>
  <c r="E26" i="365" s="1"/>
  <c r="H25" i="241"/>
  <c r="D29" i="365"/>
  <c r="E28" i="241"/>
  <c r="E29" i="365" s="1"/>
  <c r="H28" i="241"/>
  <c r="F13" i="366"/>
  <c r="J68" i="240"/>
  <c r="K68" i="240"/>
  <c r="K80" i="364"/>
  <c r="K18" i="369"/>
  <c r="J80" i="364"/>
  <c r="F69" i="371"/>
  <c r="I68" i="240"/>
  <c r="J69" i="364"/>
  <c r="G68" i="240"/>
  <c r="I80" i="364"/>
  <c r="F68" i="240"/>
  <c r="E68" i="240"/>
  <c r="D68" i="240"/>
  <c r="I69" i="364"/>
  <c r="G73" i="364"/>
  <c r="J79" i="240"/>
  <c r="D78" i="366"/>
  <c r="D85" i="366" s="1"/>
  <c r="I79" i="240"/>
  <c r="K79" i="240"/>
  <c r="F23" i="374"/>
  <c r="F43" i="374" s="1"/>
  <c r="K69" i="371"/>
  <c r="K86" i="371" s="1"/>
  <c r="G19" i="364"/>
  <c r="J18" i="369"/>
  <c r="I83" i="370"/>
  <c r="I43" i="374"/>
  <c r="F69" i="364"/>
  <c r="D72" i="240"/>
  <c r="G83" i="370"/>
  <c r="K85" i="372"/>
  <c r="F86" i="371"/>
  <c r="K83" i="370"/>
  <c r="F85" i="366"/>
  <c r="F83" i="370"/>
  <c r="K85" i="366"/>
  <c r="F73" i="364"/>
  <c r="D26" i="241"/>
  <c r="E43" i="374"/>
  <c r="I18" i="369"/>
  <c r="G26" i="241"/>
  <c r="G24" i="241" s="1"/>
  <c r="E79" i="240"/>
  <c r="G85" i="366"/>
  <c r="K43" i="374"/>
  <c r="J85" i="366"/>
  <c r="E83" i="370"/>
  <c r="I69" i="366"/>
  <c r="D83" i="370"/>
  <c r="J69" i="366"/>
  <c r="G69" i="366"/>
  <c r="F85" i="372"/>
  <c r="E86" i="371"/>
  <c r="G85" i="372"/>
  <c r="E73" i="364"/>
  <c r="I86" i="371"/>
  <c r="E72" i="240"/>
  <c r="F79" i="240"/>
  <c r="I72" i="240"/>
  <c r="G79" i="240"/>
  <c r="J85" i="372"/>
  <c r="H85" i="371"/>
  <c r="G43" i="374"/>
  <c r="I85" i="366"/>
  <c r="F26" i="241"/>
  <c r="F24" i="241" s="1"/>
  <c r="F25" i="365" s="1"/>
  <c r="D79" i="240"/>
  <c r="E85" i="372"/>
  <c r="J83" i="370"/>
  <c r="J86" i="371"/>
  <c r="F69" i="366"/>
  <c r="J43" i="374"/>
  <c r="D69" i="364"/>
  <c r="J72" i="240"/>
  <c r="K72" i="240"/>
  <c r="K75" i="364"/>
  <c r="K73" i="364" s="1"/>
  <c r="D43" i="366"/>
  <c r="D68" i="372"/>
  <c r="H12" i="372"/>
  <c r="D20" i="368"/>
  <c r="E25" i="369"/>
  <c r="I29" i="365"/>
  <c r="D19" i="370"/>
  <c r="D28" i="365"/>
  <c r="G72" i="240"/>
  <c r="F72" i="240"/>
  <c r="K29" i="365"/>
  <c r="I73" i="364"/>
  <c r="D89" i="372"/>
  <c r="D31" i="366"/>
  <c r="D25" i="366"/>
  <c r="D69" i="371"/>
  <c r="H13" i="371"/>
  <c r="K33" i="366"/>
  <c r="K69" i="366" s="1"/>
  <c r="E85" i="366"/>
  <c r="D18" i="369"/>
  <c r="G86" i="371"/>
  <c r="D67" i="366"/>
  <c r="I85" i="372"/>
  <c r="K25" i="367"/>
  <c r="D33" i="366"/>
  <c r="D43" i="374"/>
  <c r="G25" i="367"/>
  <c r="E69" i="366"/>
  <c r="C38" i="372"/>
  <c r="H38" i="372" s="1"/>
  <c r="L20" i="372"/>
  <c r="C104" i="372"/>
  <c r="C105" i="371"/>
  <c r="H105" i="371" s="1"/>
  <c r="L21" i="371"/>
  <c r="L74" i="370"/>
  <c r="L15" i="370"/>
  <c r="C35" i="370"/>
  <c r="H35" i="370" s="1"/>
  <c r="D73" i="364" l="1"/>
  <c r="D80" i="364"/>
  <c r="D24" i="241"/>
  <c r="D27" i="365"/>
  <c r="K86" i="366"/>
  <c r="I86" i="366"/>
  <c r="G86" i="366"/>
  <c r="F27" i="365"/>
  <c r="G27" i="365"/>
  <c r="F86" i="366"/>
  <c r="C103" i="371"/>
  <c r="J86" i="366"/>
  <c r="C102" i="372"/>
  <c r="H104" i="372"/>
  <c r="D85" i="372"/>
  <c r="E86" i="366"/>
  <c r="D27" i="366"/>
  <c r="H19" i="369"/>
  <c r="D86" i="371"/>
  <c r="D117" i="372"/>
  <c r="D13" i="366"/>
  <c r="D65" i="366"/>
  <c r="D11" i="370"/>
  <c r="E18" i="369"/>
  <c r="G25" i="365"/>
  <c r="D25" i="365" l="1"/>
  <c r="C96" i="371"/>
  <c r="C90" i="371" s="1"/>
  <c r="H103" i="371"/>
  <c r="C95" i="372"/>
  <c r="H102" i="372"/>
  <c r="D69" i="366"/>
  <c r="D118" i="371"/>
  <c r="K28" i="375"/>
  <c r="J28" i="375"/>
  <c r="I28" i="375"/>
  <c r="G28" i="375"/>
  <c r="F28" i="375"/>
  <c r="E28" i="375"/>
  <c r="D28" i="375"/>
  <c r="K59" i="367"/>
  <c r="J59" i="367"/>
  <c r="I59" i="367"/>
  <c r="G59" i="367"/>
  <c r="F59" i="367"/>
  <c r="E59" i="367"/>
  <c r="K72" i="374"/>
  <c r="K58" i="367" s="1"/>
  <c r="J72" i="374"/>
  <c r="J58" i="367" s="1"/>
  <c r="I72" i="374"/>
  <c r="I58" i="367" s="1"/>
  <c r="G72" i="374"/>
  <c r="G58" i="367" s="1"/>
  <c r="F72" i="374"/>
  <c r="F58" i="367" s="1"/>
  <c r="E72" i="374"/>
  <c r="E58" i="367" s="1"/>
  <c r="D72" i="374"/>
  <c r="K69" i="374"/>
  <c r="K39" i="367" s="1"/>
  <c r="J69" i="374"/>
  <c r="J39" i="367" s="1"/>
  <c r="I69" i="374"/>
  <c r="I39" i="367" s="1"/>
  <c r="G69" i="374"/>
  <c r="G39" i="367" s="1"/>
  <c r="F69" i="374"/>
  <c r="F39" i="367" s="1"/>
  <c r="E69" i="374"/>
  <c r="E39" i="367" s="1"/>
  <c r="D69" i="374"/>
  <c r="K68" i="374"/>
  <c r="K37" i="367" s="1"/>
  <c r="J68" i="374"/>
  <c r="J37" i="367" s="1"/>
  <c r="I68" i="374"/>
  <c r="I37" i="367" s="1"/>
  <c r="G68" i="374"/>
  <c r="G37" i="367" s="1"/>
  <c r="F68" i="374"/>
  <c r="F37" i="367" s="1"/>
  <c r="E68" i="374"/>
  <c r="E37" i="367" s="1"/>
  <c r="D68" i="374"/>
  <c r="K66" i="374"/>
  <c r="K34" i="367" s="1"/>
  <c r="J66" i="374"/>
  <c r="J34" i="367" s="1"/>
  <c r="I66" i="374"/>
  <c r="I34" i="367" s="1"/>
  <c r="G66" i="374"/>
  <c r="G34" i="367" s="1"/>
  <c r="F66" i="374"/>
  <c r="F34" i="367" s="1"/>
  <c r="E66" i="374"/>
  <c r="E34" i="367" s="1"/>
  <c r="D66" i="374"/>
  <c r="K65" i="374"/>
  <c r="K33" i="367" s="1"/>
  <c r="J65" i="374"/>
  <c r="J33" i="367" s="1"/>
  <c r="I65" i="374"/>
  <c r="I33" i="367" s="1"/>
  <c r="G65" i="374"/>
  <c r="G33" i="367" s="1"/>
  <c r="F65" i="374"/>
  <c r="F33" i="367" s="1"/>
  <c r="E65" i="374"/>
  <c r="E33" i="367" s="1"/>
  <c r="D65" i="374"/>
  <c r="K64" i="374"/>
  <c r="K32" i="367" s="1"/>
  <c r="J64" i="374"/>
  <c r="J32" i="367" s="1"/>
  <c r="I64" i="374"/>
  <c r="I32" i="367" s="1"/>
  <c r="G64" i="374"/>
  <c r="G32" i="367" s="1"/>
  <c r="F64" i="374"/>
  <c r="F32" i="367" s="1"/>
  <c r="E64" i="374"/>
  <c r="E32" i="367" s="1"/>
  <c r="D64" i="374"/>
  <c r="K63" i="374"/>
  <c r="K31" i="367" s="1"/>
  <c r="J63" i="374"/>
  <c r="J31" i="367" s="1"/>
  <c r="I63" i="374"/>
  <c r="I31" i="367" s="1"/>
  <c r="G63" i="374"/>
  <c r="G31" i="367" s="1"/>
  <c r="F63" i="374"/>
  <c r="F31" i="367" s="1"/>
  <c r="E63" i="374"/>
  <c r="E31" i="367" s="1"/>
  <c r="D63" i="374"/>
  <c r="K61" i="374"/>
  <c r="K24" i="367" s="1"/>
  <c r="K18" i="367" s="1"/>
  <c r="J61" i="374"/>
  <c r="J24" i="367" s="1"/>
  <c r="J18" i="367" s="1"/>
  <c r="I61" i="374"/>
  <c r="I24" i="367" s="1"/>
  <c r="I18" i="367" s="1"/>
  <c r="G61" i="374"/>
  <c r="G24" i="367" s="1"/>
  <c r="G18" i="367" s="1"/>
  <c r="F61" i="374"/>
  <c r="F24" i="367" s="1"/>
  <c r="F18" i="367" s="1"/>
  <c r="E61" i="374"/>
  <c r="E24" i="367" s="1"/>
  <c r="E18" i="367" s="1"/>
  <c r="D61" i="374"/>
  <c r="K60" i="374"/>
  <c r="J60" i="374"/>
  <c r="I60" i="374"/>
  <c r="G60" i="374"/>
  <c r="F60" i="374"/>
  <c r="E60" i="374"/>
  <c r="D60" i="374"/>
  <c r="K58" i="374"/>
  <c r="K17" i="367" s="1"/>
  <c r="J58" i="374"/>
  <c r="J17" i="367" s="1"/>
  <c r="I58" i="374"/>
  <c r="I17" i="367" s="1"/>
  <c r="G58" i="374"/>
  <c r="G17" i="367" s="1"/>
  <c r="F58" i="374"/>
  <c r="F17" i="367" s="1"/>
  <c r="E58" i="374"/>
  <c r="E17" i="367" s="1"/>
  <c r="D58" i="374"/>
  <c r="K57" i="374"/>
  <c r="K16" i="367" s="1"/>
  <c r="J57" i="374"/>
  <c r="J16" i="367" s="1"/>
  <c r="I57" i="374"/>
  <c r="I16" i="367" s="1"/>
  <c r="G57" i="374"/>
  <c r="G16" i="367" s="1"/>
  <c r="F57" i="374"/>
  <c r="F16" i="367" s="1"/>
  <c r="E57" i="374"/>
  <c r="E16" i="367" s="1"/>
  <c r="D57" i="374"/>
  <c r="K56" i="374"/>
  <c r="K15" i="367" s="1"/>
  <c r="J56" i="374"/>
  <c r="J15" i="367" s="1"/>
  <c r="I56" i="374"/>
  <c r="I15" i="367" s="1"/>
  <c r="G56" i="374"/>
  <c r="G15" i="367" s="1"/>
  <c r="F56" i="374"/>
  <c r="F15" i="367" s="1"/>
  <c r="E56" i="374"/>
  <c r="E15" i="367" s="1"/>
  <c r="D56" i="374"/>
  <c r="K55" i="374"/>
  <c r="K14" i="367" s="1"/>
  <c r="J55" i="374"/>
  <c r="J14" i="367" s="1"/>
  <c r="I55" i="374"/>
  <c r="I14" i="367" s="1"/>
  <c r="G55" i="374"/>
  <c r="G14" i="367" s="1"/>
  <c r="F55" i="374"/>
  <c r="F14" i="367" s="1"/>
  <c r="E55" i="374"/>
  <c r="E14" i="367" s="1"/>
  <c r="D55" i="374"/>
  <c r="K54" i="374"/>
  <c r="K13" i="367" s="1"/>
  <c r="J54" i="374"/>
  <c r="J13" i="367" s="1"/>
  <c r="I54" i="374"/>
  <c r="I13" i="367" s="1"/>
  <c r="G54" i="374"/>
  <c r="G13" i="367" s="1"/>
  <c r="F54" i="374"/>
  <c r="F13" i="367" s="1"/>
  <c r="E54" i="374"/>
  <c r="E13" i="367" s="1"/>
  <c r="D54" i="374"/>
  <c r="D62" i="392"/>
  <c r="D53" i="392"/>
  <c r="K33" i="392"/>
  <c r="J33" i="392"/>
  <c r="I33" i="392"/>
  <c r="G33" i="392"/>
  <c r="F33" i="392"/>
  <c r="E33" i="392"/>
  <c r="D33" i="392"/>
  <c r="K29" i="392"/>
  <c r="J29" i="392"/>
  <c r="I29" i="392"/>
  <c r="G29" i="392"/>
  <c r="F29" i="392"/>
  <c r="E29" i="392"/>
  <c r="D29" i="392"/>
  <c r="K23" i="392"/>
  <c r="J23" i="392"/>
  <c r="I23" i="392"/>
  <c r="G23" i="392"/>
  <c r="F23" i="392"/>
  <c r="E23" i="392"/>
  <c r="D23" i="392"/>
  <c r="K11" i="392"/>
  <c r="J11" i="392"/>
  <c r="I11" i="392"/>
  <c r="G11" i="392"/>
  <c r="F11" i="392"/>
  <c r="E11" i="392"/>
  <c r="D11" i="392"/>
  <c r="H11" i="392" s="1"/>
  <c r="C23" i="392"/>
  <c r="C11" i="392"/>
  <c r="H62" i="392" l="1"/>
  <c r="D48" i="392"/>
  <c r="K43" i="392"/>
  <c r="F43" i="392"/>
  <c r="G43" i="392"/>
  <c r="H23" i="392"/>
  <c r="D43" i="392"/>
  <c r="H96" i="371"/>
  <c r="C118" i="371"/>
  <c r="H118" i="371" s="1"/>
  <c r="H90" i="371"/>
  <c r="E43" i="392"/>
  <c r="G59" i="374"/>
  <c r="G53" i="374" s="1"/>
  <c r="I43" i="392"/>
  <c r="J43" i="392"/>
  <c r="I59" i="374"/>
  <c r="D67" i="374"/>
  <c r="I35" i="367"/>
  <c r="I30" i="367" s="1"/>
  <c r="E59" i="374"/>
  <c r="E53" i="374" s="1"/>
  <c r="J59" i="374"/>
  <c r="J53" i="374" s="1"/>
  <c r="F59" i="374"/>
  <c r="F53" i="374" s="1"/>
  <c r="K59" i="374"/>
  <c r="K53" i="374" s="1"/>
  <c r="G67" i="374"/>
  <c r="G62" i="374" s="1"/>
  <c r="G35" i="367"/>
  <c r="G30" i="367" s="1"/>
  <c r="D62" i="374"/>
  <c r="D59" i="374"/>
  <c r="D53" i="374" s="1"/>
  <c r="D70" i="392"/>
  <c r="I53" i="374"/>
  <c r="I67" i="374"/>
  <c r="I62" i="374" s="1"/>
  <c r="J35" i="367"/>
  <c r="J30" i="367" s="1"/>
  <c r="I12" i="367"/>
  <c r="J67" i="374"/>
  <c r="J62" i="374" s="1"/>
  <c r="F35" i="367"/>
  <c r="F30" i="367" s="1"/>
  <c r="K35" i="367"/>
  <c r="K30" i="367" s="1"/>
  <c r="E35" i="367"/>
  <c r="E30" i="367" s="1"/>
  <c r="E12" i="367"/>
  <c r="E67" i="374"/>
  <c r="E62" i="374" s="1"/>
  <c r="K67" i="374"/>
  <c r="K62" i="374" s="1"/>
  <c r="D14" i="367"/>
  <c r="K12" i="367"/>
  <c r="D31" i="367"/>
  <c r="D58" i="367"/>
  <c r="G41" i="368"/>
  <c r="G32" i="368" s="1"/>
  <c r="G25" i="368"/>
  <c r="D13" i="367"/>
  <c r="D17" i="367"/>
  <c r="G12" i="367"/>
  <c r="D34" i="367"/>
  <c r="D25" i="368"/>
  <c r="D41" i="368"/>
  <c r="I25" i="368"/>
  <c r="I41" i="368"/>
  <c r="I32" i="368" s="1"/>
  <c r="D86" i="366"/>
  <c r="J12" i="367"/>
  <c r="D16" i="367"/>
  <c r="D24" i="367"/>
  <c r="D33" i="367"/>
  <c r="F67" i="374"/>
  <c r="F62" i="374" s="1"/>
  <c r="D39" i="367"/>
  <c r="E41" i="368"/>
  <c r="E32" i="368" s="1"/>
  <c r="E25" i="368"/>
  <c r="J41" i="368"/>
  <c r="J32" i="368" s="1"/>
  <c r="J25" i="368"/>
  <c r="F12" i="367"/>
  <c r="D15" i="367"/>
  <c r="D32" i="367"/>
  <c r="D37" i="367"/>
  <c r="D59" i="367"/>
  <c r="F41" i="368"/>
  <c r="F25" i="368"/>
  <c r="K41" i="368"/>
  <c r="K32" i="368" s="1"/>
  <c r="K25" i="368"/>
  <c r="C89" i="372"/>
  <c r="H95" i="372"/>
  <c r="D47" i="392" l="1"/>
  <c r="O28" i="364"/>
  <c r="G40" i="367"/>
  <c r="J40" i="367"/>
  <c r="E40" i="367"/>
  <c r="I40" i="367"/>
  <c r="F40" i="367"/>
  <c r="K40" i="367"/>
  <c r="D18" i="367"/>
  <c r="D32" i="368"/>
  <c r="F32" i="368"/>
  <c r="C117" i="372"/>
  <c r="H117" i="372" s="1"/>
  <c r="H89" i="372"/>
  <c r="D35" i="367"/>
  <c r="D44" i="392" l="1"/>
  <c r="D30" i="367"/>
  <c r="D12" i="367"/>
  <c r="C18" i="241"/>
  <c r="G12" i="407"/>
  <c r="G13" i="407"/>
  <c r="G14" i="407"/>
  <c r="G15" i="407"/>
  <c r="G11" i="407"/>
  <c r="D49" i="392" l="1"/>
  <c r="G16" i="407"/>
  <c r="D40" i="367"/>
  <c r="F16" i="407"/>
  <c r="E16" i="407"/>
  <c r="D16" i="407"/>
  <c r="C23" i="408" l="1"/>
  <c r="C43" i="370"/>
  <c r="H43" i="370" s="1"/>
  <c r="C96" i="370" l="1"/>
  <c r="H96" i="370" s="1"/>
  <c r="C19" i="368" l="1"/>
  <c r="H19" i="368" s="1"/>
  <c r="C118" i="239"/>
  <c r="A49" i="394" l="1"/>
  <c r="E45" i="394"/>
  <c r="A45" i="394"/>
  <c r="E41" i="394"/>
  <c r="A41" i="394"/>
  <c r="E37" i="394"/>
  <c r="A36" i="394"/>
  <c r="A37" i="394"/>
  <c r="E31" i="394"/>
  <c r="E58" i="394" l="1"/>
  <c r="H67" i="393"/>
  <c r="H62" i="393" s="1"/>
  <c r="H59" i="393"/>
  <c r="H53" i="393" s="1"/>
  <c r="L62" i="392"/>
  <c r="K62" i="392"/>
  <c r="K48" i="392" s="1"/>
  <c r="J62" i="392"/>
  <c r="J48" i="392" s="1"/>
  <c r="I62" i="392"/>
  <c r="I48" i="392" s="1"/>
  <c r="G62" i="392"/>
  <c r="G48" i="392" s="1"/>
  <c r="F62" i="392"/>
  <c r="F48" i="392" s="1"/>
  <c r="E62" i="392"/>
  <c r="E48" i="392" s="1"/>
  <c r="L53" i="392"/>
  <c r="K53" i="392"/>
  <c r="J53" i="392"/>
  <c r="I53" i="392"/>
  <c r="G53" i="392"/>
  <c r="F53" i="392"/>
  <c r="E53" i="392"/>
  <c r="C53" i="392"/>
  <c r="L33" i="392"/>
  <c r="C33" i="392"/>
  <c r="H33" i="392" s="1"/>
  <c r="L29" i="392"/>
  <c r="C29" i="392"/>
  <c r="H29" i="392" s="1"/>
  <c r="L23" i="392"/>
  <c r="L11" i="392"/>
  <c r="K72" i="391"/>
  <c r="J72" i="391"/>
  <c r="I72" i="391"/>
  <c r="G72" i="391"/>
  <c r="F72" i="391"/>
  <c r="E72" i="391"/>
  <c r="D72" i="391"/>
  <c r="C72" i="391"/>
  <c r="K69" i="391"/>
  <c r="J69" i="391"/>
  <c r="I69" i="391"/>
  <c r="G69" i="391"/>
  <c r="F69" i="391"/>
  <c r="E69" i="391"/>
  <c r="D69" i="391"/>
  <c r="C69" i="391"/>
  <c r="K68" i="391"/>
  <c r="J68" i="391"/>
  <c r="I68" i="391"/>
  <c r="G68" i="391"/>
  <c r="F68" i="391"/>
  <c r="E68" i="391"/>
  <c r="D68" i="391"/>
  <c r="C68" i="391"/>
  <c r="K67" i="391"/>
  <c r="J67" i="391"/>
  <c r="I67" i="391"/>
  <c r="G67" i="391"/>
  <c r="F67" i="391"/>
  <c r="E67" i="391"/>
  <c r="D67" i="391"/>
  <c r="C67" i="391"/>
  <c r="K66" i="391"/>
  <c r="J66" i="391"/>
  <c r="I66" i="391"/>
  <c r="G66" i="391"/>
  <c r="F66" i="391"/>
  <c r="E66" i="391"/>
  <c r="D66" i="391"/>
  <c r="C66" i="391"/>
  <c r="K64" i="391"/>
  <c r="J64" i="391"/>
  <c r="I64" i="391"/>
  <c r="G64" i="391"/>
  <c r="F64" i="391"/>
  <c r="E64" i="391"/>
  <c r="D64" i="391"/>
  <c r="C64" i="391"/>
  <c r="K61" i="391"/>
  <c r="J61" i="391"/>
  <c r="I61" i="391"/>
  <c r="G61" i="391"/>
  <c r="F61" i="391"/>
  <c r="E61" i="391"/>
  <c r="D61" i="391"/>
  <c r="C61" i="391"/>
  <c r="K60" i="391"/>
  <c r="J60" i="391"/>
  <c r="I60" i="391"/>
  <c r="G60" i="391"/>
  <c r="F60" i="391"/>
  <c r="E60" i="391"/>
  <c r="D60" i="391"/>
  <c r="C60" i="391"/>
  <c r="K58" i="391"/>
  <c r="J58" i="391"/>
  <c r="I58" i="391"/>
  <c r="G58" i="391"/>
  <c r="F58" i="391"/>
  <c r="E58" i="391"/>
  <c r="D58" i="391"/>
  <c r="C58" i="391"/>
  <c r="K57" i="391"/>
  <c r="J57" i="391"/>
  <c r="I57" i="391"/>
  <c r="G57" i="391"/>
  <c r="F57" i="391"/>
  <c r="E57" i="391"/>
  <c r="D57" i="391"/>
  <c r="C57" i="391"/>
  <c r="K56" i="391"/>
  <c r="J56" i="391"/>
  <c r="I56" i="391"/>
  <c r="G56" i="391"/>
  <c r="F56" i="391"/>
  <c r="E56" i="391"/>
  <c r="D56" i="391"/>
  <c r="C56" i="391"/>
  <c r="K55" i="391"/>
  <c r="J55" i="391"/>
  <c r="I55" i="391"/>
  <c r="G55" i="391"/>
  <c r="F55" i="391"/>
  <c r="E55" i="391"/>
  <c r="D55" i="391"/>
  <c r="C55" i="391"/>
  <c r="K54" i="391"/>
  <c r="J54" i="391"/>
  <c r="I54" i="391"/>
  <c r="G54" i="391"/>
  <c r="F54" i="391"/>
  <c r="E54" i="391"/>
  <c r="D54" i="391"/>
  <c r="C54" i="391"/>
  <c r="K46" i="391"/>
  <c r="J46" i="391"/>
  <c r="I46" i="391"/>
  <c r="G46" i="391"/>
  <c r="F46" i="391"/>
  <c r="E46" i="391"/>
  <c r="D46" i="391"/>
  <c r="C46" i="391"/>
  <c r="K45" i="391"/>
  <c r="J45" i="391"/>
  <c r="I45" i="391"/>
  <c r="G45" i="391"/>
  <c r="F45" i="391"/>
  <c r="E45" i="391"/>
  <c r="D45" i="391"/>
  <c r="C45" i="391"/>
  <c r="K42" i="391"/>
  <c r="J42" i="391"/>
  <c r="I42" i="391"/>
  <c r="G42" i="391"/>
  <c r="F42" i="391"/>
  <c r="E42" i="391"/>
  <c r="D42" i="391"/>
  <c r="C42" i="391"/>
  <c r="K41" i="391"/>
  <c r="J41" i="391"/>
  <c r="I41" i="391"/>
  <c r="G41" i="391"/>
  <c r="F41" i="391"/>
  <c r="E41" i="391"/>
  <c r="D41" i="391"/>
  <c r="C41" i="391"/>
  <c r="K40" i="391"/>
  <c r="J40" i="391"/>
  <c r="I40" i="391"/>
  <c r="G40" i="391"/>
  <c r="F40" i="391"/>
  <c r="E40" i="391"/>
  <c r="D40" i="391"/>
  <c r="H40" i="391" s="1"/>
  <c r="K38" i="391"/>
  <c r="J38" i="391"/>
  <c r="I38" i="391"/>
  <c r="G38" i="391"/>
  <c r="F38" i="391"/>
  <c r="E38" i="391"/>
  <c r="D38" i="391"/>
  <c r="C38" i="391"/>
  <c r="K37" i="391"/>
  <c r="J37" i="391"/>
  <c r="I37" i="391"/>
  <c r="G37" i="391"/>
  <c r="F37" i="391"/>
  <c r="E37" i="391"/>
  <c r="D37" i="391"/>
  <c r="C37" i="391"/>
  <c r="K36" i="391"/>
  <c r="J36" i="391"/>
  <c r="I36" i="391"/>
  <c r="G36" i="391"/>
  <c r="F36" i="391"/>
  <c r="E36" i="391"/>
  <c r="D36" i="391"/>
  <c r="C36" i="391"/>
  <c r="K35" i="391"/>
  <c r="J35" i="391"/>
  <c r="I35" i="391"/>
  <c r="G35" i="391"/>
  <c r="F35" i="391"/>
  <c r="E35" i="391"/>
  <c r="D35" i="391"/>
  <c r="C35" i="391"/>
  <c r="K34" i="391"/>
  <c r="J34" i="391"/>
  <c r="I34" i="391"/>
  <c r="G34" i="391"/>
  <c r="F34" i="391"/>
  <c r="E34" i="391"/>
  <c r="D34" i="391"/>
  <c r="C34" i="391"/>
  <c r="K32" i="391"/>
  <c r="J32" i="391"/>
  <c r="I32" i="391"/>
  <c r="G32" i="391"/>
  <c r="F32" i="391"/>
  <c r="E32" i="391"/>
  <c r="D32" i="391"/>
  <c r="C32" i="391"/>
  <c r="K31" i="391"/>
  <c r="J31" i="391"/>
  <c r="I31" i="391"/>
  <c r="G31" i="391"/>
  <c r="F31" i="391"/>
  <c r="E31" i="391"/>
  <c r="D31" i="391"/>
  <c r="C31" i="391"/>
  <c r="K30" i="391"/>
  <c r="J30" i="391"/>
  <c r="I30" i="391"/>
  <c r="G30" i="391"/>
  <c r="F30" i="391"/>
  <c r="E30" i="391"/>
  <c r="D30" i="391"/>
  <c r="C30" i="391"/>
  <c r="K28" i="391"/>
  <c r="J28" i="391"/>
  <c r="I28" i="391"/>
  <c r="G28" i="391"/>
  <c r="F28" i="391"/>
  <c r="E28" i="391"/>
  <c r="D28" i="391"/>
  <c r="C28" i="391"/>
  <c r="K27" i="391"/>
  <c r="J27" i="391"/>
  <c r="I27" i="391"/>
  <c r="G27" i="391"/>
  <c r="F27" i="391"/>
  <c r="E27" i="391"/>
  <c r="D27" i="391"/>
  <c r="C27" i="391"/>
  <c r="K26" i="391"/>
  <c r="J26" i="391"/>
  <c r="I26" i="391"/>
  <c r="G26" i="391"/>
  <c r="F26" i="391"/>
  <c r="E26" i="391"/>
  <c r="D26" i="391"/>
  <c r="C26" i="391"/>
  <c r="K25" i="391"/>
  <c r="J25" i="391"/>
  <c r="I25" i="391"/>
  <c r="G25" i="391"/>
  <c r="F25" i="391"/>
  <c r="E25" i="391"/>
  <c r="D25" i="391"/>
  <c r="C25" i="391"/>
  <c r="K24" i="391"/>
  <c r="J24" i="391"/>
  <c r="I24" i="391"/>
  <c r="G24" i="391"/>
  <c r="F24" i="391"/>
  <c r="E24" i="391"/>
  <c r="D24" i="391"/>
  <c r="C24" i="391"/>
  <c r="K22" i="391"/>
  <c r="J22" i="391"/>
  <c r="I22" i="391"/>
  <c r="G22" i="391"/>
  <c r="F22" i="391"/>
  <c r="E22" i="391"/>
  <c r="D22" i="391"/>
  <c r="C22" i="391"/>
  <c r="K21" i="391"/>
  <c r="J21" i="391"/>
  <c r="I21" i="391"/>
  <c r="G21" i="391"/>
  <c r="F21" i="391"/>
  <c r="E21" i="391"/>
  <c r="D21" i="391"/>
  <c r="C21" i="391"/>
  <c r="K20" i="391"/>
  <c r="J20" i="391"/>
  <c r="I20" i="391"/>
  <c r="G20" i="391"/>
  <c r="F20" i="391"/>
  <c r="E20" i="391"/>
  <c r="D20" i="391"/>
  <c r="C20" i="391"/>
  <c r="K19" i="391"/>
  <c r="J19" i="391"/>
  <c r="I19" i="391"/>
  <c r="G19" i="391"/>
  <c r="F19" i="391"/>
  <c r="E19" i="391"/>
  <c r="D19" i="391"/>
  <c r="C19" i="391"/>
  <c r="K18" i="391"/>
  <c r="J18" i="391"/>
  <c r="I18" i="391"/>
  <c r="G18" i="391"/>
  <c r="F18" i="391"/>
  <c r="E18" i="391"/>
  <c r="D18" i="391"/>
  <c r="C18" i="391"/>
  <c r="K17" i="391"/>
  <c r="J17" i="391"/>
  <c r="I17" i="391"/>
  <c r="G17" i="391"/>
  <c r="F17" i="391"/>
  <c r="E17" i="391"/>
  <c r="D17" i="391"/>
  <c r="C17" i="391"/>
  <c r="K16" i="391"/>
  <c r="J16" i="391"/>
  <c r="I16" i="391"/>
  <c r="G16" i="391"/>
  <c r="F16" i="391"/>
  <c r="E16" i="391"/>
  <c r="D16" i="391"/>
  <c r="C16" i="391"/>
  <c r="K15" i="391"/>
  <c r="J15" i="391"/>
  <c r="I15" i="391"/>
  <c r="G15" i="391"/>
  <c r="F15" i="391"/>
  <c r="E15" i="391"/>
  <c r="D15" i="391"/>
  <c r="C15" i="391"/>
  <c r="K14" i="391"/>
  <c r="J14" i="391"/>
  <c r="I14" i="391"/>
  <c r="G14" i="391"/>
  <c r="F14" i="391"/>
  <c r="E14" i="391"/>
  <c r="D14" i="391"/>
  <c r="C14" i="391"/>
  <c r="K13" i="391"/>
  <c r="J13" i="391"/>
  <c r="I13" i="391"/>
  <c r="G13" i="391"/>
  <c r="F13" i="391"/>
  <c r="E13" i="391"/>
  <c r="D13" i="391"/>
  <c r="C13" i="391"/>
  <c r="K12" i="391"/>
  <c r="J12" i="391"/>
  <c r="I12" i="391"/>
  <c r="G12" i="391"/>
  <c r="F12" i="391"/>
  <c r="E12" i="391"/>
  <c r="D12" i="391"/>
  <c r="C12" i="391"/>
  <c r="H69" i="390"/>
  <c r="H68" i="390"/>
  <c r="D67" i="390"/>
  <c r="C67" i="390"/>
  <c r="C62" i="390" s="1"/>
  <c r="H66" i="390"/>
  <c r="H65" i="390"/>
  <c r="H64" i="390"/>
  <c r="H63" i="390"/>
  <c r="H61" i="390"/>
  <c r="H60" i="390"/>
  <c r="D59" i="390"/>
  <c r="D53" i="390" s="1"/>
  <c r="C59" i="390"/>
  <c r="H58" i="390"/>
  <c r="H57" i="390"/>
  <c r="H56" i="390"/>
  <c r="H55" i="390"/>
  <c r="H54" i="390"/>
  <c r="H48" i="390"/>
  <c r="H47" i="390"/>
  <c r="H46" i="390"/>
  <c r="H45" i="390"/>
  <c r="D44" i="390"/>
  <c r="C44" i="390"/>
  <c r="H42" i="390"/>
  <c r="H41" i="390"/>
  <c r="H40" i="390"/>
  <c r="D39" i="390"/>
  <c r="C39" i="390"/>
  <c r="H38" i="390"/>
  <c r="H37" i="390"/>
  <c r="H36" i="390"/>
  <c r="H35" i="390"/>
  <c r="H34" i="390"/>
  <c r="D33" i="390"/>
  <c r="C33" i="390"/>
  <c r="H32" i="390"/>
  <c r="H31" i="390"/>
  <c r="H30" i="390"/>
  <c r="D29" i="390"/>
  <c r="C29" i="390"/>
  <c r="H28" i="390"/>
  <c r="H27" i="390"/>
  <c r="H26" i="390"/>
  <c r="H25" i="390"/>
  <c r="H24" i="390"/>
  <c r="D23" i="390"/>
  <c r="C23" i="390"/>
  <c r="H22" i="390"/>
  <c r="H21" i="390"/>
  <c r="H20" i="390"/>
  <c r="H19" i="390"/>
  <c r="H18" i="390"/>
  <c r="H17" i="390"/>
  <c r="H16" i="390"/>
  <c r="H15" i="390"/>
  <c r="H14" i="390"/>
  <c r="H13" i="390"/>
  <c r="H12" i="390"/>
  <c r="D11" i="390"/>
  <c r="C11" i="390"/>
  <c r="L67" i="389"/>
  <c r="L62" i="389" s="1"/>
  <c r="L48" i="389" s="1"/>
  <c r="K67" i="389"/>
  <c r="J67" i="389"/>
  <c r="J62" i="389" s="1"/>
  <c r="J48" i="389" s="1"/>
  <c r="I67" i="389"/>
  <c r="G67" i="389"/>
  <c r="F67" i="389"/>
  <c r="E67" i="389"/>
  <c r="D67" i="389"/>
  <c r="C67" i="389"/>
  <c r="C62" i="389" s="1"/>
  <c r="L53" i="389"/>
  <c r="K53" i="389"/>
  <c r="J53" i="389"/>
  <c r="I53" i="389"/>
  <c r="G53" i="389"/>
  <c r="F53" i="389"/>
  <c r="E53" i="389"/>
  <c r="D53" i="389"/>
  <c r="C53" i="389"/>
  <c r="L33" i="389"/>
  <c r="K33" i="389"/>
  <c r="J33" i="389"/>
  <c r="I33" i="389"/>
  <c r="G33" i="389"/>
  <c r="F33" i="389"/>
  <c r="E33" i="389"/>
  <c r="D33" i="389"/>
  <c r="C33" i="389"/>
  <c r="L29" i="389"/>
  <c r="K29" i="389"/>
  <c r="J29" i="389"/>
  <c r="I29" i="389"/>
  <c r="G29" i="389"/>
  <c r="F29" i="389"/>
  <c r="E29" i="389"/>
  <c r="D29" i="389"/>
  <c r="C29" i="389"/>
  <c r="L23" i="389"/>
  <c r="K23" i="389"/>
  <c r="J23" i="389"/>
  <c r="I23" i="389"/>
  <c r="G23" i="389"/>
  <c r="F23" i="389"/>
  <c r="E23" i="389"/>
  <c r="D23" i="389"/>
  <c r="C23" i="389"/>
  <c r="L11" i="389"/>
  <c r="K11" i="389"/>
  <c r="J11" i="389"/>
  <c r="I11" i="389"/>
  <c r="G11" i="389"/>
  <c r="F11" i="389"/>
  <c r="E11" i="389"/>
  <c r="D11" i="389"/>
  <c r="C11" i="389"/>
  <c r="K72" i="388"/>
  <c r="J72" i="388"/>
  <c r="I72" i="388"/>
  <c r="G72" i="388"/>
  <c r="F72" i="388"/>
  <c r="E72" i="388"/>
  <c r="C72" i="388"/>
  <c r="H72" i="388" s="1"/>
  <c r="K71" i="388"/>
  <c r="J71" i="388"/>
  <c r="I71" i="388"/>
  <c r="C69" i="388"/>
  <c r="H69" i="388" s="1"/>
  <c r="K68" i="388"/>
  <c r="J68" i="388"/>
  <c r="I68" i="388"/>
  <c r="G68" i="388"/>
  <c r="F68" i="388"/>
  <c r="E68" i="388"/>
  <c r="C68" i="388"/>
  <c r="H68" i="388" s="1"/>
  <c r="K67" i="388"/>
  <c r="J67" i="388"/>
  <c r="I67" i="388"/>
  <c r="G67" i="388"/>
  <c r="F67" i="388"/>
  <c r="E67" i="388"/>
  <c r="C66" i="388"/>
  <c r="H66" i="388" s="1"/>
  <c r="K65" i="388"/>
  <c r="J65" i="388"/>
  <c r="I65" i="388"/>
  <c r="G65" i="388"/>
  <c r="F65" i="388"/>
  <c r="E65" i="388"/>
  <c r="C64" i="388"/>
  <c r="H64" i="388" s="1"/>
  <c r="K63" i="388"/>
  <c r="J63" i="388"/>
  <c r="I63" i="388"/>
  <c r="G63" i="388"/>
  <c r="F63" i="388"/>
  <c r="E63" i="388"/>
  <c r="C61" i="388"/>
  <c r="H61" i="388" s="1"/>
  <c r="K60" i="388"/>
  <c r="J60" i="388"/>
  <c r="I60" i="388"/>
  <c r="G60" i="388"/>
  <c r="F60" i="388"/>
  <c r="E60" i="388"/>
  <c r="K59" i="388"/>
  <c r="J59" i="388"/>
  <c r="I59" i="388"/>
  <c r="G59" i="388"/>
  <c r="F59" i="388"/>
  <c r="E59" i="388"/>
  <c r="E58" i="388"/>
  <c r="C58" i="388"/>
  <c r="H58" i="388" s="1"/>
  <c r="K57" i="388"/>
  <c r="J57" i="388"/>
  <c r="I57" i="388"/>
  <c r="G57" i="388"/>
  <c r="F57" i="388"/>
  <c r="E57" i="388"/>
  <c r="C57" i="388"/>
  <c r="H57" i="388" s="1"/>
  <c r="K56" i="388"/>
  <c r="J56" i="388"/>
  <c r="I56" i="388"/>
  <c r="G56" i="388"/>
  <c r="F56" i="388"/>
  <c r="E56" i="388"/>
  <c r="C56" i="388"/>
  <c r="H56" i="388" s="1"/>
  <c r="K55" i="388"/>
  <c r="J55" i="388"/>
  <c r="I55" i="388"/>
  <c r="G55" i="388"/>
  <c r="F55" i="388"/>
  <c r="E55" i="388"/>
  <c r="C55" i="388"/>
  <c r="H55" i="388" s="1"/>
  <c r="K54" i="388"/>
  <c r="J54" i="388"/>
  <c r="I54" i="388"/>
  <c r="G54" i="388"/>
  <c r="F54" i="388"/>
  <c r="E54" i="388"/>
  <c r="C54" i="388"/>
  <c r="H54" i="388" s="1"/>
  <c r="K53" i="388"/>
  <c r="J53" i="388"/>
  <c r="I53" i="388"/>
  <c r="G53" i="388"/>
  <c r="F53" i="388"/>
  <c r="E53" i="388"/>
  <c r="K46" i="388"/>
  <c r="J46" i="388"/>
  <c r="I46" i="388"/>
  <c r="G46" i="388"/>
  <c r="F46" i="388"/>
  <c r="E46" i="388"/>
  <c r="D46" i="388"/>
  <c r="C46" i="388"/>
  <c r="K45" i="388"/>
  <c r="J45" i="388"/>
  <c r="I45" i="388"/>
  <c r="G45" i="388"/>
  <c r="F45" i="388"/>
  <c r="E45" i="388"/>
  <c r="D45" i="388"/>
  <c r="C45" i="388"/>
  <c r="K42" i="388"/>
  <c r="J42" i="388"/>
  <c r="I42" i="388"/>
  <c r="G42" i="388"/>
  <c r="F42" i="388"/>
  <c r="E42" i="388"/>
  <c r="D42" i="388"/>
  <c r="C42" i="388"/>
  <c r="K41" i="388"/>
  <c r="J41" i="388"/>
  <c r="I41" i="388"/>
  <c r="G41" i="388"/>
  <c r="F41" i="388"/>
  <c r="E41" i="388"/>
  <c r="D41" i="388"/>
  <c r="C41" i="388"/>
  <c r="K40" i="388"/>
  <c r="J40" i="388"/>
  <c r="I40" i="388"/>
  <c r="G40" i="388"/>
  <c r="F40" i="388"/>
  <c r="E40" i="388"/>
  <c r="D40" i="388"/>
  <c r="C40" i="388"/>
  <c r="K38" i="388"/>
  <c r="J38" i="388"/>
  <c r="I38" i="388"/>
  <c r="G38" i="388"/>
  <c r="F38" i="388"/>
  <c r="E38" i="388"/>
  <c r="D38" i="388"/>
  <c r="C38" i="388"/>
  <c r="K37" i="388"/>
  <c r="J37" i="388"/>
  <c r="I37" i="388"/>
  <c r="G37" i="388"/>
  <c r="F37" i="388"/>
  <c r="E37" i="388"/>
  <c r="D37" i="388"/>
  <c r="C37" i="388"/>
  <c r="K36" i="388"/>
  <c r="J36" i="388"/>
  <c r="I36" i="388"/>
  <c r="G36" i="388"/>
  <c r="F36" i="388"/>
  <c r="E36" i="388"/>
  <c r="D36" i="388"/>
  <c r="C36" i="388"/>
  <c r="K35" i="388"/>
  <c r="J35" i="388"/>
  <c r="I35" i="388"/>
  <c r="G35" i="388"/>
  <c r="F35" i="388"/>
  <c r="E35" i="388"/>
  <c r="D35" i="388"/>
  <c r="C35" i="388"/>
  <c r="K34" i="388"/>
  <c r="J34" i="388"/>
  <c r="I34" i="388"/>
  <c r="G34" i="388"/>
  <c r="F34" i="388"/>
  <c r="E34" i="388"/>
  <c r="D34" i="388"/>
  <c r="C34" i="388"/>
  <c r="K32" i="388"/>
  <c r="J32" i="388"/>
  <c r="I32" i="388"/>
  <c r="G32" i="388"/>
  <c r="F32" i="388"/>
  <c r="E32" i="388"/>
  <c r="D32" i="388"/>
  <c r="C32" i="388"/>
  <c r="K31" i="388"/>
  <c r="J31" i="388"/>
  <c r="I31" i="388"/>
  <c r="G31" i="388"/>
  <c r="F31" i="388"/>
  <c r="E31" i="388"/>
  <c r="D31" i="388"/>
  <c r="C31" i="388"/>
  <c r="K30" i="388"/>
  <c r="J30" i="388"/>
  <c r="I30" i="388"/>
  <c r="G30" i="388"/>
  <c r="F30" i="388"/>
  <c r="E30" i="388"/>
  <c r="D30" i="388"/>
  <c r="C30" i="388"/>
  <c r="K28" i="388"/>
  <c r="J28" i="388"/>
  <c r="I28" i="388"/>
  <c r="G28" i="388"/>
  <c r="F28" i="388"/>
  <c r="E28" i="388"/>
  <c r="D28" i="388"/>
  <c r="C28" i="388"/>
  <c r="K27" i="388"/>
  <c r="J27" i="388"/>
  <c r="I27" i="388"/>
  <c r="G27" i="388"/>
  <c r="F27" i="388"/>
  <c r="E27" i="388"/>
  <c r="D27" i="388"/>
  <c r="C27" i="388"/>
  <c r="K26" i="388"/>
  <c r="J26" i="388"/>
  <c r="I26" i="388"/>
  <c r="G26" i="388"/>
  <c r="F26" i="388"/>
  <c r="E26" i="388"/>
  <c r="D26" i="388"/>
  <c r="C26" i="388"/>
  <c r="K25" i="388"/>
  <c r="J25" i="388"/>
  <c r="I25" i="388"/>
  <c r="G25" i="388"/>
  <c r="F25" i="388"/>
  <c r="E25" i="388"/>
  <c r="D25" i="388"/>
  <c r="C25" i="388"/>
  <c r="K24" i="388"/>
  <c r="J24" i="388"/>
  <c r="I24" i="388"/>
  <c r="G24" i="388"/>
  <c r="F24" i="388"/>
  <c r="E24" i="388"/>
  <c r="D24" i="388"/>
  <c r="C24" i="388"/>
  <c r="K22" i="388"/>
  <c r="J22" i="388"/>
  <c r="I22" i="388"/>
  <c r="G22" i="388"/>
  <c r="F22" i="388"/>
  <c r="E22" i="388"/>
  <c r="D22" i="388"/>
  <c r="C22" i="388"/>
  <c r="K21" i="388"/>
  <c r="J21" i="388"/>
  <c r="I21" i="388"/>
  <c r="G21" i="388"/>
  <c r="F21" i="388"/>
  <c r="E21" i="388"/>
  <c r="D21" i="388"/>
  <c r="C21" i="388"/>
  <c r="K20" i="388"/>
  <c r="J20" i="388"/>
  <c r="I20" i="388"/>
  <c r="G20" i="388"/>
  <c r="F20" i="388"/>
  <c r="E20" i="388"/>
  <c r="D20" i="388"/>
  <c r="C20" i="388"/>
  <c r="K19" i="388"/>
  <c r="J19" i="388"/>
  <c r="I19" i="388"/>
  <c r="G19" i="388"/>
  <c r="F19" i="388"/>
  <c r="E19" i="388"/>
  <c r="D19" i="388"/>
  <c r="C19" i="388"/>
  <c r="K18" i="388"/>
  <c r="J18" i="388"/>
  <c r="I18" i="388"/>
  <c r="G18" i="388"/>
  <c r="F18" i="388"/>
  <c r="E18" i="388"/>
  <c r="D18" i="388"/>
  <c r="C18" i="388"/>
  <c r="K17" i="388"/>
  <c r="J17" i="388"/>
  <c r="I17" i="388"/>
  <c r="G17" i="388"/>
  <c r="F17" i="388"/>
  <c r="E17" i="388"/>
  <c r="D17" i="388"/>
  <c r="C17" i="388"/>
  <c r="K16" i="388"/>
  <c r="J16" i="388"/>
  <c r="I16" i="388"/>
  <c r="G16" i="388"/>
  <c r="F16" i="388"/>
  <c r="E16" i="388"/>
  <c r="D16" i="388"/>
  <c r="C16" i="388"/>
  <c r="K15" i="388"/>
  <c r="J15" i="388"/>
  <c r="I15" i="388"/>
  <c r="G15" i="388"/>
  <c r="F15" i="388"/>
  <c r="E15" i="388"/>
  <c r="D15" i="388"/>
  <c r="C15" i="388"/>
  <c r="K14" i="388"/>
  <c r="J14" i="388"/>
  <c r="I14" i="388"/>
  <c r="G14" i="388"/>
  <c r="F14" i="388"/>
  <c r="E14" i="388"/>
  <c r="D14" i="388"/>
  <c r="C14" i="388"/>
  <c r="K13" i="388"/>
  <c r="J13" i="388"/>
  <c r="I13" i="388"/>
  <c r="G13" i="388"/>
  <c r="F13" i="388"/>
  <c r="E13" i="388"/>
  <c r="D13" i="388"/>
  <c r="C13" i="388"/>
  <c r="K12" i="388"/>
  <c r="J12" i="388"/>
  <c r="I12" i="388"/>
  <c r="G12" i="388"/>
  <c r="F12" i="388"/>
  <c r="E12" i="388"/>
  <c r="D12" i="388"/>
  <c r="C12" i="388"/>
  <c r="H67" i="387"/>
  <c r="H62" i="387" s="1"/>
  <c r="D67" i="387"/>
  <c r="D62" i="387" s="1"/>
  <c r="C67" i="387"/>
  <c r="C62" i="387" s="1"/>
  <c r="H59" i="387"/>
  <c r="H53" i="387" s="1"/>
  <c r="D59" i="387"/>
  <c r="D53" i="387" s="1"/>
  <c r="C59" i="387"/>
  <c r="C53" i="387" s="1"/>
  <c r="H44" i="387"/>
  <c r="D44" i="387"/>
  <c r="C44" i="387"/>
  <c r="H39" i="387"/>
  <c r="D39" i="387"/>
  <c r="C39" i="387"/>
  <c r="H33" i="387"/>
  <c r="D33" i="387"/>
  <c r="C33" i="387"/>
  <c r="H29" i="387"/>
  <c r="D29" i="387"/>
  <c r="C29" i="387"/>
  <c r="H23" i="387"/>
  <c r="D23" i="387"/>
  <c r="C23" i="387"/>
  <c r="H11" i="387"/>
  <c r="D11" i="387"/>
  <c r="C11" i="387"/>
  <c r="L67" i="386"/>
  <c r="L62" i="386" s="1"/>
  <c r="L48" i="386" s="1"/>
  <c r="K67" i="386"/>
  <c r="J67" i="386"/>
  <c r="I67" i="386"/>
  <c r="I67" i="385" s="1"/>
  <c r="G67" i="386"/>
  <c r="F67" i="386"/>
  <c r="E67" i="386"/>
  <c r="E62" i="386" s="1"/>
  <c r="E48" i="386" s="1"/>
  <c r="D67" i="386"/>
  <c r="C67" i="386"/>
  <c r="L59" i="386"/>
  <c r="L53" i="386" s="1"/>
  <c r="K59" i="386"/>
  <c r="K53" i="386" s="1"/>
  <c r="J59" i="386"/>
  <c r="I59" i="386"/>
  <c r="I53" i="386" s="1"/>
  <c r="G59" i="386"/>
  <c r="G53" i="386" s="1"/>
  <c r="F59" i="386"/>
  <c r="E59" i="386"/>
  <c r="E53" i="386" s="1"/>
  <c r="D59" i="386"/>
  <c r="C59" i="386"/>
  <c r="C53" i="386" s="1"/>
  <c r="L33" i="386"/>
  <c r="K33" i="386"/>
  <c r="J33" i="386"/>
  <c r="I33" i="386"/>
  <c r="G33" i="386"/>
  <c r="F33" i="386"/>
  <c r="E33" i="386"/>
  <c r="D33" i="386"/>
  <c r="C33" i="386"/>
  <c r="L29" i="386"/>
  <c r="K29" i="386"/>
  <c r="J29" i="386"/>
  <c r="I29" i="386"/>
  <c r="G29" i="386"/>
  <c r="F29" i="386"/>
  <c r="E29" i="386"/>
  <c r="D29" i="386"/>
  <c r="C29" i="386"/>
  <c r="L23" i="386"/>
  <c r="K23" i="386"/>
  <c r="J23" i="386"/>
  <c r="I23" i="386"/>
  <c r="G23" i="386"/>
  <c r="F23" i="386"/>
  <c r="E23" i="386"/>
  <c r="D23" i="386"/>
  <c r="C23" i="386"/>
  <c r="L11" i="386"/>
  <c r="K11" i="386"/>
  <c r="J11" i="386"/>
  <c r="I11" i="386"/>
  <c r="G11" i="386"/>
  <c r="F11" i="386"/>
  <c r="E11" i="386"/>
  <c r="D11" i="386"/>
  <c r="H11" i="386" s="1"/>
  <c r="C11" i="386"/>
  <c r="K72" i="385"/>
  <c r="J72" i="385"/>
  <c r="I72" i="385"/>
  <c r="G72" i="385"/>
  <c r="F72" i="385"/>
  <c r="E72" i="385"/>
  <c r="D72" i="385"/>
  <c r="H72" i="385" s="1"/>
  <c r="C72" i="385"/>
  <c r="K69" i="385"/>
  <c r="J69" i="385"/>
  <c r="I69" i="385"/>
  <c r="G69" i="385"/>
  <c r="F69" i="385"/>
  <c r="E69" i="385"/>
  <c r="D69" i="385"/>
  <c r="H69" i="385" s="1"/>
  <c r="C69" i="385"/>
  <c r="K68" i="385"/>
  <c r="J68" i="385"/>
  <c r="I68" i="385"/>
  <c r="G68" i="385"/>
  <c r="F68" i="385"/>
  <c r="E68" i="385"/>
  <c r="D68" i="385"/>
  <c r="H68" i="385" s="1"/>
  <c r="C68" i="385"/>
  <c r="K66" i="385"/>
  <c r="J66" i="385"/>
  <c r="I66" i="385"/>
  <c r="G66" i="385"/>
  <c r="F66" i="385"/>
  <c r="E66" i="385"/>
  <c r="D66" i="385"/>
  <c r="H66" i="385" s="1"/>
  <c r="C66" i="385"/>
  <c r="K64" i="385"/>
  <c r="J64" i="385"/>
  <c r="I64" i="385"/>
  <c r="G64" i="385"/>
  <c r="F64" i="385"/>
  <c r="E64" i="385"/>
  <c r="D64" i="385"/>
  <c r="H64" i="385" s="1"/>
  <c r="C64" i="385"/>
  <c r="K61" i="385"/>
  <c r="J61" i="385"/>
  <c r="I61" i="385"/>
  <c r="G61" i="385"/>
  <c r="F61" i="385"/>
  <c r="E61" i="385"/>
  <c r="D61" i="385"/>
  <c r="H61" i="385" s="1"/>
  <c r="C61" i="385"/>
  <c r="K60" i="385"/>
  <c r="J60" i="385"/>
  <c r="I60" i="385"/>
  <c r="G60" i="385"/>
  <c r="F60" i="385"/>
  <c r="E60" i="385"/>
  <c r="D60" i="385"/>
  <c r="H60" i="385" s="1"/>
  <c r="C60" i="385"/>
  <c r="K58" i="385"/>
  <c r="J58" i="385"/>
  <c r="I58" i="385"/>
  <c r="G58" i="385"/>
  <c r="F58" i="385"/>
  <c r="E58" i="385"/>
  <c r="D58" i="385"/>
  <c r="H58" i="385" s="1"/>
  <c r="C58" i="385"/>
  <c r="K57" i="385"/>
  <c r="J57" i="385"/>
  <c r="I57" i="385"/>
  <c r="G57" i="385"/>
  <c r="F57" i="385"/>
  <c r="E57" i="385"/>
  <c r="D57" i="385"/>
  <c r="H57" i="385" s="1"/>
  <c r="C57" i="385"/>
  <c r="K56" i="385"/>
  <c r="J56" i="385"/>
  <c r="I56" i="385"/>
  <c r="G56" i="385"/>
  <c r="F56" i="385"/>
  <c r="E56" i="385"/>
  <c r="D56" i="385"/>
  <c r="H56" i="385" s="1"/>
  <c r="C56" i="385"/>
  <c r="K55" i="385"/>
  <c r="J55" i="385"/>
  <c r="I55" i="385"/>
  <c r="G55" i="385"/>
  <c r="F55" i="385"/>
  <c r="E55" i="385"/>
  <c r="D55" i="385"/>
  <c r="H55" i="385" s="1"/>
  <c r="C55" i="385"/>
  <c r="K54" i="385"/>
  <c r="J54" i="385"/>
  <c r="I54" i="385"/>
  <c r="G54" i="385"/>
  <c r="F54" i="385"/>
  <c r="E54" i="385"/>
  <c r="D54" i="385"/>
  <c r="H54" i="385" s="1"/>
  <c r="C54" i="385"/>
  <c r="K46" i="385"/>
  <c r="J46" i="385"/>
  <c r="I46" i="385"/>
  <c r="G46" i="385"/>
  <c r="F46" i="385"/>
  <c r="E46" i="385"/>
  <c r="D46" i="385"/>
  <c r="H46" i="385" s="1"/>
  <c r="C46" i="385"/>
  <c r="K45" i="385"/>
  <c r="J45" i="385"/>
  <c r="I45" i="385"/>
  <c r="G45" i="385"/>
  <c r="F45" i="385"/>
  <c r="E45" i="385"/>
  <c r="D45" i="385"/>
  <c r="H45" i="385" s="1"/>
  <c r="C45" i="385"/>
  <c r="K42" i="385"/>
  <c r="J42" i="385"/>
  <c r="I42" i="385"/>
  <c r="G42" i="385"/>
  <c r="F42" i="385"/>
  <c r="E42" i="385"/>
  <c r="D42" i="385"/>
  <c r="H42" i="385" s="1"/>
  <c r="C42" i="385"/>
  <c r="K41" i="385"/>
  <c r="J41" i="385"/>
  <c r="I41" i="385"/>
  <c r="G41" i="385"/>
  <c r="F41" i="385"/>
  <c r="E41" i="385"/>
  <c r="D41" i="385"/>
  <c r="H41" i="385" s="1"/>
  <c r="C41" i="385"/>
  <c r="K40" i="385"/>
  <c r="J40" i="385"/>
  <c r="I40" i="385"/>
  <c r="G40" i="385"/>
  <c r="F40" i="385"/>
  <c r="E40" i="385"/>
  <c r="D40" i="385"/>
  <c r="H40" i="385" s="1"/>
  <c r="C40" i="385"/>
  <c r="K39" i="385"/>
  <c r="J39" i="385"/>
  <c r="I39" i="385"/>
  <c r="G39" i="385"/>
  <c r="F39" i="385"/>
  <c r="E39" i="385"/>
  <c r="D39" i="385"/>
  <c r="H39" i="385" s="1"/>
  <c r="C39" i="385"/>
  <c r="K38" i="385"/>
  <c r="J38" i="385"/>
  <c r="I38" i="385"/>
  <c r="G38" i="385"/>
  <c r="F38" i="385"/>
  <c r="E38" i="385"/>
  <c r="D38" i="385"/>
  <c r="H38" i="385" s="1"/>
  <c r="C38" i="385"/>
  <c r="K37" i="385"/>
  <c r="J37" i="385"/>
  <c r="I37" i="385"/>
  <c r="G37" i="385"/>
  <c r="F37" i="385"/>
  <c r="E37" i="385"/>
  <c r="D37" i="385"/>
  <c r="H37" i="385" s="1"/>
  <c r="C37" i="385"/>
  <c r="K36" i="385"/>
  <c r="J36" i="385"/>
  <c r="I36" i="385"/>
  <c r="G36" i="385"/>
  <c r="F36" i="385"/>
  <c r="E36" i="385"/>
  <c r="D36" i="385"/>
  <c r="H36" i="385" s="1"/>
  <c r="C36" i="385"/>
  <c r="K35" i="385"/>
  <c r="J35" i="385"/>
  <c r="I35" i="385"/>
  <c r="G35" i="385"/>
  <c r="F35" i="385"/>
  <c r="E35" i="385"/>
  <c r="D35" i="385"/>
  <c r="H35" i="385" s="1"/>
  <c r="C35" i="385"/>
  <c r="K34" i="385"/>
  <c r="J34" i="385"/>
  <c r="I34" i="385"/>
  <c r="G34" i="385"/>
  <c r="F34" i="385"/>
  <c r="E34" i="385"/>
  <c r="D34" i="385"/>
  <c r="H34" i="385" s="1"/>
  <c r="C34" i="385"/>
  <c r="K32" i="385"/>
  <c r="J32" i="385"/>
  <c r="I32" i="385"/>
  <c r="G32" i="385"/>
  <c r="F32" i="385"/>
  <c r="E32" i="385"/>
  <c r="D32" i="385"/>
  <c r="H32" i="385" s="1"/>
  <c r="C32" i="385"/>
  <c r="K31" i="385"/>
  <c r="J31" i="385"/>
  <c r="I31" i="385"/>
  <c r="G31" i="385"/>
  <c r="F31" i="385"/>
  <c r="E31" i="385"/>
  <c r="D31" i="385"/>
  <c r="H31" i="385" s="1"/>
  <c r="C31" i="385"/>
  <c r="K30" i="385"/>
  <c r="J30" i="385"/>
  <c r="I30" i="385"/>
  <c r="G30" i="385"/>
  <c r="F30" i="385"/>
  <c r="E30" i="385"/>
  <c r="D30" i="385"/>
  <c r="H30" i="385" s="1"/>
  <c r="C30" i="385"/>
  <c r="K28" i="385"/>
  <c r="J28" i="385"/>
  <c r="I28" i="385"/>
  <c r="G28" i="385"/>
  <c r="F28" i="385"/>
  <c r="E28" i="385"/>
  <c r="D28" i="385"/>
  <c r="H28" i="385" s="1"/>
  <c r="C28" i="385"/>
  <c r="K27" i="385"/>
  <c r="J27" i="385"/>
  <c r="I27" i="385"/>
  <c r="G27" i="385"/>
  <c r="F27" i="385"/>
  <c r="E27" i="385"/>
  <c r="D27" i="385"/>
  <c r="H27" i="385" s="1"/>
  <c r="C27" i="385"/>
  <c r="K26" i="385"/>
  <c r="J26" i="385"/>
  <c r="I26" i="385"/>
  <c r="G26" i="385"/>
  <c r="F26" i="385"/>
  <c r="E26" i="385"/>
  <c r="D26" i="385"/>
  <c r="H26" i="385" s="1"/>
  <c r="C26" i="385"/>
  <c r="K25" i="385"/>
  <c r="J25" i="385"/>
  <c r="I25" i="385"/>
  <c r="G25" i="385"/>
  <c r="F25" i="385"/>
  <c r="E25" i="385"/>
  <c r="D25" i="385"/>
  <c r="H25" i="385" s="1"/>
  <c r="C25" i="385"/>
  <c r="K24" i="385"/>
  <c r="J24" i="385"/>
  <c r="I24" i="385"/>
  <c r="G24" i="385"/>
  <c r="F24" i="385"/>
  <c r="E24" i="385"/>
  <c r="D24" i="385"/>
  <c r="H24" i="385" s="1"/>
  <c r="C24" i="385"/>
  <c r="K22" i="385"/>
  <c r="J22" i="385"/>
  <c r="I22" i="385"/>
  <c r="G22" i="385"/>
  <c r="F22" i="385"/>
  <c r="E22" i="385"/>
  <c r="D22" i="385"/>
  <c r="H22" i="385" s="1"/>
  <c r="C22" i="385"/>
  <c r="K21" i="385"/>
  <c r="J21" i="385"/>
  <c r="I21" i="385"/>
  <c r="G21" i="385"/>
  <c r="F21" i="385"/>
  <c r="E21" i="385"/>
  <c r="D21" i="385"/>
  <c r="H21" i="385" s="1"/>
  <c r="C21" i="385"/>
  <c r="K20" i="385"/>
  <c r="J20" i="385"/>
  <c r="I20" i="385"/>
  <c r="G20" i="385"/>
  <c r="F20" i="385"/>
  <c r="E20" i="385"/>
  <c r="D20" i="385"/>
  <c r="H20" i="385" s="1"/>
  <c r="C20" i="385"/>
  <c r="K19" i="385"/>
  <c r="J19" i="385"/>
  <c r="I19" i="385"/>
  <c r="G19" i="385"/>
  <c r="F19" i="385"/>
  <c r="E19" i="385"/>
  <c r="D19" i="385"/>
  <c r="H19" i="385" s="1"/>
  <c r="C19" i="385"/>
  <c r="K18" i="385"/>
  <c r="J18" i="385"/>
  <c r="I18" i="385"/>
  <c r="G18" i="385"/>
  <c r="F18" i="385"/>
  <c r="E18" i="385"/>
  <c r="D18" i="385"/>
  <c r="H18" i="385" s="1"/>
  <c r="C18" i="385"/>
  <c r="K17" i="385"/>
  <c r="J17" i="385"/>
  <c r="I17" i="385"/>
  <c r="G17" i="385"/>
  <c r="F17" i="385"/>
  <c r="E17" i="385"/>
  <c r="D17" i="385"/>
  <c r="H17" i="385" s="1"/>
  <c r="C17" i="385"/>
  <c r="K16" i="385"/>
  <c r="J16" i="385"/>
  <c r="I16" i="385"/>
  <c r="G16" i="385"/>
  <c r="F16" i="385"/>
  <c r="E16" i="385"/>
  <c r="D16" i="385"/>
  <c r="H16" i="385" s="1"/>
  <c r="C16" i="385"/>
  <c r="K15" i="385"/>
  <c r="J15" i="385"/>
  <c r="I15" i="385"/>
  <c r="G15" i="385"/>
  <c r="F15" i="385"/>
  <c r="E15" i="385"/>
  <c r="D15" i="385"/>
  <c r="H15" i="385" s="1"/>
  <c r="C15" i="385"/>
  <c r="K14" i="385"/>
  <c r="J14" i="385"/>
  <c r="I14" i="385"/>
  <c r="G14" i="385"/>
  <c r="F14" i="385"/>
  <c r="E14" i="385"/>
  <c r="D14" i="385"/>
  <c r="H14" i="385" s="1"/>
  <c r="C14" i="385"/>
  <c r="K13" i="385"/>
  <c r="J13" i="385"/>
  <c r="I13" i="385"/>
  <c r="G13" i="385"/>
  <c r="F13" i="385"/>
  <c r="E13" i="385"/>
  <c r="D13" i="385"/>
  <c r="H13" i="385" s="1"/>
  <c r="C13" i="385"/>
  <c r="K12" i="385"/>
  <c r="J12" i="385"/>
  <c r="I12" i="385"/>
  <c r="G12" i="385"/>
  <c r="F12" i="385"/>
  <c r="E12" i="385"/>
  <c r="D12" i="385"/>
  <c r="H12" i="385" s="1"/>
  <c r="C12" i="385"/>
  <c r="H72" i="384"/>
  <c r="H70" i="384"/>
  <c r="H69" i="384"/>
  <c r="H68" i="384"/>
  <c r="H67" i="384"/>
  <c r="H66" i="384"/>
  <c r="H65" i="384"/>
  <c r="H64" i="384"/>
  <c r="H63" i="384"/>
  <c r="H62" i="384"/>
  <c r="H61" i="384"/>
  <c r="H60" i="384"/>
  <c r="H59" i="384"/>
  <c r="H58" i="384"/>
  <c r="H57" i="384"/>
  <c r="H56" i="384"/>
  <c r="H55" i="384"/>
  <c r="H54" i="384"/>
  <c r="H53" i="384"/>
  <c r="H49" i="384"/>
  <c r="H48" i="384"/>
  <c r="H47" i="384"/>
  <c r="H46" i="384"/>
  <c r="H45" i="384"/>
  <c r="H44" i="384"/>
  <c r="H43" i="384"/>
  <c r="H42" i="384"/>
  <c r="H41" i="384"/>
  <c r="H40" i="384"/>
  <c r="H39" i="384"/>
  <c r="H38" i="384"/>
  <c r="H37" i="384"/>
  <c r="H36" i="384"/>
  <c r="H35" i="384"/>
  <c r="H34" i="384"/>
  <c r="H33" i="384"/>
  <c r="H32" i="384"/>
  <c r="H31" i="384"/>
  <c r="H30" i="384"/>
  <c r="H29" i="384"/>
  <c r="H28" i="384"/>
  <c r="H27" i="384"/>
  <c r="H26" i="384"/>
  <c r="H25" i="384"/>
  <c r="H24" i="384"/>
  <c r="H23" i="384"/>
  <c r="H22" i="384"/>
  <c r="H21" i="384"/>
  <c r="H20" i="384"/>
  <c r="H19" i="384"/>
  <c r="H18" i="384"/>
  <c r="H17" i="384"/>
  <c r="H16" i="384"/>
  <c r="H15" i="384"/>
  <c r="H14" i="384"/>
  <c r="H13" i="384"/>
  <c r="H12" i="384"/>
  <c r="L67" i="383"/>
  <c r="K67" i="383"/>
  <c r="K67" i="382" s="1"/>
  <c r="J67" i="383"/>
  <c r="J62" i="383" s="1"/>
  <c r="J48" i="383" s="1"/>
  <c r="I67" i="383"/>
  <c r="I67" i="382" s="1"/>
  <c r="G67" i="383"/>
  <c r="G62" i="383" s="1"/>
  <c r="G48" i="383" s="1"/>
  <c r="F67" i="383"/>
  <c r="E67" i="383"/>
  <c r="E62" i="383" s="1"/>
  <c r="E48" i="383" s="1"/>
  <c r="D67" i="383"/>
  <c r="C67" i="383"/>
  <c r="C62" i="383" s="1"/>
  <c r="C48" i="383" s="1"/>
  <c r="L59" i="383"/>
  <c r="L53" i="383" s="1"/>
  <c r="K59" i="383"/>
  <c r="J59" i="383"/>
  <c r="J59" i="382" s="1"/>
  <c r="I59" i="383"/>
  <c r="I59" i="382" s="1"/>
  <c r="G59" i="383"/>
  <c r="F59" i="383"/>
  <c r="F53" i="383" s="1"/>
  <c r="E59" i="383"/>
  <c r="E53" i="383" s="1"/>
  <c r="D59" i="383"/>
  <c r="H59" i="383" s="1"/>
  <c r="C53" i="383"/>
  <c r="L33" i="383"/>
  <c r="K33" i="383"/>
  <c r="J33" i="383"/>
  <c r="I33" i="383"/>
  <c r="G33" i="383"/>
  <c r="F33" i="383"/>
  <c r="E33" i="383"/>
  <c r="D33" i="383"/>
  <c r="C33" i="383"/>
  <c r="L29" i="383"/>
  <c r="K29" i="383"/>
  <c r="J29" i="383"/>
  <c r="I29" i="383"/>
  <c r="G29" i="383"/>
  <c r="F29" i="383"/>
  <c r="E29" i="383"/>
  <c r="D29" i="383"/>
  <c r="C29" i="383"/>
  <c r="L23" i="383"/>
  <c r="K23" i="383"/>
  <c r="J23" i="383"/>
  <c r="I23" i="383"/>
  <c r="G23" i="383"/>
  <c r="F23" i="383"/>
  <c r="E23" i="383"/>
  <c r="D23" i="383"/>
  <c r="H23" i="383" s="1"/>
  <c r="C23" i="383"/>
  <c r="L11" i="383"/>
  <c r="K11" i="383"/>
  <c r="J11" i="383"/>
  <c r="I11" i="383"/>
  <c r="G11" i="383"/>
  <c r="F11" i="383"/>
  <c r="E11" i="383"/>
  <c r="D11" i="383"/>
  <c r="C11" i="383"/>
  <c r="K72" i="382"/>
  <c r="J72" i="382"/>
  <c r="I72" i="382"/>
  <c r="G72" i="382"/>
  <c r="F72" i="382"/>
  <c r="E72" i="382"/>
  <c r="D72" i="382"/>
  <c r="C72" i="382"/>
  <c r="K69" i="382"/>
  <c r="J69" i="382"/>
  <c r="I69" i="382"/>
  <c r="G69" i="382"/>
  <c r="F69" i="382"/>
  <c r="E69" i="382"/>
  <c r="D69" i="382"/>
  <c r="C69" i="382"/>
  <c r="K68" i="382"/>
  <c r="J68" i="382"/>
  <c r="I68" i="382"/>
  <c r="G68" i="382"/>
  <c r="F68" i="382"/>
  <c r="E68" i="382"/>
  <c r="D68" i="382"/>
  <c r="C68" i="382"/>
  <c r="K66" i="382"/>
  <c r="J66" i="382"/>
  <c r="I66" i="382"/>
  <c r="G66" i="382"/>
  <c r="F66" i="382"/>
  <c r="E66" i="382"/>
  <c r="D66" i="382"/>
  <c r="C66" i="382"/>
  <c r="K64" i="382"/>
  <c r="J64" i="382"/>
  <c r="I64" i="382"/>
  <c r="G64" i="382"/>
  <c r="F64" i="382"/>
  <c r="E64" i="382"/>
  <c r="D64" i="382"/>
  <c r="C64" i="382"/>
  <c r="K61" i="382"/>
  <c r="J61" i="382"/>
  <c r="I61" i="382"/>
  <c r="G61" i="382"/>
  <c r="F61" i="382"/>
  <c r="E61" i="382"/>
  <c r="D61" i="382"/>
  <c r="C61" i="382"/>
  <c r="K60" i="382"/>
  <c r="J60" i="382"/>
  <c r="I60" i="382"/>
  <c r="G60" i="382"/>
  <c r="F60" i="382"/>
  <c r="E60" i="382"/>
  <c r="D60" i="382"/>
  <c r="C60" i="382"/>
  <c r="K58" i="382"/>
  <c r="J58" i="382"/>
  <c r="I58" i="382"/>
  <c r="G58" i="382"/>
  <c r="F58" i="382"/>
  <c r="E58" i="382"/>
  <c r="D58" i="382"/>
  <c r="C58" i="382"/>
  <c r="K57" i="382"/>
  <c r="J57" i="382"/>
  <c r="I57" i="382"/>
  <c r="G57" i="382"/>
  <c r="F57" i="382"/>
  <c r="E57" i="382"/>
  <c r="D57" i="382"/>
  <c r="C57" i="382"/>
  <c r="K56" i="382"/>
  <c r="J56" i="382"/>
  <c r="I56" i="382"/>
  <c r="G56" i="382"/>
  <c r="F56" i="382"/>
  <c r="E56" i="382"/>
  <c r="D56" i="382"/>
  <c r="C56" i="382"/>
  <c r="K55" i="382"/>
  <c r="J55" i="382"/>
  <c r="I55" i="382"/>
  <c r="G55" i="382"/>
  <c r="F55" i="382"/>
  <c r="E55" i="382"/>
  <c r="D55" i="382"/>
  <c r="C55" i="382"/>
  <c r="K54" i="382"/>
  <c r="J54" i="382"/>
  <c r="I54" i="382"/>
  <c r="G54" i="382"/>
  <c r="F54" i="382"/>
  <c r="E54" i="382"/>
  <c r="D54" i="382"/>
  <c r="C54" i="382"/>
  <c r="K46" i="382"/>
  <c r="J46" i="382"/>
  <c r="I46" i="382"/>
  <c r="G46" i="382"/>
  <c r="F46" i="382"/>
  <c r="E46" i="382"/>
  <c r="D46" i="382"/>
  <c r="C46" i="382"/>
  <c r="K45" i="382"/>
  <c r="J45" i="382"/>
  <c r="I45" i="382"/>
  <c r="G45" i="382"/>
  <c r="F45" i="382"/>
  <c r="E45" i="382"/>
  <c r="D45" i="382"/>
  <c r="C45" i="382"/>
  <c r="K42" i="382"/>
  <c r="J42" i="382"/>
  <c r="I42" i="382"/>
  <c r="G42" i="382"/>
  <c r="F42" i="382"/>
  <c r="E42" i="382"/>
  <c r="D42" i="382"/>
  <c r="C42" i="382"/>
  <c r="K41" i="382"/>
  <c r="J41" i="382"/>
  <c r="I41" i="382"/>
  <c r="G41" i="382"/>
  <c r="F41" i="382"/>
  <c r="E41" i="382"/>
  <c r="D41" i="382"/>
  <c r="C41" i="382"/>
  <c r="K40" i="382"/>
  <c r="J40" i="382"/>
  <c r="I40" i="382"/>
  <c r="G40" i="382"/>
  <c r="F40" i="382"/>
  <c r="E40" i="382"/>
  <c r="D40" i="382"/>
  <c r="C40" i="382"/>
  <c r="K39" i="382"/>
  <c r="J39" i="382"/>
  <c r="I39" i="382"/>
  <c r="G39" i="382"/>
  <c r="F39" i="382"/>
  <c r="E39" i="382"/>
  <c r="D39" i="382"/>
  <c r="C39" i="382"/>
  <c r="K38" i="382"/>
  <c r="J38" i="382"/>
  <c r="I38" i="382"/>
  <c r="G38" i="382"/>
  <c r="F38" i="382"/>
  <c r="E38" i="382"/>
  <c r="D38" i="382"/>
  <c r="C38" i="382"/>
  <c r="K37" i="382"/>
  <c r="J37" i="382"/>
  <c r="I37" i="382"/>
  <c r="G37" i="382"/>
  <c r="F37" i="382"/>
  <c r="E37" i="382"/>
  <c r="D37" i="382"/>
  <c r="C37" i="382"/>
  <c r="K36" i="382"/>
  <c r="J36" i="382"/>
  <c r="I36" i="382"/>
  <c r="G36" i="382"/>
  <c r="F36" i="382"/>
  <c r="E36" i="382"/>
  <c r="D36" i="382"/>
  <c r="C36" i="382"/>
  <c r="K35" i="382"/>
  <c r="J35" i="382"/>
  <c r="I35" i="382"/>
  <c r="G35" i="382"/>
  <c r="F35" i="382"/>
  <c r="E35" i="382"/>
  <c r="D35" i="382"/>
  <c r="C35" i="382"/>
  <c r="K34" i="382"/>
  <c r="J34" i="382"/>
  <c r="I34" i="382"/>
  <c r="G34" i="382"/>
  <c r="F34" i="382"/>
  <c r="E34" i="382"/>
  <c r="D34" i="382"/>
  <c r="C34" i="382"/>
  <c r="K32" i="382"/>
  <c r="J32" i="382"/>
  <c r="I32" i="382"/>
  <c r="G32" i="382"/>
  <c r="F32" i="382"/>
  <c r="E32" i="382"/>
  <c r="D32" i="382"/>
  <c r="C32" i="382"/>
  <c r="K31" i="382"/>
  <c r="J31" i="382"/>
  <c r="I31" i="382"/>
  <c r="G31" i="382"/>
  <c r="F31" i="382"/>
  <c r="E31" i="382"/>
  <c r="D31" i="382"/>
  <c r="C31" i="382"/>
  <c r="K30" i="382"/>
  <c r="J30" i="382"/>
  <c r="I30" i="382"/>
  <c r="G30" i="382"/>
  <c r="F30" i="382"/>
  <c r="E30" i="382"/>
  <c r="D30" i="382"/>
  <c r="C30" i="382"/>
  <c r="K28" i="382"/>
  <c r="J28" i="382"/>
  <c r="I28" i="382"/>
  <c r="G28" i="382"/>
  <c r="F28" i="382"/>
  <c r="E28" i="382"/>
  <c r="D28" i="382"/>
  <c r="C28" i="382"/>
  <c r="K27" i="382"/>
  <c r="J27" i="382"/>
  <c r="I27" i="382"/>
  <c r="G27" i="382"/>
  <c r="F27" i="382"/>
  <c r="E27" i="382"/>
  <c r="D27" i="382"/>
  <c r="C27" i="382"/>
  <c r="K26" i="382"/>
  <c r="J26" i="382"/>
  <c r="I26" i="382"/>
  <c r="G26" i="382"/>
  <c r="F26" i="382"/>
  <c r="E26" i="382"/>
  <c r="D26" i="382"/>
  <c r="C26" i="382"/>
  <c r="K25" i="382"/>
  <c r="J25" i="382"/>
  <c r="I25" i="382"/>
  <c r="G25" i="382"/>
  <c r="F25" i="382"/>
  <c r="E25" i="382"/>
  <c r="D25" i="382"/>
  <c r="C25" i="382"/>
  <c r="K24" i="382"/>
  <c r="J24" i="382"/>
  <c r="I24" i="382"/>
  <c r="G24" i="382"/>
  <c r="F24" i="382"/>
  <c r="E24" i="382"/>
  <c r="D24" i="382"/>
  <c r="C24" i="382"/>
  <c r="K22" i="382"/>
  <c r="J22" i="382"/>
  <c r="I22" i="382"/>
  <c r="G22" i="382"/>
  <c r="F22" i="382"/>
  <c r="E22" i="382"/>
  <c r="D22" i="382"/>
  <c r="C22" i="382"/>
  <c r="K21" i="382"/>
  <c r="J21" i="382"/>
  <c r="I21" i="382"/>
  <c r="G21" i="382"/>
  <c r="F21" i="382"/>
  <c r="E21" i="382"/>
  <c r="D21" i="382"/>
  <c r="C21" i="382"/>
  <c r="K20" i="382"/>
  <c r="J20" i="382"/>
  <c r="I20" i="382"/>
  <c r="G20" i="382"/>
  <c r="F20" i="382"/>
  <c r="E20" i="382"/>
  <c r="D20" i="382"/>
  <c r="C20" i="382"/>
  <c r="K19" i="382"/>
  <c r="J19" i="382"/>
  <c r="I19" i="382"/>
  <c r="G19" i="382"/>
  <c r="F19" i="382"/>
  <c r="E19" i="382"/>
  <c r="D19" i="382"/>
  <c r="C19" i="382"/>
  <c r="K18" i="382"/>
  <c r="J18" i="382"/>
  <c r="I18" i="382"/>
  <c r="G18" i="382"/>
  <c r="F18" i="382"/>
  <c r="E18" i="382"/>
  <c r="D18" i="382"/>
  <c r="C18" i="382"/>
  <c r="K17" i="382"/>
  <c r="J17" i="382"/>
  <c r="I17" i="382"/>
  <c r="G17" i="382"/>
  <c r="F17" i="382"/>
  <c r="E17" i="382"/>
  <c r="D17" i="382"/>
  <c r="C17" i="382"/>
  <c r="K16" i="382"/>
  <c r="J16" i="382"/>
  <c r="I16" i="382"/>
  <c r="G16" i="382"/>
  <c r="F16" i="382"/>
  <c r="E16" i="382"/>
  <c r="D16" i="382"/>
  <c r="C16" i="382"/>
  <c r="K15" i="382"/>
  <c r="J15" i="382"/>
  <c r="I15" i="382"/>
  <c r="G15" i="382"/>
  <c r="F15" i="382"/>
  <c r="E15" i="382"/>
  <c r="D15" i="382"/>
  <c r="C15" i="382"/>
  <c r="K14" i="382"/>
  <c r="J14" i="382"/>
  <c r="I14" i="382"/>
  <c r="G14" i="382"/>
  <c r="F14" i="382"/>
  <c r="E14" i="382"/>
  <c r="D14" i="382"/>
  <c r="C14" i="382"/>
  <c r="K13" i="382"/>
  <c r="J13" i="382"/>
  <c r="I13" i="382"/>
  <c r="G13" i="382"/>
  <c r="F13" i="382"/>
  <c r="E13" i="382"/>
  <c r="D13" i="382"/>
  <c r="C13" i="382"/>
  <c r="K12" i="382"/>
  <c r="J12" i="382"/>
  <c r="I12" i="382"/>
  <c r="G12" i="382"/>
  <c r="F12" i="382"/>
  <c r="E12" i="382"/>
  <c r="D12" i="382"/>
  <c r="C12" i="382"/>
  <c r="H72" i="381"/>
  <c r="H70" i="381"/>
  <c r="H69" i="381"/>
  <c r="H68" i="381"/>
  <c r="H67" i="381"/>
  <c r="H66" i="381"/>
  <c r="H65" i="381"/>
  <c r="H64" i="381"/>
  <c r="H63" i="381"/>
  <c r="H62" i="381"/>
  <c r="H61" i="381"/>
  <c r="H60" i="381"/>
  <c r="H59" i="381"/>
  <c r="H58" i="381"/>
  <c r="H57" i="381"/>
  <c r="H56" i="381"/>
  <c r="H55" i="381"/>
  <c r="H54" i="381"/>
  <c r="H53" i="381"/>
  <c r="H49" i="381"/>
  <c r="H48" i="381"/>
  <c r="H47" i="381"/>
  <c r="H46" i="381"/>
  <c r="H45" i="381"/>
  <c r="H44" i="381"/>
  <c r="H43" i="381"/>
  <c r="H42" i="381"/>
  <c r="H41" i="381"/>
  <c r="H40" i="381"/>
  <c r="H39" i="381"/>
  <c r="H38" i="381"/>
  <c r="H37" i="381"/>
  <c r="H36" i="381"/>
  <c r="H35" i="381"/>
  <c r="H34" i="381"/>
  <c r="H33" i="381"/>
  <c r="H32" i="381"/>
  <c r="H31" i="381"/>
  <c r="H30" i="381"/>
  <c r="H29" i="381"/>
  <c r="H28" i="381"/>
  <c r="H27" i="381"/>
  <c r="H26" i="381"/>
  <c r="H25" i="381"/>
  <c r="H24" i="381"/>
  <c r="H23" i="381"/>
  <c r="H22" i="381"/>
  <c r="H21" i="381"/>
  <c r="H20" i="381"/>
  <c r="H19" i="381"/>
  <c r="H18" i="381"/>
  <c r="H17" i="381"/>
  <c r="H16" i="381"/>
  <c r="H15" i="381"/>
  <c r="H14" i="381"/>
  <c r="H13" i="381"/>
  <c r="H12" i="381"/>
  <c r="H11" i="381"/>
  <c r="L62" i="380"/>
  <c r="L48" i="380" s="1"/>
  <c r="K62" i="380"/>
  <c r="J62" i="380"/>
  <c r="J48" i="380" s="1"/>
  <c r="I62" i="380"/>
  <c r="I48" i="380" s="1"/>
  <c r="G62" i="380"/>
  <c r="F62" i="380"/>
  <c r="F48" i="380" s="1"/>
  <c r="E62" i="380"/>
  <c r="E48" i="380" s="1"/>
  <c r="D62" i="380"/>
  <c r="H62" i="380" s="1"/>
  <c r="C62" i="380"/>
  <c r="C48" i="380" s="1"/>
  <c r="L53" i="380"/>
  <c r="K53" i="380"/>
  <c r="J53" i="380"/>
  <c r="I53" i="380"/>
  <c r="G53" i="380"/>
  <c r="F53" i="380"/>
  <c r="E53" i="380"/>
  <c r="D53" i="380"/>
  <c r="C53" i="380"/>
  <c r="H50" i="380"/>
  <c r="L33" i="380"/>
  <c r="K33" i="380"/>
  <c r="J33" i="380"/>
  <c r="I33" i="380"/>
  <c r="G33" i="380"/>
  <c r="F33" i="380"/>
  <c r="E33" i="380"/>
  <c r="D33" i="380"/>
  <c r="C33" i="380"/>
  <c r="L29" i="380"/>
  <c r="K29" i="380"/>
  <c r="J29" i="380"/>
  <c r="I29" i="380"/>
  <c r="G29" i="380"/>
  <c r="F29" i="380"/>
  <c r="E29" i="380"/>
  <c r="D29" i="380"/>
  <c r="H29" i="380" s="1"/>
  <c r="C29" i="380"/>
  <c r="L23" i="380"/>
  <c r="K23" i="380"/>
  <c r="J23" i="380"/>
  <c r="I23" i="380"/>
  <c r="G23" i="380"/>
  <c r="F23" i="380"/>
  <c r="E23" i="380"/>
  <c r="D23" i="380"/>
  <c r="C23" i="380"/>
  <c r="L11" i="380"/>
  <c r="K11" i="380"/>
  <c r="J11" i="380"/>
  <c r="I11" i="380"/>
  <c r="G11" i="380"/>
  <c r="F11" i="380"/>
  <c r="E11" i="380"/>
  <c r="D11" i="380"/>
  <c r="C11" i="380"/>
  <c r="K72" i="379"/>
  <c r="J72" i="379"/>
  <c r="I72" i="379"/>
  <c r="G72" i="379"/>
  <c r="F72" i="379"/>
  <c r="E72" i="379"/>
  <c r="D72" i="379"/>
  <c r="C72" i="379"/>
  <c r="K69" i="379"/>
  <c r="J69" i="379"/>
  <c r="I69" i="379"/>
  <c r="G69" i="379"/>
  <c r="F69" i="379"/>
  <c r="E69" i="379"/>
  <c r="D69" i="379"/>
  <c r="C69" i="379"/>
  <c r="K68" i="379"/>
  <c r="J68" i="379"/>
  <c r="I68" i="379"/>
  <c r="G68" i="379"/>
  <c r="F68" i="379"/>
  <c r="E68" i="379"/>
  <c r="D68" i="379"/>
  <c r="C68" i="379"/>
  <c r="K67" i="379"/>
  <c r="J67" i="379"/>
  <c r="I67" i="379"/>
  <c r="G67" i="379"/>
  <c r="F67" i="379"/>
  <c r="E67" i="379"/>
  <c r="D67" i="379"/>
  <c r="C67" i="379"/>
  <c r="K66" i="379"/>
  <c r="J66" i="379"/>
  <c r="I66" i="379"/>
  <c r="G66" i="379"/>
  <c r="F66" i="379"/>
  <c r="E66" i="379"/>
  <c r="D66" i="379"/>
  <c r="C66" i="379"/>
  <c r="K64" i="379"/>
  <c r="J64" i="379"/>
  <c r="I64" i="379"/>
  <c r="G64" i="379"/>
  <c r="F64" i="379"/>
  <c r="E64" i="379"/>
  <c r="D64" i="379"/>
  <c r="C64" i="379"/>
  <c r="K61" i="379"/>
  <c r="J61" i="379"/>
  <c r="I61" i="379"/>
  <c r="G61" i="379"/>
  <c r="F61" i="379"/>
  <c r="E61" i="379"/>
  <c r="D61" i="379"/>
  <c r="C61" i="379"/>
  <c r="K60" i="379"/>
  <c r="J60" i="379"/>
  <c r="I60" i="379"/>
  <c r="G60" i="379"/>
  <c r="F60" i="379"/>
  <c r="E60" i="379"/>
  <c r="D60" i="379"/>
  <c r="C60" i="379"/>
  <c r="K58" i="379"/>
  <c r="J58" i="379"/>
  <c r="I58" i="379"/>
  <c r="G58" i="379"/>
  <c r="F58" i="379"/>
  <c r="E58" i="379"/>
  <c r="D58" i="379"/>
  <c r="C58" i="379"/>
  <c r="K57" i="379"/>
  <c r="J57" i="379"/>
  <c r="I57" i="379"/>
  <c r="G57" i="379"/>
  <c r="F57" i="379"/>
  <c r="E57" i="379"/>
  <c r="D57" i="379"/>
  <c r="C57" i="379"/>
  <c r="K56" i="379"/>
  <c r="J56" i="379"/>
  <c r="I56" i="379"/>
  <c r="G56" i="379"/>
  <c r="F56" i="379"/>
  <c r="E56" i="379"/>
  <c r="D56" i="379"/>
  <c r="C56" i="379"/>
  <c r="K55" i="379"/>
  <c r="J55" i="379"/>
  <c r="I55" i="379"/>
  <c r="G55" i="379"/>
  <c r="F55" i="379"/>
  <c r="E55" i="379"/>
  <c r="D55" i="379"/>
  <c r="C55" i="379"/>
  <c r="K54" i="379"/>
  <c r="J54" i="379"/>
  <c r="I54" i="379"/>
  <c r="G54" i="379"/>
  <c r="F54" i="379"/>
  <c r="E54" i="379"/>
  <c r="D54" i="379"/>
  <c r="C54" i="379"/>
  <c r="K46" i="379"/>
  <c r="J46" i="379"/>
  <c r="I46" i="379"/>
  <c r="G46" i="379"/>
  <c r="F46" i="379"/>
  <c r="E46" i="379"/>
  <c r="D46" i="379"/>
  <c r="C46" i="379"/>
  <c r="K45" i="379"/>
  <c r="J45" i="379"/>
  <c r="I45" i="379"/>
  <c r="G45" i="379"/>
  <c r="F45" i="379"/>
  <c r="E45" i="379"/>
  <c r="D45" i="379"/>
  <c r="C45" i="379"/>
  <c r="K42" i="379"/>
  <c r="J42" i="379"/>
  <c r="I42" i="379"/>
  <c r="G42" i="379"/>
  <c r="F42" i="379"/>
  <c r="E42" i="379"/>
  <c r="D42" i="379"/>
  <c r="C42" i="379"/>
  <c r="K41" i="379"/>
  <c r="J41" i="379"/>
  <c r="I41" i="379"/>
  <c r="G41" i="379"/>
  <c r="F41" i="379"/>
  <c r="E41" i="379"/>
  <c r="D41" i="379"/>
  <c r="C41" i="379"/>
  <c r="K40" i="379"/>
  <c r="J40" i="379"/>
  <c r="I40" i="379"/>
  <c r="G40" i="379"/>
  <c r="F40" i="379"/>
  <c r="E40" i="379"/>
  <c r="D40" i="379"/>
  <c r="C40" i="379"/>
  <c r="K39" i="379"/>
  <c r="J39" i="379"/>
  <c r="I39" i="379"/>
  <c r="G39" i="379"/>
  <c r="F39" i="379"/>
  <c r="E39" i="379"/>
  <c r="D39" i="379"/>
  <c r="C39" i="379"/>
  <c r="K38" i="379"/>
  <c r="J38" i="379"/>
  <c r="I38" i="379"/>
  <c r="G38" i="379"/>
  <c r="F38" i="379"/>
  <c r="E38" i="379"/>
  <c r="D38" i="379"/>
  <c r="C38" i="379"/>
  <c r="K37" i="379"/>
  <c r="J37" i="379"/>
  <c r="I37" i="379"/>
  <c r="G37" i="379"/>
  <c r="F37" i="379"/>
  <c r="E37" i="379"/>
  <c r="D37" i="379"/>
  <c r="C37" i="379"/>
  <c r="K36" i="379"/>
  <c r="J36" i="379"/>
  <c r="I36" i="379"/>
  <c r="G36" i="379"/>
  <c r="F36" i="379"/>
  <c r="E36" i="379"/>
  <c r="D36" i="379"/>
  <c r="C36" i="379"/>
  <c r="K35" i="379"/>
  <c r="J35" i="379"/>
  <c r="I35" i="379"/>
  <c r="G35" i="379"/>
  <c r="F35" i="379"/>
  <c r="E35" i="379"/>
  <c r="D35" i="379"/>
  <c r="C35" i="379"/>
  <c r="K34" i="379"/>
  <c r="J34" i="379"/>
  <c r="I34" i="379"/>
  <c r="G34" i="379"/>
  <c r="F34" i="379"/>
  <c r="E34" i="379"/>
  <c r="D34" i="379"/>
  <c r="C34" i="379"/>
  <c r="K32" i="379"/>
  <c r="J32" i="379"/>
  <c r="I32" i="379"/>
  <c r="G32" i="379"/>
  <c r="F32" i="379"/>
  <c r="E32" i="379"/>
  <c r="D32" i="379"/>
  <c r="C32" i="379"/>
  <c r="K31" i="379"/>
  <c r="J31" i="379"/>
  <c r="I31" i="379"/>
  <c r="G31" i="379"/>
  <c r="F31" i="379"/>
  <c r="E31" i="379"/>
  <c r="D31" i="379"/>
  <c r="C31" i="379"/>
  <c r="K30" i="379"/>
  <c r="J30" i="379"/>
  <c r="I30" i="379"/>
  <c r="G30" i="379"/>
  <c r="F30" i="379"/>
  <c r="E30" i="379"/>
  <c r="D30" i="379"/>
  <c r="C30" i="379"/>
  <c r="K27" i="379"/>
  <c r="J27" i="379"/>
  <c r="I27" i="379"/>
  <c r="G27" i="379"/>
  <c r="F27" i="379"/>
  <c r="E27" i="379"/>
  <c r="D27" i="379"/>
  <c r="C27" i="379"/>
  <c r="K26" i="379"/>
  <c r="J26" i="379"/>
  <c r="I26" i="379"/>
  <c r="G26" i="379"/>
  <c r="F26" i="379"/>
  <c r="E26" i="379"/>
  <c r="D26" i="379"/>
  <c r="C26" i="379"/>
  <c r="K25" i="379"/>
  <c r="J25" i="379"/>
  <c r="I25" i="379"/>
  <c r="G25" i="379"/>
  <c r="F25" i="379"/>
  <c r="E25" i="379"/>
  <c r="D25" i="379"/>
  <c r="C25" i="379"/>
  <c r="K24" i="379"/>
  <c r="J24" i="379"/>
  <c r="I24" i="379"/>
  <c r="G24" i="379"/>
  <c r="F24" i="379"/>
  <c r="E24" i="379"/>
  <c r="D24" i="379"/>
  <c r="C24" i="379"/>
  <c r="K22" i="379"/>
  <c r="J22" i="379"/>
  <c r="I22" i="379"/>
  <c r="G22" i="379"/>
  <c r="F22" i="379"/>
  <c r="E22" i="379"/>
  <c r="D22" i="379"/>
  <c r="C22" i="379"/>
  <c r="K21" i="379"/>
  <c r="J21" i="379"/>
  <c r="I21" i="379"/>
  <c r="G21" i="379"/>
  <c r="F21" i="379"/>
  <c r="E21" i="379"/>
  <c r="D21" i="379"/>
  <c r="C21" i="379"/>
  <c r="K20" i="379"/>
  <c r="J20" i="379"/>
  <c r="I20" i="379"/>
  <c r="G20" i="379"/>
  <c r="F20" i="379"/>
  <c r="E20" i="379"/>
  <c r="D20" i="379"/>
  <c r="C20" i="379"/>
  <c r="K19" i="379"/>
  <c r="J19" i="379"/>
  <c r="I19" i="379"/>
  <c r="G19" i="379"/>
  <c r="F19" i="379"/>
  <c r="E19" i="379"/>
  <c r="D19" i="379"/>
  <c r="C19" i="379"/>
  <c r="K18" i="379"/>
  <c r="J18" i="379"/>
  <c r="I18" i="379"/>
  <c r="G18" i="379"/>
  <c r="F18" i="379"/>
  <c r="E18" i="379"/>
  <c r="D18" i="379"/>
  <c r="C18" i="379"/>
  <c r="K17" i="379"/>
  <c r="J17" i="379"/>
  <c r="I17" i="379"/>
  <c r="G17" i="379"/>
  <c r="F17" i="379"/>
  <c r="E17" i="379"/>
  <c r="D17" i="379"/>
  <c r="C17" i="379"/>
  <c r="K16" i="379"/>
  <c r="J16" i="379"/>
  <c r="I16" i="379"/>
  <c r="G16" i="379"/>
  <c r="F16" i="379"/>
  <c r="E16" i="379"/>
  <c r="D16" i="379"/>
  <c r="C16" i="379"/>
  <c r="K15" i="379"/>
  <c r="J15" i="379"/>
  <c r="I15" i="379"/>
  <c r="G15" i="379"/>
  <c r="F15" i="379"/>
  <c r="E15" i="379"/>
  <c r="D15" i="379"/>
  <c r="C15" i="379"/>
  <c r="K14" i="379"/>
  <c r="J14" i="379"/>
  <c r="I14" i="379"/>
  <c r="G14" i="379"/>
  <c r="F14" i="379"/>
  <c r="E14" i="379"/>
  <c r="D14" i="379"/>
  <c r="C14" i="379"/>
  <c r="K13" i="379"/>
  <c r="J13" i="379"/>
  <c r="I13" i="379"/>
  <c r="G13" i="379"/>
  <c r="F13" i="379"/>
  <c r="E13" i="379"/>
  <c r="D13" i="379"/>
  <c r="C13" i="379"/>
  <c r="K12" i="379"/>
  <c r="J12" i="379"/>
  <c r="I12" i="379"/>
  <c r="G12" i="379"/>
  <c r="F12" i="379"/>
  <c r="E12" i="379"/>
  <c r="D12" i="379"/>
  <c r="C12" i="379"/>
  <c r="L59" i="369"/>
  <c r="K59" i="369"/>
  <c r="J59" i="369"/>
  <c r="I59" i="369"/>
  <c r="G59" i="369"/>
  <c r="F59" i="369"/>
  <c r="E59" i="369"/>
  <c r="C59" i="369"/>
  <c r="K72" i="378"/>
  <c r="K72" i="375" s="1"/>
  <c r="K58" i="369" s="1"/>
  <c r="J72" i="378"/>
  <c r="J72" i="375" s="1"/>
  <c r="J58" i="369" s="1"/>
  <c r="I72" i="378"/>
  <c r="I72" i="375" s="1"/>
  <c r="I58" i="369" s="1"/>
  <c r="G72" i="378"/>
  <c r="G72" i="375" s="1"/>
  <c r="G58" i="369" s="1"/>
  <c r="F72" i="378"/>
  <c r="F72" i="375" s="1"/>
  <c r="F58" i="369" s="1"/>
  <c r="E72" i="378"/>
  <c r="E72" i="375" s="1"/>
  <c r="E58" i="369" s="1"/>
  <c r="D72" i="378"/>
  <c r="C72" i="378"/>
  <c r="C72" i="375" s="1"/>
  <c r="C58" i="369" s="1"/>
  <c r="K69" i="378"/>
  <c r="K69" i="375" s="1"/>
  <c r="K39" i="369" s="1"/>
  <c r="J69" i="378"/>
  <c r="J69" i="375" s="1"/>
  <c r="J39" i="369" s="1"/>
  <c r="I69" i="378"/>
  <c r="I69" i="375" s="1"/>
  <c r="I39" i="369" s="1"/>
  <c r="G69" i="378"/>
  <c r="G69" i="375" s="1"/>
  <c r="G39" i="369" s="1"/>
  <c r="F69" i="378"/>
  <c r="F69" i="375" s="1"/>
  <c r="F39" i="369" s="1"/>
  <c r="E69" i="378"/>
  <c r="E69" i="375" s="1"/>
  <c r="E39" i="369" s="1"/>
  <c r="D69" i="378"/>
  <c r="C69" i="378"/>
  <c r="C69" i="375" s="1"/>
  <c r="C37" i="369" s="1"/>
  <c r="K68" i="378"/>
  <c r="K68" i="375" s="1"/>
  <c r="J68" i="378"/>
  <c r="J68" i="375" s="1"/>
  <c r="I68" i="378"/>
  <c r="I68" i="375" s="1"/>
  <c r="G68" i="378"/>
  <c r="G68" i="375" s="1"/>
  <c r="F68" i="378"/>
  <c r="F68" i="375" s="1"/>
  <c r="E68" i="378"/>
  <c r="E68" i="375" s="1"/>
  <c r="D68" i="378"/>
  <c r="C68" i="378"/>
  <c r="C68" i="375" s="1"/>
  <c r="C36" i="369" s="1"/>
  <c r="H36" i="369" s="1"/>
  <c r="G67" i="378"/>
  <c r="F67" i="378"/>
  <c r="K66" i="378"/>
  <c r="K66" i="375" s="1"/>
  <c r="J66" i="378"/>
  <c r="J66" i="375" s="1"/>
  <c r="I66" i="378"/>
  <c r="I66" i="375" s="1"/>
  <c r="G66" i="378"/>
  <c r="G66" i="375" s="1"/>
  <c r="F66" i="378"/>
  <c r="F66" i="375" s="1"/>
  <c r="E66" i="378"/>
  <c r="E66" i="375" s="1"/>
  <c r="D66" i="378"/>
  <c r="C66" i="378"/>
  <c r="C66" i="375" s="1"/>
  <c r="C34" i="369" s="1"/>
  <c r="K64" i="378"/>
  <c r="K64" i="375" s="1"/>
  <c r="J64" i="378"/>
  <c r="J64" i="375" s="1"/>
  <c r="I64" i="378"/>
  <c r="I64" i="375" s="1"/>
  <c r="G64" i="378"/>
  <c r="G64" i="375" s="1"/>
  <c r="F64" i="378"/>
  <c r="F64" i="375" s="1"/>
  <c r="E64" i="378"/>
  <c r="E64" i="375" s="1"/>
  <c r="D64" i="378"/>
  <c r="C64" i="378"/>
  <c r="G61" i="378"/>
  <c r="G61" i="375" s="1"/>
  <c r="F61" i="378"/>
  <c r="F61" i="375" s="1"/>
  <c r="K60" i="378"/>
  <c r="K60" i="375" s="1"/>
  <c r="J60" i="378"/>
  <c r="J60" i="375" s="1"/>
  <c r="I60" i="378"/>
  <c r="I60" i="375" s="1"/>
  <c r="G60" i="378"/>
  <c r="G60" i="375" s="1"/>
  <c r="F60" i="378"/>
  <c r="F60" i="375" s="1"/>
  <c r="E60" i="378"/>
  <c r="E60" i="375" s="1"/>
  <c r="D60" i="378"/>
  <c r="K59" i="378"/>
  <c r="J59" i="378"/>
  <c r="I59" i="378"/>
  <c r="G59" i="378"/>
  <c r="F59" i="378"/>
  <c r="K58" i="378"/>
  <c r="J58" i="378"/>
  <c r="I58" i="378"/>
  <c r="G58" i="378"/>
  <c r="F58" i="378"/>
  <c r="E58" i="378"/>
  <c r="D58" i="378"/>
  <c r="C58" i="378"/>
  <c r="K57" i="378"/>
  <c r="J57" i="378"/>
  <c r="I57" i="378"/>
  <c r="G57" i="378"/>
  <c r="F57" i="378"/>
  <c r="E57" i="378"/>
  <c r="D57" i="378"/>
  <c r="C57" i="378"/>
  <c r="C16" i="369" s="1"/>
  <c r="K56" i="378"/>
  <c r="J56" i="378"/>
  <c r="I56" i="378"/>
  <c r="G56" i="378"/>
  <c r="F56" i="378"/>
  <c r="E56" i="378"/>
  <c r="D56" i="378"/>
  <c r="C56" i="378"/>
  <c r="C56" i="375" s="1"/>
  <c r="K55" i="378"/>
  <c r="J55" i="378"/>
  <c r="I55" i="378"/>
  <c r="G55" i="378"/>
  <c r="F55" i="378"/>
  <c r="E55" i="378"/>
  <c r="D55" i="378"/>
  <c r="C55" i="378"/>
  <c r="K54" i="378"/>
  <c r="J54" i="378"/>
  <c r="I54" i="378"/>
  <c r="G54" i="378"/>
  <c r="F54" i="378"/>
  <c r="E54" i="378"/>
  <c r="D54" i="378"/>
  <c r="C54" i="378"/>
  <c r="K46" i="378"/>
  <c r="K46" i="375" s="1"/>
  <c r="K79" i="368" s="1"/>
  <c r="J46" i="378"/>
  <c r="J46" i="375" s="1"/>
  <c r="J79" i="368" s="1"/>
  <c r="I46" i="378"/>
  <c r="I46" i="375" s="1"/>
  <c r="I79" i="368" s="1"/>
  <c r="G46" i="378"/>
  <c r="G46" i="375" s="1"/>
  <c r="G79" i="368" s="1"/>
  <c r="F46" i="378"/>
  <c r="F46" i="375" s="1"/>
  <c r="F79" i="368" s="1"/>
  <c r="E46" i="378"/>
  <c r="E46" i="375" s="1"/>
  <c r="E79" i="368" s="1"/>
  <c r="D46" i="378"/>
  <c r="C46" i="378"/>
  <c r="C46" i="375" s="1"/>
  <c r="C79" i="368" s="1"/>
  <c r="K45" i="378"/>
  <c r="K45" i="375" s="1"/>
  <c r="K78" i="368" s="1"/>
  <c r="J45" i="378"/>
  <c r="J45" i="375" s="1"/>
  <c r="J78" i="368" s="1"/>
  <c r="I45" i="378"/>
  <c r="I45" i="375" s="1"/>
  <c r="I78" i="368" s="1"/>
  <c r="G45" i="378"/>
  <c r="G45" i="375" s="1"/>
  <c r="G78" i="368" s="1"/>
  <c r="F45" i="378"/>
  <c r="F45" i="375" s="1"/>
  <c r="F78" i="368" s="1"/>
  <c r="E45" i="378"/>
  <c r="E45" i="375" s="1"/>
  <c r="E78" i="368" s="1"/>
  <c r="D45" i="378"/>
  <c r="D45" i="376" s="1"/>
  <c r="C45" i="378"/>
  <c r="C45" i="375" s="1"/>
  <c r="C78" i="368" s="1"/>
  <c r="K42" i="378"/>
  <c r="K42" i="375" s="1"/>
  <c r="J42" i="378"/>
  <c r="J42" i="375" s="1"/>
  <c r="I42" i="378"/>
  <c r="I42" i="375" s="1"/>
  <c r="G42" i="378"/>
  <c r="G42" i="375" s="1"/>
  <c r="F42" i="378"/>
  <c r="F42" i="375" s="1"/>
  <c r="E42" i="378"/>
  <c r="E42" i="375" s="1"/>
  <c r="D42" i="378"/>
  <c r="C42" i="378"/>
  <c r="C42" i="375" s="1"/>
  <c r="K41" i="378"/>
  <c r="J41" i="378"/>
  <c r="I41" i="378"/>
  <c r="G41" i="378"/>
  <c r="F41" i="378"/>
  <c r="E41" i="378"/>
  <c r="D41" i="378"/>
  <c r="C41" i="378"/>
  <c r="K40" i="378"/>
  <c r="K40" i="375" s="1"/>
  <c r="J40" i="378"/>
  <c r="J40" i="375" s="1"/>
  <c r="I40" i="378"/>
  <c r="I40" i="375" s="1"/>
  <c r="G40" i="378"/>
  <c r="G40" i="375" s="1"/>
  <c r="F40" i="378"/>
  <c r="F40" i="375" s="1"/>
  <c r="E40" i="378"/>
  <c r="E40" i="375" s="1"/>
  <c r="D40" i="378"/>
  <c r="C40" i="378"/>
  <c r="C40" i="375" s="1"/>
  <c r="K38" i="378"/>
  <c r="K38" i="375" s="1"/>
  <c r="K63" i="368" s="1"/>
  <c r="J38" i="378"/>
  <c r="J38" i="375" s="1"/>
  <c r="J63" i="368" s="1"/>
  <c r="I38" i="378"/>
  <c r="I38" i="375" s="1"/>
  <c r="I63" i="368" s="1"/>
  <c r="G38" i="378"/>
  <c r="G38" i="375" s="1"/>
  <c r="G63" i="368" s="1"/>
  <c r="F38" i="378"/>
  <c r="F38" i="375" s="1"/>
  <c r="F63" i="368" s="1"/>
  <c r="E38" i="378"/>
  <c r="E38" i="375" s="1"/>
  <c r="E63" i="368" s="1"/>
  <c r="D38" i="378"/>
  <c r="C38" i="378"/>
  <c r="C38" i="375" s="1"/>
  <c r="C63" i="368" s="1"/>
  <c r="K37" i="378"/>
  <c r="K37" i="375" s="1"/>
  <c r="K62" i="368" s="1"/>
  <c r="K60" i="368" s="1"/>
  <c r="J37" i="378"/>
  <c r="J37" i="375" s="1"/>
  <c r="J62" i="368" s="1"/>
  <c r="J60" i="368" s="1"/>
  <c r="I37" i="378"/>
  <c r="I37" i="375" s="1"/>
  <c r="I62" i="368" s="1"/>
  <c r="I60" i="368" s="1"/>
  <c r="G37" i="378"/>
  <c r="G37" i="375" s="1"/>
  <c r="G62" i="368" s="1"/>
  <c r="G60" i="368" s="1"/>
  <c r="F37" i="378"/>
  <c r="F37" i="375" s="1"/>
  <c r="F62" i="368" s="1"/>
  <c r="F60" i="368" s="1"/>
  <c r="E37" i="378"/>
  <c r="E37" i="375" s="1"/>
  <c r="E62" i="368" s="1"/>
  <c r="E60" i="368" s="1"/>
  <c r="D37" i="378"/>
  <c r="C37" i="378"/>
  <c r="C37" i="375" s="1"/>
  <c r="C62" i="368" s="1"/>
  <c r="K36" i="378"/>
  <c r="K36" i="375" s="1"/>
  <c r="K57" i="368" s="1"/>
  <c r="J36" i="378"/>
  <c r="J36" i="375" s="1"/>
  <c r="J57" i="368" s="1"/>
  <c r="I36" i="378"/>
  <c r="I36" i="375" s="1"/>
  <c r="I57" i="368" s="1"/>
  <c r="G36" i="378"/>
  <c r="G36" i="375" s="1"/>
  <c r="G57" i="368" s="1"/>
  <c r="F36" i="378"/>
  <c r="F36" i="375" s="1"/>
  <c r="F57" i="368" s="1"/>
  <c r="E36" i="378"/>
  <c r="E36" i="375" s="1"/>
  <c r="E57" i="368" s="1"/>
  <c r="D36" i="378"/>
  <c r="C36" i="378"/>
  <c r="K35" i="378"/>
  <c r="K35" i="375" s="1"/>
  <c r="K56" i="368" s="1"/>
  <c r="J35" i="378"/>
  <c r="J35" i="375" s="1"/>
  <c r="J56" i="368" s="1"/>
  <c r="I35" i="378"/>
  <c r="I35" i="375" s="1"/>
  <c r="I56" i="368" s="1"/>
  <c r="G35" i="378"/>
  <c r="G35" i="375" s="1"/>
  <c r="G56" i="368" s="1"/>
  <c r="F35" i="378"/>
  <c r="F35" i="375" s="1"/>
  <c r="F56" i="368" s="1"/>
  <c r="E35" i="378"/>
  <c r="E35" i="375" s="1"/>
  <c r="E56" i="368" s="1"/>
  <c r="D35" i="378"/>
  <c r="C35" i="378"/>
  <c r="C35" i="375" s="1"/>
  <c r="C56" i="368" s="1"/>
  <c r="K34" i="378"/>
  <c r="K34" i="375" s="1"/>
  <c r="J34" i="378"/>
  <c r="J34" i="375" s="1"/>
  <c r="I34" i="378"/>
  <c r="I34" i="375" s="1"/>
  <c r="G34" i="378"/>
  <c r="G34" i="375" s="1"/>
  <c r="F34" i="378"/>
  <c r="F34" i="375" s="1"/>
  <c r="E34" i="378"/>
  <c r="E34" i="375" s="1"/>
  <c r="D34" i="378"/>
  <c r="C34" i="378"/>
  <c r="C34" i="375" s="1"/>
  <c r="K32" i="378"/>
  <c r="K32" i="375" s="1"/>
  <c r="J32" i="378"/>
  <c r="J32" i="375" s="1"/>
  <c r="I32" i="378"/>
  <c r="I32" i="375" s="1"/>
  <c r="G32" i="378"/>
  <c r="G32" i="375" s="1"/>
  <c r="F32" i="378"/>
  <c r="F32" i="375" s="1"/>
  <c r="E32" i="378"/>
  <c r="E32" i="375" s="1"/>
  <c r="D32" i="378"/>
  <c r="C32" i="378"/>
  <c r="C32" i="375" s="1"/>
  <c r="K31" i="378"/>
  <c r="J31" i="378"/>
  <c r="I31" i="378"/>
  <c r="G31" i="378"/>
  <c r="F31" i="378"/>
  <c r="E31" i="378"/>
  <c r="D31" i="378"/>
  <c r="C31" i="378"/>
  <c r="K30" i="378"/>
  <c r="K30" i="375" s="1"/>
  <c r="J30" i="378"/>
  <c r="J30" i="375" s="1"/>
  <c r="I30" i="378"/>
  <c r="I30" i="375" s="1"/>
  <c r="G30" i="378"/>
  <c r="G30" i="375" s="1"/>
  <c r="F30" i="378"/>
  <c r="F30" i="375" s="1"/>
  <c r="E30" i="378"/>
  <c r="E30" i="375" s="1"/>
  <c r="D30" i="378"/>
  <c r="C30" i="378"/>
  <c r="C30" i="375" s="1"/>
  <c r="K27" i="378"/>
  <c r="K27" i="375" s="1"/>
  <c r="J27" i="378"/>
  <c r="J27" i="375" s="1"/>
  <c r="I27" i="378"/>
  <c r="I27" i="375" s="1"/>
  <c r="G27" i="378"/>
  <c r="G27" i="375" s="1"/>
  <c r="F27" i="378"/>
  <c r="F27" i="375" s="1"/>
  <c r="E27" i="378"/>
  <c r="E27" i="375" s="1"/>
  <c r="D27" i="378"/>
  <c r="C27" i="378"/>
  <c r="C27" i="375" s="1"/>
  <c r="K26" i="378"/>
  <c r="J26" i="378"/>
  <c r="I26" i="378"/>
  <c r="G26" i="378"/>
  <c r="G26" i="375" s="1"/>
  <c r="G24" i="368" s="1"/>
  <c r="F26" i="378"/>
  <c r="F26" i="375" s="1"/>
  <c r="F24" i="368" s="1"/>
  <c r="E26" i="378"/>
  <c r="E26" i="375" s="1"/>
  <c r="E24" i="368" s="1"/>
  <c r="D26" i="378"/>
  <c r="C26" i="378"/>
  <c r="C26" i="375" s="1"/>
  <c r="C24" i="368" s="1"/>
  <c r="K25" i="378"/>
  <c r="K25" i="375" s="1"/>
  <c r="K22" i="368" s="1"/>
  <c r="J25" i="378"/>
  <c r="J25" i="375" s="1"/>
  <c r="J22" i="368" s="1"/>
  <c r="I25" i="378"/>
  <c r="I25" i="375" s="1"/>
  <c r="I22" i="368" s="1"/>
  <c r="G25" i="378"/>
  <c r="G25" i="375" s="1"/>
  <c r="G22" i="368" s="1"/>
  <c r="F25" i="378"/>
  <c r="F25" i="375" s="1"/>
  <c r="F22" i="368" s="1"/>
  <c r="E25" i="378"/>
  <c r="E25" i="375" s="1"/>
  <c r="E22" i="368" s="1"/>
  <c r="D25" i="378"/>
  <c r="C25" i="378"/>
  <c r="C25" i="375" s="1"/>
  <c r="C22" i="368" s="1"/>
  <c r="K24" i="378"/>
  <c r="K24" i="375" s="1"/>
  <c r="J24" i="378"/>
  <c r="J24" i="375" s="1"/>
  <c r="I24" i="378"/>
  <c r="I24" i="375" s="1"/>
  <c r="G24" i="378"/>
  <c r="G24" i="375" s="1"/>
  <c r="F24" i="378"/>
  <c r="F24" i="375" s="1"/>
  <c r="E24" i="378"/>
  <c r="E24" i="375" s="1"/>
  <c r="D24" i="378"/>
  <c r="C24" i="378"/>
  <c r="K22" i="378"/>
  <c r="K22" i="375" s="1"/>
  <c r="K53" i="368" s="1"/>
  <c r="J22" i="378"/>
  <c r="J22" i="375" s="1"/>
  <c r="J53" i="368" s="1"/>
  <c r="I22" i="378"/>
  <c r="I22" i="375" s="1"/>
  <c r="I53" i="368" s="1"/>
  <c r="G22" i="378"/>
  <c r="G22" i="375" s="1"/>
  <c r="G53" i="368" s="1"/>
  <c r="F22" i="378"/>
  <c r="F22" i="375" s="1"/>
  <c r="F53" i="368" s="1"/>
  <c r="E22" i="378"/>
  <c r="E22" i="375" s="1"/>
  <c r="E53" i="368" s="1"/>
  <c r="D22" i="378"/>
  <c r="C22" i="378"/>
  <c r="K21" i="378"/>
  <c r="K21" i="375" s="1"/>
  <c r="K52" i="368" s="1"/>
  <c r="J21" i="378"/>
  <c r="J21" i="375" s="1"/>
  <c r="J52" i="368" s="1"/>
  <c r="I21" i="378"/>
  <c r="I21" i="375" s="1"/>
  <c r="I52" i="368" s="1"/>
  <c r="G21" i="378"/>
  <c r="G21" i="375" s="1"/>
  <c r="G52" i="368" s="1"/>
  <c r="F21" i="378"/>
  <c r="F21" i="375" s="1"/>
  <c r="F52" i="368" s="1"/>
  <c r="E21" i="378"/>
  <c r="E21" i="375" s="1"/>
  <c r="E52" i="368" s="1"/>
  <c r="D21" i="378"/>
  <c r="C21" i="378"/>
  <c r="K20" i="378"/>
  <c r="K20" i="375" s="1"/>
  <c r="K51" i="368" s="1"/>
  <c r="J20" i="378"/>
  <c r="J20" i="375" s="1"/>
  <c r="J51" i="368" s="1"/>
  <c r="I20" i="378"/>
  <c r="I20" i="375" s="1"/>
  <c r="I51" i="368" s="1"/>
  <c r="G20" i="378"/>
  <c r="G20" i="375" s="1"/>
  <c r="G51" i="368" s="1"/>
  <c r="F20" i="378"/>
  <c r="F20" i="375" s="1"/>
  <c r="F51" i="368" s="1"/>
  <c r="E20" i="378"/>
  <c r="E20" i="375" s="1"/>
  <c r="E51" i="368" s="1"/>
  <c r="D20" i="378"/>
  <c r="C20" i="378"/>
  <c r="K19" i="378"/>
  <c r="K19" i="375" s="1"/>
  <c r="K50" i="368" s="1"/>
  <c r="J19" i="378"/>
  <c r="J19" i="375" s="1"/>
  <c r="J50" i="368" s="1"/>
  <c r="I19" i="378"/>
  <c r="I19" i="375" s="1"/>
  <c r="I50" i="368" s="1"/>
  <c r="G19" i="378"/>
  <c r="G19" i="375" s="1"/>
  <c r="G50" i="368" s="1"/>
  <c r="F19" i="378"/>
  <c r="F19" i="375" s="1"/>
  <c r="F50" i="368" s="1"/>
  <c r="E19" i="378"/>
  <c r="E19" i="375" s="1"/>
  <c r="E50" i="368" s="1"/>
  <c r="D19" i="378"/>
  <c r="C19" i="378"/>
  <c r="K18" i="378"/>
  <c r="K18" i="375" s="1"/>
  <c r="K49" i="368" s="1"/>
  <c r="J18" i="378"/>
  <c r="J18" i="375" s="1"/>
  <c r="J49" i="368" s="1"/>
  <c r="I18" i="378"/>
  <c r="I18" i="375" s="1"/>
  <c r="I49" i="368" s="1"/>
  <c r="G18" i="378"/>
  <c r="G18" i="375" s="1"/>
  <c r="G49" i="368" s="1"/>
  <c r="F18" i="378"/>
  <c r="F18" i="375" s="1"/>
  <c r="F49" i="368" s="1"/>
  <c r="E18" i="378"/>
  <c r="E18" i="375" s="1"/>
  <c r="E49" i="368" s="1"/>
  <c r="D18" i="378"/>
  <c r="C18" i="378"/>
  <c r="K17" i="378"/>
  <c r="K17" i="375" s="1"/>
  <c r="K48" i="368" s="1"/>
  <c r="J17" i="378"/>
  <c r="J17" i="375" s="1"/>
  <c r="J48" i="368" s="1"/>
  <c r="I17" i="378"/>
  <c r="I17" i="375" s="1"/>
  <c r="I48" i="368" s="1"/>
  <c r="G17" i="378"/>
  <c r="G17" i="375" s="1"/>
  <c r="G48" i="368" s="1"/>
  <c r="F17" i="378"/>
  <c r="F17" i="375" s="1"/>
  <c r="F48" i="368" s="1"/>
  <c r="E17" i="378"/>
  <c r="E17" i="375" s="1"/>
  <c r="E48" i="368" s="1"/>
  <c r="D17" i="378"/>
  <c r="C17" i="378"/>
  <c r="K16" i="378"/>
  <c r="K16" i="375" s="1"/>
  <c r="K47" i="368" s="1"/>
  <c r="J16" i="378"/>
  <c r="J16" i="375" s="1"/>
  <c r="J47" i="368" s="1"/>
  <c r="I16" i="378"/>
  <c r="I16" i="375" s="1"/>
  <c r="I47" i="368" s="1"/>
  <c r="G16" i="378"/>
  <c r="G16" i="375" s="1"/>
  <c r="G47" i="368" s="1"/>
  <c r="F16" i="378"/>
  <c r="F16" i="375" s="1"/>
  <c r="F47" i="368" s="1"/>
  <c r="E16" i="378"/>
  <c r="E16" i="375" s="1"/>
  <c r="E47" i="368" s="1"/>
  <c r="D16" i="378"/>
  <c r="C16" i="378"/>
  <c r="K15" i="378"/>
  <c r="K15" i="375" s="1"/>
  <c r="K46" i="368" s="1"/>
  <c r="J15" i="378"/>
  <c r="J15" i="375" s="1"/>
  <c r="J46" i="368" s="1"/>
  <c r="I15" i="378"/>
  <c r="I15" i="375" s="1"/>
  <c r="I46" i="368" s="1"/>
  <c r="G15" i="378"/>
  <c r="G15" i="375" s="1"/>
  <c r="G46" i="368" s="1"/>
  <c r="F15" i="378"/>
  <c r="F15" i="375" s="1"/>
  <c r="F46" i="368" s="1"/>
  <c r="E15" i="378"/>
  <c r="E15" i="375" s="1"/>
  <c r="E46" i="368" s="1"/>
  <c r="D15" i="378"/>
  <c r="C15" i="378"/>
  <c r="K14" i="378"/>
  <c r="K14" i="375" s="1"/>
  <c r="K45" i="368" s="1"/>
  <c r="J14" i="378"/>
  <c r="J14" i="375" s="1"/>
  <c r="J45" i="368" s="1"/>
  <c r="I14" i="378"/>
  <c r="I14" i="375" s="1"/>
  <c r="I45" i="368" s="1"/>
  <c r="G14" i="378"/>
  <c r="G14" i="375" s="1"/>
  <c r="G45" i="368" s="1"/>
  <c r="F14" i="378"/>
  <c r="F14" i="375" s="1"/>
  <c r="F45" i="368" s="1"/>
  <c r="E14" i="378"/>
  <c r="E14" i="375" s="1"/>
  <c r="E45" i="368" s="1"/>
  <c r="D14" i="378"/>
  <c r="C14" i="378"/>
  <c r="K13" i="378"/>
  <c r="K13" i="375" s="1"/>
  <c r="K44" i="368" s="1"/>
  <c r="J13" i="378"/>
  <c r="J13" i="375" s="1"/>
  <c r="J44" i="368" s="1"/>
  <c r="I13" i="378"/>
  <c r="I13" i="375" s="1"/>
  <c r="I44" i="368" s="1"/>
  <c r="G13" i="378"/>
  <c r="G13" i="375" s="1"/>
  <c r="G44" i="368" s="1"/>
  <c r="F13" i="378"/>
  <c r="F13" i="375" s="1"/>
  <c r="F44" i="368" s="1"/>
  <c r="E13" i="378"/>
  <c r="E13" i="375" s="1"/>
  <c r="E44" i="368" s="1"/>
  <c r="D13" i="378"/>
  <c r="C13" i="378"/>
  <c r="K12" i="378"/>
  <c r="K12" i="375" s="1"/>
  <c r="J12" i="378"/>
  <c r="J12" i="375" s="1"/>
  <c r="I12" i="378"/>
  <c r="I12" i="375" s="1"/>
  <c r="G12" i="378"/>
  <c r="G12" i="375" s="1"/>
  <c r="F12" i="378"/>
  <c r="F12" i="375" s="1"/>
  <c r="E12" i="378"/>
  <c r="E12" i="375" s="1"/>
  <c r="D12" i="378"/>
  <c r="C12" i="378"/>
  <c r="C12" i="375" s="1"/>
  <c r="H72" i="377"/>
  <c r="H70" i="377"/>
  <c r="H69" i="377"/>
  <c r="C69" i="374" s="1"/>
  <c r="H68" i="377"/>
  <c r="H67" i="377"/>
  <c r="H66" i="377"/>
  <c r="C66" i="374" s="1"/>
  <c r="H65" i="377"/>
  <c r="H64" i="377"/>
  <c r="H63" i="377"/>
  <c r="H62" i="377"/>
  <c r="H61" i="377"/>
  <c r="H60" i="377"/>
  <c r="H59" i="377"/>
  <c r="H58" i="377"/>
  <c r="H57" i="377"/>
  <c r="H56" i="377"/>
  <c r="H55" i="377"/>
  <c r="H54" i="377"/>
  <c r="C54" i="374" s="1"/>
  <c r="H53" i="377"/>
  <c r="H49" i="377"/>
  <c r="H48" i="377"/>
  <c r="H47" i="377"/>
  <c r="H46" i="377"/>
  <c r="H45" i="377"/>
  <c r="H44" i="377"/>
  <c r="H43" i="377"/>
  <c r="H42" i="377"/>
  <c r="H41" i="377"/>
  <c r="H40" i="377"/>
  <c r="H39" i="377"/>
  <c r="H38" i="377"/>
  <c r="H37" i="377"/>
  <c r="H36" i="377"/>
  <c r="H35" i="377"/>
  <c r="H34" i="377"/>
  <c r="H33" i="377"/>
  <c r="H32" i="377"/>
  <c r="H31" i="377"/>
  <c r="H30" i="377"/>
  <c r="H29" i="377"/>
  <c r="H28" i="377"/>
  <c r="H27" i="377"/>
  <c r="H26" i="377"/>
  <c r="H25" i="377"/>
  <c r="H24" i="377"/>
  <c r="H23" i="377"/>
  <c r="H22" i="377"/>
  <c r="H21" i="377"/>
  <c r="H20" i="377"/>
  <c r="H19" i="377"/>
  <c r="H18" i="377"/>
  <c r="H17" i="377"/>
  <c r="H16" i="377"/>
  <c r="H15" i="377"/>
  <c r="H14" i="377"/>
  <c r="H13" i="377"/>
  <c r="H12" i="377"/>
  <c r="C11" i="377"/>
  <c r="H11" i="377" s="1"/>
  <c r="K72" i="376"/>
  <c r="J72" i="376"/>
  <c r="I72" i="376"/>
  <c r="G72" i="376"/>
  <c r="F72" i="376"/>
  <c r="E72" i="376"/>
  <c r="K69" i="376"/>
  <c r="J69" i="376"/>
  <c r="I69" i="376"/>
  <c r="G69" i="376"/>
  <c r="F69" i="376"/>
  <c r="E69" i="376"/>
  <c r="D69" i="376"/>
  <c r="H69" i="376" s="1"/>
  <c r="K68" i="376"/>
  <c r="J68" i="376"/>
  <c r="I68" i="376"/>
  <c r="G68" i="376"/>
  <c r="F68" i="376"/>
  <c r="E68" i="376"/>
  <c r="D68" i="376"/>
  <c r="G67" i="376"/>
  <c r="F67" i="376"/>
  <c r="K66" i="376"/>
  <c r="J66" i="376"/>
  <c r="I66" i="376"/>
  <c r="G66" i="376"/>
  <c r="F66" i="376"/>
  <c r="E66" i="376"/>
  <c r="D66" i="376"/>
  <c r="K64" i="376"/>
  <c r="J64" i="376"/>
  <c r="I64" i="376"/>
  <c r="G64" i="376"/>
  <c r="F64" i="376"/>
  <c r="E64" i="376"/>
  <c r="D64" i="376"/>
  <c r="H64" i="376" s="1"/>
  <c r="G61" i="376"/>
  <c r="F61" i="376"/>
  <c r="K60" i="376"/>
  <c r="J60" i="376"/>
  <c r="I60" i="376"/>
  <c r="G60" i="376"/>
  <c r="F60" i="376"/>
  <c r="E60" i="376"/>
  <c r="D60" i="376"/>
  <c r="K59" i="376"/>
  <c r="J59" i="376"/>
  <c r="I59" i="376"/>
  <c r="G59" i="376"/>
  <c r="F59" i="376"/>
  <c r="K58" i="376"/>
  <c r="J58" i="376"/>
  <c r="I58" i="376"/>
  <c r="G58" i="376"/>
  <c r="F58" i="376"/>
  <c r="E58" i="376"/>
  <c r="K57" i="376"/>
  <c r="J57" i="376"/>
  <c r="I57" i="376"/>
  <c r="G57" i="376"/>
  <c r="F57" i="376"/>
  <c r="E57" i="376"/>
  <c r="K56" i="376"/>
  <c r="J56" i="376"/>
  <c r="I56" i="376"/>
  <c r="G56" i="376"/>
  <c r="F56" i="376"/>
  <c r="E56" i="376"/>
  <c r="K55" i="376"/>
  <c r="J55" i="376"/>
  <c r="I55" i="376"/>
  <c r="G55" i="376"/>
  <c r="F55" i="376"/>
  <c r="E55" i="376"/>
  <c r="K54" i="376"/>
  <c r="J54" i="376"/>
  <c r="I54" i="376"/>
  <c r="G54" i="376"/>
  <c r="F54" i="376"/>
  <c r="E54" i="376"/>
  <c r="E50" i="376"/>
  <c r="G46" i="376"/>
  <c r="F46" i="376"/>
  <c r="E46" i="376"/>
  <c r="D46" i="376"/>
  <c r="G45" i="376"/>
  <c r="F45" i="376"/>
  <c r="E45" i="376"/>
  <c r="G42" i="376"/>
  <c r="F42" i="376"/>
  <c r="E42" i="376"/>
  <c r="D42" i="376"/>
  <c r="G41" i="376"/>
  <c r="F41" i="376"/>
  <c r="E41" i="376"/>
  <c r="D41" i="376"/>
  <c r="G40" i="376"/>
  <c r="F40" i="376"/>
  <c r="E40" i="376"/>
  <c r="D40" i="376"/>
  <c r="G38" i="376"/>
  <c r="F38" i="376"/>
  <c r="E38" i="376"/>
  <c r="D38" i="376"/>
  <c r="G37" i="376"/>
  <c r="F37" i="376"/>
  <c r="E37" i="376"/>
  <c r="D37" i="376"/>
  <c r="G36" i="376"/>
  <c r="F36" i="376"/>
  <c r="E36" i="376"/>
  <c r="D36" i="376"/>
  <c r="G35" i="376"/>
  <c r="F35" i="376"/>
  <c r="E35" i="376"/>
  <c r="D35" i="376"/>
  <c r="G34" i="376"/>
  <c r="F34" i="376"/>
  <c r="E34" i="376"/>
  <c r="D34" i="376"/>
  <c r="G32" i="376"/>
  <c r="F32" i="376"/>
  <c r="E32" i="376"/>
  <c r="D32" i="376"/>
  <c r="G31" i="376"/>
  <c r="F31" i="376"/>
  <c r="E31" i="376"/>
  <c r="D31" i="376"/>
  <c r="G30" i="376"/>
  <c r="F30" i="376"/>
  <c r="E30" i="376"/>
  <c r="D30" i="376"/>
  <c r="G28" i="376"/>
  <c r="F28" i="376"/>
  <c r="E28" i="376"/>
  <c r="D28" i="376"/>
  <c r="G27" i="376"/>
  <c r="F27" i="376"/>
  <c r="E27" i="376"/>
  <c r="D27" i="376"/>
  <c r="G26" i="376"/>
  <c r="F26" i="376"/>
  <c r="E26" i="376"/>
  <c r="G25" i="376"/>
  <c r="F25" i="376"/>
  <c r="E25" i="376"/>
  <c r="D25" i="376"/>
  <c r="G24" i="376"/>
  <c r="F24" i="376"/>
  <c r="E24" i="376"/>
  <c r="D24" i="376"/>
  <c r="G22" i="376"/>
  <c r="F22" i="376"/>
  <c r="E22" i="376"/>
  <c r="G21" i="376"/>
  <c r="F21" i="376"/>
  <c r="E21" i="376"/>
  <c r="G20" i="376"/>
  <c r="F20" i="376"/>
  <c r="E20" i="376"/>
  <c r="G19" i="376"/>
  <c r="F19" i="376"/>
  <c r="E19" i="376"/>
  <c r="G18" i="376"/>
  <c r="F18" i="376"/>
  <c r="E18" i="376"/>
  <c r="G17" i="376"/>
  <c r="F17" i="376"/>
  <c r="E17" i="376"/>
  <c r="G16" i="376"/>
  <c r="F16" i="376"/>
  <c r="E16" i="376"/>
  <c r="G15" i="376"/>
  <c r="F15" i="376"/>
  <c r="E15" i="376"/>
  <c r="G14" i="376"/>
  <c r="F14" i="376"/>
  <c r="E14" i="376"/>
  <c r="G13" i="376"/>
  <c r="F13" i="376"/>
  <c r="E13" i="376"/>
  <c r="D13" i="376"/>
  <c r="G12" i="376"/>
  <c r="F12" i="376"/>
  <c r="D12" i="376"/>
  <c r="L28" i="375"/>
  <c r="L41" i="368" s="1"/>
  <c r="C28" i="375"/>
  <c r="H28" i="375" s="1"/>
  <c r="L59" i="367"/>
  <c r="L72" i="374"/>
  <c r="L58" i="367" s="1"/>
  <c r="L69" i="374"/>
  <c r="L39" i="367" s="1"/>
  <c r="L68" i="374"/>
  <c r="L37" i="367" s="1"/>
  <c r="L66" i="374"/>
  <c r="L34" i="367" s="1"/>
  <c r="L65" i="374"/>
  <c r="L33" i="367" s="1"/>
  <c r="L64" i="374"/>
  <c r="L32" i="367" s="1"/>
  <c r="L63" i="374"/>
  <c r="L31" i="367" s="1"/>
  <c r="L61" i="374"/>
  <c r="L24" i="367" s="1"/>
  <c r="L60" i="374"/>
  <c r="L58" i="374"/>
  <c r="L17" i="367" s="1"/>
  <c r="L57" i="374"/>
  <c r="L16" i="367" s="1"/>
  <c r="L56" i="374"/>
  <c r="L15" i="367" s="1"/>
  <c r="L55" i="374"/>
  <c r="L14" i="367" s="1"/>
  <c r="L54" i="374"/>
  <c r="L13" i="367" s="1"/>
  <c r="L46" i="374"/>
  <c r="L80" i="366" s="1"/>
  <c r="C46" i="374"/>
  <c r="H46" i="374" s="1"/>
  <c r="L45" i="374"/>
  <c r="L79" i="366" s="1"/>
  <c r="C45" i="374"/>
  <c r="L42" i="374"/>
  <c r="L68" i="366" s="1"/>
  <c r="C42" i="374"/>
  <c r="L41" i="374"/>
  <c r="L67" i="366" s="1"/>
  <c r="L40" i="374"/>
  <c r="L66" i="366" s="1"/>
  <c r="C40" i="374"/>
  <c r="L39" i="374"/>
  <c r="L38" i="374"/>
  <c r="L64" i="366" s="1"/>
  <c r="L37" i="374"/>
  <c r="L63" i="366" s="1"/>
  <c r="C37" i="374"/>
  <c r="L36" i="374"/>
  <c r="L58" i="366" s="1"/>
  <c r="C36" i="374"/>
  <c r="L35" i="374"/>
  <c r="L57" i="366" s="1"/>
  <c r="C35" i="374"/>
  <c r="L34" i="374"/>
  <c r="L56" i="366" s="1"/>
  <c r="C34" i="374"/>
  <c r="L32" i="374"/>
  <c r="L32" i="366" s="1"/>
  <c r="C32" i="374"/>
  <c r="L31" i="374"/>
  <c r="L31" i="366" s="1"/>
  <c r="L30" i="374"/>
  <c r="C30" i="374"/>
  <c r="L28" i="374"/>
  <c r="L27" i="374"/>
  <c r="L26" i="366" s="1"/>
  <c r="C27" i="374"/>
  <c r="L26" i="374"/>
  <c r="L25" i="366" s="1"/>
  <c r="L25" i="374"/>
  <c r="C25" i="374"/>
  <c r="H25" i="374" s="1"/>
  <c r="L24" i="374"/>
  <c r="C24" i="374"/>
  <c r="L22" i="374"/>
  <c r="L54" i="366" s="1"/>
  <c r="C22" i="374"/>
  <c r="H22" i="374" s="1"/>
  <c r="L21" i="374"/>
  <c r="L53" i="366" s="1"/>
  <c r="C21" i="374"/>
  <c r="L20" i="374"/>
  <c r="L52" i="366" s="1"/>
  <c r="C20" i="374"/>
  <c r="L19" i="374"/>
  <c r="L51" i="366" s="1"/>
  <c r="C19" i="374"/>
  <c r="L18" i="374"/>
  <c r="L50" i="366" s="1"/>
  <c r="C18" i="374"/>
  <c r="L17" i="374"/>
  <c r="L49" i="366" s="1"/>
  <c r="C17" i="374"/>
  <c r="L16" i="374"/>
  <c r="L48" i="366" s="1"/>
  <c r="C16" i="374"/>
  <c r="L15" i="374"/>
  <c r="L47" i="366" s="1"/>
  <c r="C15" i="374"/>
  <c r="L14" i="374"/>
  <c r="L46" i="366" s="1"/>
  <c r="C14" i="374"/>
  <c r="H14" i="374" s="1"/>
  <c r="L13" i="374"/>
  <c r="L45" i="366" s="1"/>
  <c r="C13" i="374"/>
  <c r="L12" i="374"/>
  <c r="L44" i="366" s="1"/>
  <c r="C12" i="374"/>
  <c r="L122" i="372"/>
  <c r="L118" i="372"/>
  <c r="L112" i="372"/>
  <c r="L107" i="372" s="1"/>
  <c r="L104" i="372"/>
  <c r="L102" i="372" s="1"/>
  <c r="L95" i="372"/>
  <c r="L80" i="372"/>
  <c r="C80" i="372"/>
  <c r="H80" i="372" s="1"/>
  <c r="L77" i="372"/>
  <c r="C77" i="372"/>
  <c r="H77" i="372" s="1"/>
  <c r="L73" i="372"/>
  <c r="C73" i="372"/>
  <c r="H73" i="372" s="1"/>
  <c r="L69" i="372"/>
  <c r="C69" i="372"/>
  <c r="L64" i="372"/>
  <c r="L60" i="372"/>
  <c r="L54" i="372"/>
  <c r="L42" i="372"/>
  <c r="L38" i="372"/>
  <c r="L35" i="372"/>
  <c r="C35" i="372"/>
  <c r="H35" i="372" s="1"/>
  <c r="L33" i="372"/>
  <c r="C33" i="372"/>
  <c r="L26" i="372"/>
  <c r="L19" i="368"/>
  <c r="L12" i="372"/>
  <c r="L123" i="371"/>
  <c r="L119" i="371"/>
  <c r="L108" i="371"/>
  <c r="L105" i="371"/>
  <c r="L103" i="371" s="1"/>
  <c r="L96" i="371"/>
  <c r="L81" i="371"/>
  <c r="L78" i="371"/>
  <c r="L74" i="371"/>
  <c r="L70" i="371"/>
  <c r="L65" i="371"/>
  <c r="L61" i="371"/>
  <c r="L55" i="371"/>
  <c r="L43" i="371"/>
  <c r="L39" i="371"/>
  <c r="C39" i="371"/>
  <c r="H39" i="371" s="1"/>
  <c r="L36" i="371"/>
  <c r="H36" i="371"/>
  <c r="L34" i="371"/>
  <c r="C34" i="371"/>
  <c r="L27" i="371"/>
  <c r="L13" i="371"/>
  <c r="C135" i="370"/>
  <c r="H135" i="370" s="1"/>
  <c r="C134" i="370"/>
  <c r="H134" i="370" s="1"/>
  <c r="C130" i="370"/>
  <c r="H130" i="370" s="1"/>
  <c r="C129" i="370"/>
  <c r="H129" i="370" s="1"/>
  <c r="C128" i="370"/>
  <c r="H128" i="370" s="1"/>
  <c r="C124" i="370"/>
  <c r="H124" i="370" s="1"/>
  <c r="L123" i="370"/>
  <c r="C123" i="370"/>
  <c r="H123" i="370" s="1"/>
  <c r="C122" i="370"/>
  <c r="C120" i="370"/>
  <c r="H120" i="370" s="1"/>
  <c r="C119" i="370"/>
  <c r="H119" i="370" s="1"/>
  <c r="C118" i="370"/>
  <c r="C114" i="370"/>
  <c r="H114" i="370" s="1"/>
  <c r="C112" i="370"/>
  <c r="H112" i="370" s="1"/>
  <c r="C110" i="370"/>
  <c r="H110" i="370" s="1"/>
  <c r="C108" i="370"/>
  <c r="H108" i="370" s="1"/>
  <c r="C105" i="370"/>
  <c r="C104" i="370"/>
  <c r="H104" i="370" s="1"/>
  <c r="C102" i="370"/>
  <c r="C99" i="370"/>
  <c r="H99" i="370" s="1"/>
  <c r="C97" i="370"/>
  <c r="H97" i="370" s="1"/>
  <c r="C95" i="370"/>
  <c r="H95" i="370" s="1"/>
  <c r="C91" i="370"/>
  <c r="H91" i="370" s="1"/>
  <c r="C90" i="370"/>
  <c r="H90" i="370" s="1"/>
  <c r="C89" i="370"/>
  <c r="H85" i="370"/>
  <c r="C82" i="370"/>
  <c r="H82" i="370" s="1"/>
  <c r="C81" i="370"/>
  <c r="H81" i="370" s="1"/>
  <c r="C80" i="370"/>
  <c r="C78" i="370"/>
  <c r="H78" i="370" s="1"/>
  <c r="C77" i="370"/>
  <c r="C75" i="370"/>
  <c r="H75" i="370" s="1"/>
  <c r="C74" i="370"/>
  <c r="H74" i="370" s="1"/>
  <c r="C73" i="370"/>
  <c r="C71" i="370"/>
  <c r="H71" i="370" s="1"/>
  <c r="C70" i="370"/>
  <c r="H70" i="370" s="1"/>
  <c r="C69" i="370"/>
  <c r="H69" i="370" s="1"/>
  <c r="C66" i="370"/>
  <c r="H66" i="370" s="1"/>
  <c r="C65" i="370"/>
  <c r="H65" i="370" s="1"/>
  <c r="C64" i="370"/>
  <c r="C62" i="370"/>
  <c r="H62" i="370" s="1"/>
  <c r="C61" i="370"/>
  <c r="H61" i="370" s="1"/>
  <c r="C60" i="370"/>
  <c r="C58" i="370"/>
  <c r="H58" i="370" s="1"/>
  <c r="C57" i="370"/>
  <c r="H57" i="370" s="1"/>
  <c r="C56" i="370"/>
  <c r="H56" i="370" s="1"/>
  <c r="C54" i="370"/>
  <c r="H54" i="370" s="1"/>
  <c r="C52" i="370"/>
  <c r="C51" i="370"/>
  <c r="H51" i="370" s="1"/>
  <c r="C50" i="370"/>
  <c r="H50" i="370" s="1"/>
  <c r="C49" i="370"/>
  <c r="H49" i="370" s="1"/>
  <c r="C48" i="370"/>
  <c r="H48" i="370" s="1"/>
  <c r="C47" i="370"/>
  <c r="H47" i="370" s="1"/>
  <c r="C46" i="370"/>
  <c r="H46" i="370" s="1"/>
  <c r="C45" i="370"/>
  <c r="H45" i="370" s="1"/>
  <c r="C44" i="370"/>
  <c r="H44" i="370" s="1"/>
  <c r="C42" i="370"/>
  <c r="H42" i="370" s="1"/>
  <c r="H40" i="370"/>
  <c r="H39" i="370"/>
  <c r="H38" i="370"/>
  <c r="H36" i="370"/>
  <c r="C30" i="370"/>
  <c r="H30" i="370" s="1"/>
  <c r="C29" i="370"/>
  <c r="H29" i="370" s="1"/>
  <c r="C28" i="370"/>
  <c r="H28" i="370" s="1"/>
  <c r="C27" i="370"/>
  <c r="C26" i="370"/>
  <c r="H26" i="370" s="1"/>
  <c r="C24" i="370"/>
  <c r="H24" i="370" s="1"/>
  <c r="C22" i="370"/>
  <c r="H22" i="370" s="1"/>
  <c r="C21" i="370"/>
  <c r="H21" i="370" s="1"/>
  <c r="C20" i="370"/>
  <c r="H20" i="370" s="1"/>
  <c r="C17" i="370"/>
  <c r="H17" i="370" s="1"/>
  <c r="C16" i="370"/>
  <c r="H16" i="370" s="1"/>
  <c r="C15" i="370"/>
  <c r="H15" i="370" s="1"/>
  <c r="C13" i="370"/>
  <c r="H13" i="370" s="1"/>
  <c r="C12" i="370"/>
  <c r="L54" i="369"/>
  <c r="C54" i="369"/>
  <c r="H54" i="369" s="1"/>
  <c r="L53" i="369"/>
  <c r="C53" i="369"/>
  <c r="H53" i="369" s="1"/>
  <c r="L52" i="369"/>
  <c r="C52" i="369"/>
  <c r="H52" i="369" s="1"/>
  <c r="L48" i="369"/>
  <c r="C48" i="369"/>
  <c r="H48" i="369" s="1"/>
  <c r="L47" i="369"/>
  <c r="C47" i="369"/>
  <c r="H47" i="369" s="1"/>
  <c r="L46" i="369"/>
  <c r="L45" i="369" s="1"/>
  <c r="C46" i="369"/>
  <c r="L44" i="369"/>
  <c r="C44" i="369"/>
  <c r="H44" i="369" s="1"/>
  <c r="L43" i="369"/>
  <c r="C43" i="369"/>
  <c r="H43" i="369" s="1"/>
  <c r="L42" i="369"/>
  <c r="C42" i="369"/>
  <c r="H42" i="369" s="1"/>
  <c r="L38" i="369"/>
  <c r="H38" i="369"/>
  <c r="L36" i="369"/>
  <c r="L29" i="369"/>
  <c r="H29" i="369"/>
  <c r="L28" i="369"/>
  <c r="H28" i="369"/>
  <c r="L26" i="369"/>
  <c r="L23" i="369"/>
  <c r="L22" i="369"/>
  <c r="L21" i="369"/>
  <c r="H21" i="369"/>
  <c r="L20" i="369"/>
  <c r="L19" i="369"/>
  <c r="L83" i="368"/>
  <c r="C83" i="368"/>
  <c r="H83" i="368" s="1"/>
  <c r="L82" i="368"/>
  <c r="C82" i="368"/>
  <c r="H82" i="368" s="1"/>
  <c r="L81" i="368"/>
  <c r="C81" i="368"/>
  <c r="H81" i="368" s="1"/>
  <c r="L76" i="368"/>
  <c r="C76" i="368"/>
  <c r="H76" i="368" s="1"/>
  <c r="L75" i="368"/>
  <c r="C75" i="368"/>
  <c r="H75" i="368" s="1"/>
  <c r="L74" i="368"/>
  <c r="C74" i="368"/>
  <c r="H74" i="368" s="1"/>
  <c r="L72" i="368"/>
  <c r="C72" i="368"/>
  <c r="H72" i="368" s="1"/>
  <c r="L71" i="368"/>
  <c r="C71" i="368"/>
  <c r="H71" i="368" s="1"/>
  <c r="L70" i="368"/>
  <c r="C70" i="368"/>
  <c r="H70" i="368" s="1"/>
  <c r="L61" i="368"/>
  <c r="C61" i="368"/>
  <c r="L59" i="368"/>
  <c r="C59" i="368"/>
  <c r="H59" i="368" s="1"/>
  <c r="L58" i="368"/>
  <c r="C58" i="368"/>
  <c r="H58" i="368" s="1"/>
  <c r="L40" i="368"/>
  <c r="C40" i="368"/>
  <c r="H40" i="368" s="1"/>
  <c r="L39" i="368"/>
  <c r="C39" i="368"/>
  <c r="H39" i="368" s="1"/>
  <c r="L37" i="368"/>
  <c r="C37" i="368"/>
  <c r="H37" i="368" s="1"/>
  <c r="L36" i="368"/>
  <c r="L35" i="368" s="1"/>
  <c r="C36" i="368"/>
  <c r="L34" i="368"/>
  <c r="L33" i="368" s="1"/>
  <c r="C34" i="368"/>
  <c r="L29" i="368"/>
  <c r="C29" i="368"/>
  <c r="H29" i="368" s="1"/>
  <c r="L27" i="368"/>
  <c r="C27" i="368"/>
  <c r="L23" i="368"/>
  <c r="C23" i="368"/>
  <c r="H23" i="368" s="1"/>
  <c r="L18" i="368"/>
  <c r="C18" i="368"/>
  <c r="H18" i="368" s="1"/>
  <c r="L17" i="368"/>
  <c r="C17" i="368"/>
  <c r="H17" i="368" s="1"/>
  <c r="L16" i="368"/>
  <c r="C16" i="368"/>
  <c r="H16" i="368" s="1"/>
  <c r="L15" i="368"/>
  <c r="C15" i="368"/>
  <c r="H15" i="368" s="1"/>
  <c r="L14" i="368"/>
  <c r="C14" i="368"/>
  <c r="H14" i="368" s="1"/>
  <c r="L13" i="368"/>
  <c r="C13" i="368"/>
  <c r="L54" i="367"/>
  <c r="C54" i="367"/>
  <c r="H54" i="367" s="1"/>
  <c r="L53" i="367"/>
  <c r="C53" i="367"/>
  <c r="H53" i="367" s="1"/>
  <c r="L52" i="367"/>
  <c r="C52" i="367"/>
  <c r="H52" i="367" s="1"/>
  <c r="L48" i="367"/>
  <c r="C48" i="367"/>
  <c r="H48" i="367" s="1"/>
  <c r="L47" i="367"/>
  <c r="L47" i="365" s="1"/>
  <c r="C47" i="367"/>
  <c r="H47" i="367" s="1"/>
  <c r="L46" i="367"/>
  <c r="L45" i="367" s="1"/>
  <c r="C46" i="367"/>
  <c r="L44" i="367"/>
  <c r="C44" i="367"/>
  <c r="H44" i="367" s="1"/>
  <c r="L43" i="367"/>
  <c r="C43" i="367"/>
  <c r="H43" i="367" s="1"/>
  <c r="L42" i="367"/>
  <c r="C42" i="367"/>
  <c r="L38" i="367"/>
  <c r="C38" i="367"/>
  <c r="H38" i="367" s="1"/>
  <c r="L36" i="367"/>
  <c r="C36" i="367"/>
  <c r="L29" i="367"/>
  <c r="C29" i="367"/>
  <c r="H29" i="367" s="1"/>
  <c r="L28" i="367"/>
  <c r="C28" i="367"/>
  <c r="H28" i="367" s="1"/>
  <c r="L26" i="367"/>
  <c r="C26" i="367"/>
  <c r="L23" i="367"/>
  <c r="C23" i="367"/>
  <c r="H23" i="367" s="1"/>
  <c r="L22" i="367"/>
  <c r="C22" i="367"/>
  <c r="H22" i="367" s="1"/>
  <c r="L20" i="367"/>
  <c r="C20" i="367"/>
  <c r="H20" i="367" s="1"/>
  <c r="L19" i="367"/>
  <c r="C19" i="367"/>
  <c r="L84" i="366"/>
  <c r="C84" i="366"/>
  <c r="H84" i="366" s="1"/>
  <c r="L83" i="366"/>
  <c r="C83" i="366"/>
  <c r="H83" i="366" s="1"/>
  <c r="L82" i="366"/>
  <c r="C82" i="366"/>
  <c r="H82" i="366" s="1"/>
  <c r="L77" i="366"/>
  <c r="C77" i="366"/>
  <c r="H77" i="366" s="1"/>
  <c r="L76" i="366"/>
  <c r="L75" i="364" s="1"/>
  <c r="C76" i="366"/>
  <c r="H76" i="366" s="1"/>
  <c r="L75" i="366"/>
  <c r="C75" i="366"/>
  <c r="L73" i="366"/>
  <c r="C73" i="366"/>
  <c r="H73" i="366" s="1"/>
  <c r="L72" i="366"/>
  <c r="C72" i="366"/>
  <c r="H72" i="366" s="1"/>
  <c r="L71" i="366"/>
  <c r="C71" i="366"/>
  <c r="H71" i="366" s="1"/>
  <c r="C64" i="366"/>
  <c r="H64" i="366" s="1"/>
  <c r="L62" i="366"/>
  <c r="C62" i="366"/>
  <c r="L60" i="366"/>
  <c r="C60" i="366"/>
  <c r="H60" i="366" s="1"/>
  <c r="L59" i="366"/>
  <c r="C59" i="366"/>
  <c r="H59" i="366" s="1"/>
  <c r="L42" i="366"/>
  <c r="H42" i="366"/>
  <c r="L41" i="366"/>
  <c r="C41" i="366"/>
  <c r="H41" i="366" s="1"/>
  <c r="L40" i="366"/>
  <c r="H40" i="366"/>
  <c r="L38" i="366"/>
  <c r="C38" i="366"/>
  <c r="H38" i="366" s="1"/>
  <c r="L37" i="366"/>
  <c r="L36" i="366" s="1"/>
  <c r="C37" i="366"/>
  <c r="H37" i="366" s="1"/>
  <c r="L35" i="366"/>
  <c r="L34" i="366" s="1"/>
  <c r="L30" i="366"/>
  <c r="C30" i="366"/>
  <c r="H30" i="366" s="1"/>
  <c r="L29" i="366"/>
  <c r="C29" i="366"/>
  <c r="H29" i="366" s="1"/>
  <c r="L28" i="366"/>
  <c r="C28" i="366"/>
  <c r="L24" i="366"/>
  <c r="C24" i="366"/>
  <c r="H24" i="366" s="1"/>
  <c r="L23" i="366"/>
  <c r="C23" i="366"/>
  <c r="H23" i="366" s="1"/>
  <c r="L22" i="366"/>
  <c r="C22" i="366"/>
  <c r="H22" i="366" s="1"/>
  <c r="L19" i="366"/>
  <c r="C19" i="366"/>
  <c r="H19" i="366" s="1"/>
  <c r="L18" i="366"/>
  <c r="C18" i="366"/>
  <c r="H18" i="366" s="1"/>
  <c r="L17" i="366"/>
  <c r="L16" i="364" s="1"/>
  <c r="C17" i="366"/>
  <c r="H17" i="366" s="1"/>
  <c r="L16" i="366"/>
  <c r="C16" i="366"/>
  <c r="H16" i="366" s="1"/>
  <c r="L15" i="366"/>
  <c r="C15" i="366"/>
  <c r="H15" i="366" s="1"/>
  <c r="L14" i="366"/>
  <c r="C14" i="366"/>
  <c r="H14" i="366" s="1"/>
  <c r="A6" i="365"/>
  <c r="A7" i="366" s="1"/>
  <c r="A6" i="367" s="1"/>
  <c r="A6" i="368" s="1"/>
  <c r="A6" i="369" s="1"/>
  <c r="L10" i="364"/>
  <c r="L10" i="365" s="1"/>
  <c r="L11" i="366" s="1"/>
  <c r="L10" i="367" s="1"/>
  <c r="L10" i="368" s="1"/>
  <c r="L10" i="369" s="1"/>
  <c r="K10" i="364"/>
  <c r="J10" i="364"/>
  <c r="J10" i="365" s="1"/>
  <c r="J11" i="366" s="1"/>
  <c r="J10" i="367" s="1"/>
  <c r="J10" i="368" s="1"/>
  <c r="J10" i="369" s="1"/>
  <c r="I10" i="364"/>
  <c r="H10" i="364"/>
  <c r="H8" i="373" s="1"/>
  <c r="H52" i="373" s="1"/>
  <c r="G10" i="364"/>
  <c r="F10" i="364"/>
  <c r="F10" i="365" s="1"/>
  <c r="F11" i="366" s="1"/>
  <c r="F10" i="367" s="1"/>
  <c r="F10" i="368" s="1"/>
  <c r="F10" i="369" s="1"/>
  <c r="E10" i="364"/>
  <c r="D10" i="364"/>
  <c r="D10" i="365" s="1"/>
  <c r="D11" i="366" s="1"/>
  <c r="D10" i="367" s="1"/>
  <c r="D10" i="368" s="1"/>
  <c r="D10" i="369" s="1"/>
  <c r="C10" i="364"/>
  <c r="E55" i="403"/>
  <c r="E48" i="403"/>
  <c r="D48" i="403"/>
  <c r="C48" i="403"/>
  <c r="B48" i="403"/>
  <c r="F47" i="403"/>
  <c r="F46" i="403"/>
  <c r="F45" i="403"/>
  <c r="F44" i="403"/>
  <c r="F42" i="403"/>
  <c r="F41" i="403"/>
  <c r="E38" i="403"/>
  <c r="D38" i="403"/>
  <c r="C38" i="403"/>
  <c r="B38" i="403"/>
  <c r="F37" i="403"/>
  <c r="F36" i="403"/>
  <c r="F35" i="403"/>
  <c r="F34" i="403"/>
  <c r="F33" i="403"/>
  <c r="F32" i="403"/>
  <c r="F31" i="403"/>
  <c r="E26" i="403"/>
  <c r="D26" i="403"/>
  <c r="C26" i="403"/>
  <c r="B26" i="403"/>
  <c r="F25" i="403"/>
  <c r="F24" i="403"/>
  <c r="F23" i="403"/>
  <c r="F22" i="403"/>
  <c r="F21" i="403"/>
  <c r="F20" i="403"/>
  <c r="F19" i="403"/>
  <c r="E16" i="403"/>
  <c r="D16" i="403"/>
  <c r="C16" i="403"/>
  <c r="B16" i="403"/>
  <c r="F15" i="403"/>
  <c r="F14" i="403"/>
  <c r="F13" i="403"/>
  <c r="F12" i="403"/>
  <c r="F11" i="403"/>
  <c r="F10" i="403"/>
  <c r="F9" i="403"/>
  <c r="F19" i="399"/>
  <c r="E19" i="399"/>
  <c r="D19" i="399"/>
  <c r="C19" i="399"/>
  <c r="G18" i="399"/>
  <c r="G17" i="399"/>
  <c r="G16" i="399"/>
  <c r="G15" i="399"/>
  <c r="G14" i="399"/>
  <c r="G13" i="399"/>
  <c r="C11" i="398"/>
  <c r="D27" i="395"/>
  <c r="D31" i="395" s="1"/>
  <c r="B26" i="395"/>
  <c r="E25" i="395"/>
  <c r="B25" i="395" s="1"/>
  <c r="A25" i="395"/>
  <c r="B24" i="395"/>
  <c r="E23" i="395"/>
  <c r="B23" i="395" s="1"/>
  <c r="B22" i="395"/>
  <c r="E20" i="395"/>
  <c r="E17" i="395"/>
  <c r="G8" i="395"/>
  <c r="G27" i="395" s="1"/>
  <c r="A35" i="394"/>
  <c r="B8" i="394"/>
  <c r="G8" i="394" s="1"/>
  <c r="L95" i="58"/>
  <c r="K66" i="232" s="1"/>
  <c r="K65" i="391" s="1"/>
  <c r="K95" i="58"/>
  <c r="J66" i="232" s="1"/>
  <c r="J65" i="391" s="1"/>
  <c r="J95" i="58"/>
  <c r="I66" i="232" s="1"/>
  <c r="I65" i="391" s="1"/>
  <c r="I95" i="58"/>
  <c r="G95" i="58"/>
  <c r="F95" i="58"/>
  <c r="E95" i="58"/>
  <c r="D95" i="58"/>
  <c r="C95" i="58"/>
  <c r="C98" i="58" s="1"/>
  <c r="L89" i="58"/>
  <c r="K64" i="232" s="1"/>
  <c r="J64" i="232"/>
  <c r="J63" i="391" s="1"/>
  <c r="I64" i="232"/>
  <c r="I63" i="391" s="1"/>
  <c r="G64" i="232"/>
  <c r="F64" i="232"/>
  <c r="F63" i="391" s="1"/>
  <c r="E64" i="232"/>
  <c r="E63" i="391" s="1"/>
  <c r="D64" i="232"/>
  <c r="C64" i="232"/>
  <c r="L85" i="58"/>
  <c r="K85" i="58"/>
  <c r="K66" i="233" s="1"/>
  <c r="K64" i="388" s="1"/>
  <c r="J85" i="58"/>
  <c r="J66" i="233" s="1"/>
  <c r="J64" i="388" s="1"/>
  <c r="I85" i="58"/>
  <c r="I66" i="233" s="1"/>
  <c r="I64" i="388" s="1"/>
  <c r="G66" i="233"/>
  <c r="G64" i="388" s="1"/>
  <c r="F66" i="233"/>
  <c r="E66" i="233"/>
  <c r="E64" i="388" s="1"/>
  <c r="D66" i="233"/>
  <c r="C85" i="58"/>
  <c r="L80" i="58"/>
  <c r="K80" i="58"/>
  <c r="J80" i="58"/>
  <c r="J64" i="233" s="1"/>
  <c r="J62" i="388" s="1"/>
  <c r="I80" i="58"/>
  <c r="G64" i="233"/>
  <c r="F64" i="233"/>
  <c r="E64" i="233"/>
  <c r="D64" i="233"/>
  <c r="C64" i="233"/>
  <c r="L76" i="58"/>
  <c r="K66" i="234" s="1"/>
  <c r="K65" i="385" s="1"/>
  <c r="K76" i="58"/>
  <c r="J66" i="234" s="1"/>
  <c r="J65" i="385" s="1"/>
  <c r="J76" i="58"/>
  <c r="I66" i="234" s="1"/>
  <c r="I65" i="385" s="1"/>
  <c r="I76" i="58"/>
  <c r="G66" i="234"/>
  <c r="G65" i="385" s="1"/>
  <c r="F66" i="234"/>
  <c r="F65" i="385" s="1"/>
  <c r="E66" i="234"/>
  <c r="E65" i="385" s="1"/>
  <c r="D66" i="234"/>
  <c r="C76" i="58"/>
  <c r="L71" i="58"/>
  <c r="K64" i="234" s="1"/>
  <c r="K63" i="385" s="1"/>
  <c r="K71" i="58"/>
  <c r="J64" i="234" s="1"/>
  <c r="J71" i="58"/>
  <c r="I64" i="234" s="1"/>
  <c r="I71" i="58"/>
  <c r="G64" i="234"/>
  <c r="G63" i="385" s="1"/>
  <c r="F64" i="234"/>
  <c r="D64" i="234"/>
  <c r="C71" i="58"/>
  <c r="L67" i="58"/>
  <c r="K66" i="235" s="1"/>
  <c r="K65" i="382" s="1"/>
  <c r="K67" i="58"/>
  <c r="J66" i="235" s="1"/>
  <c r="J67" i="58"/>
  <c r="I66" i="235" s="1"/>
  <c r="I65" i="382" s="1"/>
  <c r="I67" i="58"/>
  <c r="G66" i="235"/>
  <c r="F66" i="235"/>
  <c r="E66" i="235"/>
  <c r="E65" i="382" s="1"/>
  <c r="D66" i="235"/>
  <c r="C67" i="58"/>
  <c r="L62" i="58"/>
  <c r="K64" i="235" s="1"/>
  <c r="K63" i="382" s="1"/>
  <c r="K62" i="58"/>
  <c r="J64" i="235" s="1"/>
  <c r="J63" i="382" s="1"/>
  <c r="J62" i="58"/>
  <c r="I64" i="235" s="1"/>
  <c r="I63" i="382" s="1"/>
  <c r="I62" i="58"/>
  <c r="G64" i="235"/>
  <c r="G63" i="382" s="1"/>
  <c r="F64" i="235"/>
  <c r="F63" i="382" s="1"/>
  <c r="D64" i="235"/>
  <c r="C64" i="235"/>
  <c r="C63" i="382" s="1"/>
  <c r="L56" i="58"/>
  <c r="K66" i="236" s="1"/>
  <c r="K56" i="58"/>
  <c r="J66" i="236" s="1"/>
  <c r="J65" i="379" s="1"/>
  <c r="J56" i="58"/>
  <c r="I66" i="236" s="1"/>
  <c r="I65" i="379" s="1"/>
  <c r="I56" i="58"/>
  <c r="G66" i="236"/>
  <c r="F66" i="236"/>
  <c r="F65" i="379" s="1"/>
  <c r="E66" i="236"/>
  <c r="E65" i="379" s="1"/>
  <c r="D66" i="236"/>
  <c r="C66" i="236"/>
  <c r="L49" i="58"/>
  <c r="K64" i="236" s="1"/>
  <c r="K63" i="379" s="1"/>
  <c r="K49" i="58"/>
  <c r="J64" i="236" s="1"/>
  <c r="J63" i="379" s="1"/>
  <c r="J49" i="58"/>
  <c r="I64" i="236" s="1"/>
  <c r="I63" i="379" s="1"/>
  <c r="G64" i="236"/>
  <c r="G63" i="379" s="1"/>
  <c r="F64" i="236"/>
  <c r="F63" i="379" s="1"/>
  <c r="E64" i="236"/>
  <c r="D64" i="236"/>
  <c r="C49" i="58"/>
  <c r="L44" i="58"/>
  <c r="K44" i="58"/>
  <c r="K66" i="237" s="1"/>
  <c r="J44" i="58"/>
  <c r="J66" i="237" s="1"/>
  <c r="I44" i="58"/>
  <c r="I66" i="237" s="1"/>
  <c r="G44" i="58"/>
  <c r="F44" i="58"/>
  <c r="E44" i="58"/>
  <c r="D44" i="58"/>
  <c r="C44" i="58"/>
  <c r="C63" i="378"/>
  <c r="C63" i="375" s="1"/>
  <c r="L38" i="58"/>
  <c r="K38" i="58"/>
  <c r="K64" i="237" s="1"/>
  <c r="J38" i="58"/>
  <c r="J64" i="237" s="1"/>
  <c r="I38" i="58"/>
  <c r="I64" i="237" s="1"/>
  <c r="F64" i="237"/>
  <c r="E64" i="237"/>
  <c r="D64" i="237"/>
  <c r="H64" i="237" s="1"/>
  <c r="L29" i="58"/>
  <c r="K29" i="58"/>
  <c r="K112" i="239" s="1"/>
  <c r="K109" i="370" s="1"/>
  <c r="J29" i="58"/>
  <c r="J112" i="239" s="1"/>
  <c r="J109" i="370" s="1"/>
  <c r="I29" i="58"/>
  <c r="G29" i="58"/>
  <c r="G112" i="239" s="1"/>
  <c r="G109" i="370" s="1"/>
  <c r="F29" i="58"/>
  <c r="F112" i="239" s="1"/>
  <c r="F109" i="370" s="1"/>
  <c r="E29" i="58"/>
  <c r="E112" i="239" s="1"/>
  <c r="E109" i="370" s="1"/>
  <c r="D112" i="239"/>
  <c r="L9" i="58"/>
  <c r="K9" i="58"/>
  <c r="K110" i="239" s="1"/>
  <c r="K107" i="370" s="1"/>
  <c r="J9" i="58"/>
  <c r="I9" i="58"/>
  <c r="G9" i="58"/>
  <c r="G110" i="239" s="1"/>
  <c r="G107" i="370" s="1"/>
  <c r="F9" i="58"/>
  <c r="F110" i="239" s="1"/>
  <c r="F107" i="370" s="1"/>
  <c r="E9" i="58"/>
  <c r="E110" i="239" s="1"/>
  <c r="E107" i="370" s="1"/>
  <c r="D110" i="239"/>
  <c r="L10" i="103"/>
  <c r="L22" i="103" s="1"/>
  <c r="K10" i="103"/>
  <c r="K22" i="103" s="1"/>
  <c r="K96" i="239" s="1"/>
  <c r="K93" i="370" s="1"/>
  <c r="J10" i="103"/>
  <c r="J22" i="103" s="1"/>
  <c r="J96" i="239" s="1"/>
  <c r="J93" i="370" s="1"/>
  <c r="I10" i="103"/>
  <c r="I22" i="103" s="1"/>
  <c r="I96" i="239" s="1"/>
  <c r="I93" i="370" s="1"/>
  <c r="G10" i="103"/>
  <c r="G22" i="103" s="1"/>
  <c r="G96" i="239" s="1"/>
  <c r="G93" i="370" s="1"/>
  <c r="F10" i="103"/>
  <c r="F22" i="103" s="1"/>
  <c r="F96" i="239" s="1"/>
  <c r="F93" i="370" s="1"/>
  <c r="E10" i="103"/>
  <c r="E22" i="103" s="1"/>
  <c r="E96" i="239" s="1"/>
  <c r="E93" i="370" s="1"/>
  <c r="D10" i="103"/>
  <c r="L8" i="103"/>
  <c r="L8" i="58" s="1"/>
  <c r="K8" i="103"/>
  <c r="K8" i="58" s="1"/>
  <c r="J8" i="103"/>
  <c r="J8" i="58" s="1"/>
  <c r="I8" i="103"/>
  <c r="I8" i="58" s="1"/>
  <c r="H8" i="103"/>
  <c r="H8" i="58" s="1"/>
  <c r="G8" i="103"/>
  <c r="G8" i="58" s="1"/>
  <c r="F8" i="103"/>
  <c r="F8" i="58" s="1"/>
  <c r="E8" i="103"/>
  <c r="E8" i="58" s="1"/>
  <c r="D8" i="103"/>
  <c r="D8" i="58" s="1"/>
  <c r="C8" i="103"/>
  <c r="C8" i="58" s="1"/>
  <c r="C84" i="37"/>
  <c r="C82" i="37"/>
  <c r="C74" i="37"/>
  <c r="C73" i="37" s="1"/>
  <c r="K62" i="238"/>
  <c r="K60" i="238" s="1"/>
  <c r="J62" i="238"/>
  <c r="J60" i="238" s="1"/>
  <c r="I62" i="238"/>
  <c r="I60" i="238" s="1"/>
  <c r="C61" i="378"/>
  <c r="L54" i="37"/>
  <c r="L49" i="37" s="1"/>
  <c r="K54" i="37"/>
  <c r="K118" i="239" s="1"/>
  <c r="K115" i="370" s="1"/>
  <c r="J54" i="37"/>
  <c r="J118" i="239" s="1"/>
  <c r="J115" i="370" s="1"/>
  <c r="I54" i="37"/>
  <c r="I118" i="239" s="1"/>
  <c r="I115" i="370" s="1"/>
  <c r="G118" i="239"/>
  <c r="G115" i="370" s="1"/>
  <c r="F118" i="239"/>
  <c r="F115" i="370" s="1"/>
  <c r="E118" i="239"/>
  <c r="E115" i="370" s="1"/>
  <c r="D118" i="239"/>
  <c r="G116" i="239"/>
  <c r="F116" i="239"/>
  <c r="F113" i="370" s="1"/>
  <c r="E116" i="239"/>
  <c r="E113" i="370" s="1"/>
  <c r="D116" i="239"/>
  <c r="L17" i="37"/>
  <c r="L16" i="37" s="1"/>
  <c r="K17" i="37"/>
  <c r="K16" i="37" s="1"/>
  <c r="K103" i="239" s="1"/>
  <c r="J17" i="37"/>
  <c r="J16" i="37" s="1"/>
  <c r="J103" i="239" s="1"/>
  <c r="J100" i="370" s="1"/>
  <c r="I17" i="37"/>
  <c r="I16" i="37" s="1"/>
  <c r="I103" i="239" s="1"/>
  <c r="G17" i="37"/>
  <c r="G16" i="37" s="1"/>
  <c r="F17" i="37"/>
  <c r="E17" i="37"/>
  <c r="L9" i="37"/>
  <c r="L8" i="37" s="1"/>
  <c r="K9" i="37"/>
  <c r="J9" i="37"/>
  <c r="J8" i="37" s="1"/>
  <c r="I9" i="37"/>
  <c r="G9" i="37"/>
  <c r="F9" i="37"/>
  <c r="F101" i="239" s="1"/>
  <c r="E9" i="37"/>
  <c r="E101" i="239" s="1"/>
  <c r="D101" i="239"/>
  <c r="C101" i="239"/>
  <c r="L7" i="37"/>
  <c r="K7" i="37"/>
  <c r="J7" i="37"/>
  <c r="I7" i="37"/>
  <c r="G7" i="37"/>
  <c r="F7" i="37"/>
  <c r="E7" i="37"/>
  <c r="D7" i="37"/>
  <c r="C7" i="37"/>
  <c r="K21" i="36"/>
  <c r="K23" i="36" s="1"/>
  <c r="K95" i="239" s="1"/>
  <c r="K92" i="370" s="1"/>
  <c r="J21" i="36"/>
  <c r="J23" i="36" s="1"/>
  <c r="J95" i="239" s="1"/>
  <c r="J92" i="370" s="1"/>
  <c r="I21" i="36"/>
  <c r="I23" i="36" s="1"/>
  <c r="G21" i="36"/>
  <c r="G23" i="36" s="1"/>
  <c r="G95" i="239" s="1"/>
  <c r="G92" i="370" s="1"/>
  <c r="F21" i="36"/>
  <c r="F23" i="36" s="1"/>
  <c r="F95" i="239" s="1"/>
  <c r="F92" i="370" s="1"/>
  <c r="E21" i="36"/>
  <c r="E23" i="36" s="1"/>
  <c r="E95" i="239" s="1"/>
  <c r="E92" i="370" s="1"/>
  <c r="D23" i="36"/>
  <c r="D95" i="239" s="1"/>
  <c r="C21" i="36"/>
  <c r="L19" i="36"/>
  <c r="L18" i="36"/>
  <c r="L17" i="36"/>
  <c r="L16" i="36"/>
  <c r="L15" i="36"/>
  <c r="L14" i="36"/>
  <c r="L13" i="36"/>
  <c r="L11" i="36"/>
  <c r="K11" i="36"/>
  <c r="J11" i="36"/>
  <c r="I11" i="36"/>
  <c r="H11" i="36"/>
  <c r="G11" i="36"/>
  <c r="F11" i="36"/>
  <c r="E11" i="36"/>
  <c r="D11" i="36"/>
  <c r="C11" i="36"/>
  <c r="L73" i="232"/>
  <c r="L72" i="391" s="1"/>
  <c r="L70" i="232"/>
  <c r="L69" i="391" s="1"/>
  <c r="L69" i="232"/>
  <c r="L68" i="391" s="1"/>
  <c r="L68" i="232"/>
  <c r="L67" i="391" s="1"/>
  <c r="L67" i="232"/>
  <c r="L66" i="391" s="1"/>
  <c r="L65" i="232"/>
  <c r="L64" i="391" s="1"/>
  <c r="L62" i="232"/>
  <c r="L61" i="391" s="1"/>
  <c r="L61" i="232"/>
  <c r="L60" i="391" s="1"/>
  <c r="K60" i="232"/>
  <c r="J60" i="232"/>
  <c r="I60" i="232"/>
  <c r="G60" i="232"/>
  <c r="G59" i="391" s="1"/>
  <c r="F60" i="232"/>
  <c r="E60" i="232"/>
  <c r="E59" i="391" s="1"/>
  <c r="D60" i="232"/>
  <c r="C60" i="232"/>
  <c r="L59" i="232"/>
  <c r="L58" i="391" s="1"/>
  <c r="L58" i="232"/>
  <c r="L57" i="391" s="1"/>
  <c r="L57" i="232"/>
  <c r="L56" i="391" s="1"/>
  <c r="L56" i="232"/>
  <c r="L55" i="391" s="1"/>
  <c r="L55" i="232"/>
  <c r="L54" i="391" s="1"/>
  <c r="L53" i="232"/>
  <c r="K53" i="232"/>
  <c r="J53" i="232"/>
  <c r="I53" i="232"/>
  <c r="H53" i="232"/>
  <c r="G53" i="232"/>
  <c r="F53" i="232"/>
  <c r="E53" i="232"/>
  <c r="D53" i="232"/>
  <c r="C53" i="232"/>
  <c r="L46" i="232"/>
  <c r="L46" i="391" s="1"/>
  <c r="L45" i="232"/>
  <c r="L45" i="391" s="1"/>
  <c r="L42" i="232"/>
  <c r="L42" i="391" s="1"/>
  <c r="L41" i="232"/>
  <c r="L41" i="391" s="1"/>
  <c r="L40" i="232"/>
  <c r="L40" i="391" s="1"/>
  <c r="K39" i="232"/>
  <c r="J39" i="232"/>
  <c r="I39" i="232"/>
  <c r="I39" i="391" s="1"/>
  <c r="G39" i="232"/>
  <c r="G39" i="391" s="1"/>
  <c r="F39" i="232"/>
  <c r="E39" i="232"/>
  <c r="E39" i="391" s="1"/>
  <c r="D39" i="232"/>
  <c r="L38" i="232"/>
  <c r="L38" i="391" s="1"/>
  <c r="L37" i="232"/>
  <c r="L37" i="391" s="1"/>
  <c r="L36" i="232"/>
  <c r="L36" i="391" s="1"/>
  <c r="L35" i="232"/>
  <c r="L35" i="391" s="1"/>
  <c r="L34" i="232"/>
  <c r="L34" i="391" s="1"/>
  <c r="K33" i="232"/>
  <c r="J33" i="232"/>
  <c r="I33" i="232"/>
  <c r="G33" i="232"/>
  <c r="F33" i="232"/>
  <c r="E33" i="232"/>
  <c r="D33" i="232"/>
  <c r="C33" i="232"/>
  <c r="L32" i="232"/>
  <c r="L32" i="391" s="1"/>
  <c r="L31" i="232"/>
  <c r="L31" i="391" s="1"/>
  <c r="L30" i="232"/>
  <c r="L30" i="391" s="1"/>
  <c r="K29" i="232"/>
  <c r="J29" i="232"/>
  <c r="I29" i="232"/>
  <c r="G29" i="232"/>
  <c r="F29" i="232"/>
  <c r="E29" i="232"/>
  <c r="D29" i="232"/>
  <c r="C29" i="232"/>
  <c r="L28" i="232"/>
  <c r="L28" i="391" s="1"/>
  <c r="L27" i="232"/>
  <c r="L27" i="391" s="1"/>
  <c r="L26" i="232"/>
  <c r="L26" i="391" s="1"/>
  <c r="L25" i="232"/>
  <c r="L25" i="391" s="1"/>
  <c r="L24" i="232"/>
  <c r="L24" i="391" s="1"/>
  <c r="L23" i="391" s="1"/>
  <c r="K23" i="232"/>
  <c r="J23" i="232"/>
  <c r="I23" i="232"/>
  <c r="G23" i="232"/>
  <c r="F23" i="232"/>
  <c r="E23" i="232"/>
  <c r="D23" i="232"/>
  <c r="C23" i="232"/>
  <c r="L22" i="232"/>
  <c r="L22" i="391" s="1"/>
  <c r="L21" i="232"/>
  <c r="L21" i="391" s="1"/>
  <c r="L20" i="232"/>
  <c r="L20" i="391" s="1"/>
  <c r="L19" i="232"/>
  <c r="L19" i="391" s="1"/>
  <c r="L18" i="232"/>
  <c r="L18" i="391" s="1"/>
  <c r="L17" i="232"/>
  <c r="L17" i="391" s="1"/>
  <c r="L16" i="232"/>
  <c r="L16" i="391" s="1"/>
  <c r="L15" i="232"/>
  <c r="L15" i="391" s="1"/>
  <c r="L14" i="232"/>
  <c r="L14" i="391" s="1"/>
  <c r="L13" i="232"/>
  <c r="L13" i="391" s="1"/>
  <c r="L12" i="232"/>
  <c r="L12" i="391" s="1"/>
  <c r="L11" i="391" s="1"/>
  <c r="K11" i="232"/>
  <c r="J11" i="232"/>
  <c r="I11" i="232"/>
  <c r="G11" i="232"/>
  <c r="F11" i="232"/>
  <c r="E11" i="232"/>
  <c r="D11" i="232"/>
  <c r="C11" i="232"/>
  <c r="L8" i="232"/>
  <c r="K8" i="232"/>
  <c r="J8" i="232"/>
  <c r="I8" i="232"/>
  <c r="H8" i="232"/>
  <c r="G8" i="232"/>
  <c r="F8" i="232"/>
  <c r="E8" i="232"/>
  <c r="D8" i="232"/>
  <c r="C8" i="232"/>
  <c r="L72" i="388"/>
  <c r="L73" i="233"/>
  <c r="L71" i="388" s="1"/>
  <c r="L70" i="233"/>
  <c r="L68" i="388" s="1"/>
  <c r="L69" i="233"/>
  <c r="L67" i="388" s="1"/>
  <c r="L68" i="233"/>
  <c r="L67" i="233"/>
  <c r="L65" i="388" s="1"/>
  <c r="L65" i="233"/>
  <c r="L63" i="388" s="1"/>
  <c r="L62" i="233"/>
  <c r="L60" i="388" s="1"/>
  <c r="L61" i="233"/>
  <c r="L59" i="388" s="1"/>
  <c r="K60" i="233"/>
  <c r="K58" i="388" s="1"/>
  <c r="J60" i="233"/>
  <c r="J58" i="388" s="1"/>
  <c r="I60" i="233"/>
  <c r="I58" i="388" s="1"/>
  <c r="G60" i="233"/>
  <c r="F60" i="233"/>
  <c r="F58" i="388" s="1"/>
  <c r="D60" i="233"/>
  <c r="L59" i="233"/>
  <c r="L57" i="388" s="1"/>
  <c r="L58" i="233"/>
  <c r="L56" i="388" s="1"/>
  <c r="L57" i="233"/>
  <c r="L55" i="388" s="1"/>
  <c r="L56" i="233"/>
  <c r="L54" i="388" s="1"/>
  <c r="L55" i="233"/>
  <c r="L53" i="388" s="1"/>
  <c r="E54" i="233"/>
  <c r="L53" i="233"/>
  <c r="K53" i="233"/>
  <c r="J53" i="233"/>
  <c r="I53" i="233"/>
  <c r="H53" i="233"/>
  <c r="G53" i="233"/>
  <c r="F53" i="233"/>
  <c r="E53" i="233"/>
  <c r="D53" i="233"/>
  <c r="C53" i="233"/>
  <c r="L46" i="233"/>
  <c r="L46" i="388" s="1"/>
  <c r="L45" i="233"/>
  <c r="L45" i="388" s="1"/>
  <c r="L42" i="233"/>
  <c r="L42" i="388" s="1"/>
  <c r="L41" i="233"/>
  <c r="L41" i="388" s="1"/>
  <c r="L40" i="233"/>
  <c r="L40" i="388" s="1"/>
  <c r="K39" i="233"/>
  <c r="K39" i="388" s="1"/>
  <c r="J39" i="233"/>
  <c r="J39" i="388" s="1"/>
  <c r="I39" i="233"/>
  <c r="G39" i="233"/>
  <c r="G39" i="388" s="1"/>
  <c r="F39" i="233"/>
  <c r="F39" i="388" s="1"/>
  <c r="E39" i="233"/>
  <c r="D39" i="233"/>
  <c r="C39" i="233"/>
  <c r="C39" i="388" s="1"/>
  <c r="L38" i="233"/>
  <c r="L38" i="388" s="1"/>
  <c r="L37" i="233"/>
  <c r="L37" i="388" s="1"/>
  <c r="L36" i="233"/>
  <c r="L36" i="388" s="1"/>
  <c r="L35" i="233"/>
  <c r="L35" i="388" s="1"/>
  <c r="L34" i="233"/>
  <c r="L34" i="388" s="1"/>
  <c r="K33" i="233"/>
  <c r="J33" i="233"/>
  <c r="I33" i="233"/>
  <c r="G33" i="233"/>
  <c r="F33" i="233"/>
  <c r="E33" i="233"/>
  <c r="D33" i="233"/>
  <c r="C33" i="233"/>
  <c r="L32" i="233"/>
  <c r="L32" i="388" s="1"/>
  <c r="L31" i="233"/>
  <c r="L31" i="388" s="1"/>
  <c r="L30" i="233"/>
  <c r="L30" i="388" s="1"/>
  <c r="K29" i="233"/>
  <c r="J29" i="233"/>
  <c r="I29" i="233"/>
  <c r="G29" i="233"/>
  <c r="F29" i="233"/>
  <c r="E29" i="233"/>
  <c r="D29" i="233"/>
  <c r="H29" i="233" s="1"/>
  <c r="C29" i="233"/>
  <c r="L28" i="233"/>
  <c r="L28" i="388" s="1"/>
  <c r="L27" i="233"/>
  <c r="L27" i="388" s="1"/>
  <c r="L26" i="233"/>
  <c r="L26" i="388" s="1"/>
  <c r="L25" i="233"/>
  <c r="L25" i="388" s="1"/>
  <c r="L24" i="233"/>
  <c r="L24" i="388" s="1"/>
  <c r="L23" i="388" s="1"/>
  <c r="K23" i="233"/>
  <c r="J23" i="233"/>
  <c r="I23" i="233"/>
  <c r="G23" i="233"/>
  <c r="F23" i="233"/>
  <c r="E23" i="233"/>
  <c r="D23" i="233"/>
  <c r="C23" i="233"/>
  <c r="L22" i="233"/>
  <c r="L22" i="388" s="1"/>
  <c r="L21" i="233"/>
  <c r="L21" i="388" s="1"/>
  <c r="L20" i="233"/>
  <c r="L20" i="388" s="1"/>
  <c r="L19" i="233"/>
  <c r="L19" i="388" s="1"/>
  <c r="L18" i="233"/>
  <c r="L18" i="388" s="1"/>
  <c r="L17" i="233"/>
  <c r="L17" i="388" s="1"/>
  <c r="L16" i="233"/>
  <c r="L16" i="388" s="1"/>
  <c r="L15" i="233"/>
  <c r="L15" i="388" s="1"/>
  <c r="L14" i="233"/>
  <c r="L14" i="388" s="1"/>
  <c r="L13" i="233"/>
  <c r="L13" i="388" s="1"/>
  <c r="L12" i="233"/>
  <c r="L12" i="388" s="1"/>
  <c r="L11" i="388" s="1"/>
  <c r="K11" i="233"/>
  <c r="J11" i="233"/>
  <c r="I11" i="233"/>
  <c r="G11" i="233"/>
  <c r="F11" i="233"/>
  <c r="E11" i="233"/>
  <c r="D11" i="233"/>
  <c r="H11" i="233" s="1"/>
  <c r="C11" i="233"/>
  <c r="L8" i="233"/>
  <c r="K8" i="233"/>
  <c r="J8" i="233"/>
  <c r="I8" i="233"/>
  <c r="H8" i="233"/>
  <c r="G8" i="233"/>
  <c r="F8" i="233"/>
  <c r="E8" i="233"/>
  <c r="D8" i="233"/>
  <c r="C8" i="233"/>
  <c r="L73" i="234"/>
  <c r="L72" i="385" s="1"/>
  <c r="L70" i="234"/>
  <c r="L69" i="385" s="1"/>
  <c r="L69" i="234"/>
  <c r="L68" i="385" s="1"/>
  <c r="L68" i="234"/>
  <c r="L67" i="234"/>
  <c r="L66" i="385" s="1"/>
  <c r="L65" i="234"/>
  <c r="L64" i="385" s="1"/>
  <c r="L62" i="234"/>
  <c r="L61" i="385" s="1"/>
  <c r="L61" i="234"/>
  <c r="L60" i="385" s="1"/>
  <c r="K60" i="234"/>
  <c r="J60" i="234"/>
  <c r="I60" i="234"/>
  <c r="G60" i="234"/>
  <c r="F60" i="234"/>
  <c r="E60" i="234"/>
  <c r="D60" i="234"/>
  <c r="C60" i="234"/>
  <c r="L59" i="234"/>
  <c r="L58" i="385" s="1"/>
  <c r="L58" i="234"/>
  <c r="L57" i="385" s="1"/>
  <c r="L57" i="234"/>
  <c r="L56" i="385" s="1"/>
  <c r="L56" i="234"/>
  <c r="L55" i="385" s="1"/>
  <c r="L55" i="234"/>
  <c r="L54" i="385" s="1"/>
  <c r="L53" i="234"/>
  <c r="K53" i="234"/>
  <c r="J53" i="234"/>
  <c r="I53" i="234"/>
  <c r="H53" i="234"/>
  <c r="G53" i="234"/>
  <c r="F53" i="234"/>
  <c r="E53" i="234"/>
  <c r="D53" i="234"/>
  <c r="C53" i="234"/>
  <c r="L46" i="234"/>
  <c r="L46" i="385" s="1"/>
  <c r="L45" i="234"/>
  <c r="L45" i="385" s="1"/>
  <c r="L42" i="234"/>
  <c r="L42" i="385" s="1"/>
  <c r="L41" i="234"/>
  <c r="L41" i="385" s="1"/>
  <c r="L40" i="234"/>
  <c r="L40" i="385" s="1"/>
  <c r="L39" i="234"/>
  <c r="L39" i="385" s="1"/>
  <c r="L38" i="234"/>
  <c r="L38" i="385" s="1"/>
  <c r="L37" i="234"/>
  <c r="L37" i="385" s="1"/>
  <c r="L36" i="234"/>
  <c r="L36" i="385" s="1"/>
  <c r="L35" i="234"/>
  <c r="L35" i="385" s="1"/>
  <c r="L34" i="234"/>
  <c r="L34" i="385" s="1"/>
  <c r="K33" i="234"/>
  <c r="J33" i="234"/>
  <c r="I33" i="234"/>
  <c r="G33" i="234"/>
  <c r="F33" i="234"/>
  <c r="E33" i="234"/>
  <c r="D33" i="234"/>
  <c r="H33" i="234" s="1"/>
  <c r="C33" i="234"/>
  <c r="L32" i="234"/>
  <c r="L32" i="385" s="1"/>
  <c r="L31" i="234"/>
  <c r="L31" i="385" s="1"/>
  <c r="L30" i="234"/>
  <c r="L30" i="385" s="1"/>
  <c r="K29" i="234"/>
  <c r="J29" i="234"/>
  <c r="I29" i="234"/>
  <c r="G29" i="234"/>
  <c r="F29" i="234"/>
  <c r="E29" i="234"/>
  <c r="D29" i="234"/>
  <c r="C29" i="234"/>
  <c r="L28" i="234"/>
  <c r="L28" i="385" s="1"/>
  <c r="L27" i="234"/>
  <c r="L27" i="385" s="1"/>
  <c r="L26" i="234"/>
  <c r="L26" i="385" s="1"/>
  <c r="L25" i="234"/>
  <c r="L25" i="385" s="1"/>
  <c r="L24" i="234"/>
  <c r="L24" i="385" s="1"/>
  <c r="L23" i="385" s="1"/>
  <c r="K23" i="234"/>
  <c r="J23" i="234"/>
  <c r="I23" i="234"/>
  <c r="G23" i="234"/>
  <c r="F23" i="234"/>
  <c r="E23" i="234"/>
  <c r="D23" i="234"/>
  <c r="H23" i="234" s="1"/>
  <c r="C23" i="234"/>
  <c r="L22" i="234"/>
  <c r="L22" i="385" s="1"/>
  <c r="L21" i="234"/>
  <c r="L21" i="385" s="1"/>
  <c r="L20" i="234"/>
  <c r="L20" i="385" s="1"/>
  <c r="L19" i="234"/>
  <c r="L19" i="385" s="1"/>
  <c r="L18" i="234"/>
  <c r="L18" i="385" s="1"/>
  <c r="L17" i="234"/>
  <c r="L17" i="385" s="1"/>
  <c r="L16" i="234"/>
  <c r="L16" i="385" s="1"/>
  <c r="L15" i="234"/>
  <c r="L15" i="385" s="1"/>
  <c r="L14" i="234"/>
  <c r="L14" i="385" s="1"/>
  <c r="L13" i="234"/>
  <c r="L13" i="385" s="1"/>
  <c r="L12" i="234"/>
  <c r="L12" i="385" s="1"/>
  <c r="L11" i="385" s="1"/>
  <c r="K11" i="234"/>
  <c r="J11" i="234"/>
  <c r="I11" i="234"/>
  <c r="G11" i="234"/>
  <c r="F11" i="234"/>
  <c r="E11" i="234"/>
  <c r="D11" i="234"/>
  <c r="C11" i="234"/>
  <c r="L8" i="234"/>
  <c r="K8" i="234"/>
  <c r="J8" i="234"/>
  <c r="I8" i="234"/>
  <c r="H8" i="234"/>
  <c r="G8" i="234"/>
  <c r="F8" i="234"/>
  <c r="E8" i="234"/>
  <c r="D8" i="234"/>
  <c r="C8" i="234"/>
  <c r="L73" i="235"/>
  <c r="L72" i="382" s="1"/>
  <c r="L70" i="235"/>
  <c r="L69" i="382" s="1"/>
  <c r="L69" i="235"/>
  <c r="L68" i="382" s="1"/>
  <c r="L68" i="235"/>
  <c r="L67" i="235"/>
  <c r="L66" i="382" s="1"/>
  <c r="L65" i="235"/>
  <c r="L64" i="382" s="1"/>
  <c r="L62" i="235"/>
  <c r="L61" i="382" s="1"/>
  <c r="L61" i="235"/>
  <c r="L60" i="382" s="1"/>
  <c r="L60" i="235"/>
  <c r="L59" i="235"/>
  <c r="L58" i="382" s="1"/>
  <c r="L58" i="235"/>
  <c r="L57" i="382" s="1"/>
  <c r="L57" i="235"/>
  <c r="L56" i="382" s="1"/>
  <c r="L56" i="235"/>
  <c r="L55" i="382" s="1"/>
  <c r="L55" i="235"/>
  <c r="L54" i="382" s="1"/>
  <c r="K54" i="235"/>
  <c r="J54" i="235"/>
  <c r="I54" i="235"/>
  <c r="G54" i="235"/>
  <c r="F54" i="235"/>
  <c r="E54" i="235"/>
  <c r="D54" i="235"/>
  <c r="C54" i="235"/>
  <c r="L53" i="235"/>
  <c r="K53" i="235"/>
  <c r="J53" i="235"/>
  <c r="I53" i="235"/>
  <c r="H53" i="235"/>
  <c r="G53" i="235"/>
  <c r="F53" i="235"/>
  <c r="E53" i="235"/>
  <c r="D53" i="235"/>
  <c r="C53" i="235"/>
  <c r="L46" i="235"/>
  <c r="L46" i="382" s="1"/>
  <c r="L45" i="235"/>
  <c r="L45" i="382" s="1"/>
  <c r="L42" i="235"/>
  <c r="L42" i="382" s="1"/>
  <c r="L41" i="235"/>
  <c r="L41" i="382" s="1"/>
  <c r="L40" i="235"/>
  <c r="L40" i="382" s="1"/>
  <c r="L39" i="235"/>
  <c r="L39" i="382" s="1"/>
  <c r="L38" i="235"/>
  <c r="L38" i="382" s="1"/>
  <c r="L37" i="235"/>
  <c r="L37" i="382" s="1"/>
  <c r="L36" i="235"/>
  <c r="L36" i="382" s="1"/>
  <c r="L35" i="235"/>
  <c r="L35" i="382" s="1"/>
  <c r="L34" i="235"/>
  <c r="L34" i="382" s="1"/>
  <c r="K33" i="235"/>
  <c r="J33" i="235"/>
  <c r="I33" i="235"/>
  <c r="G33" i="235"/>
  <c r="F33" i="235"/>
  <c r="E33" i="235"/>
  <c r="D33" i="235"/>
  <c r="H33" i="235" s="1"/>
  <c r="C33" i="235"/>
  <c r="L32" i="235"/>
  <c r="L32" i="382" s="1"/>
  <c r="L31" i="235"/>
  <c r="L31" i="382" s="1"/>
  <c r="L30" i="235"/>
  <c r="L30" i="382" s="1"/>
  <c r="K29" i="235"/>
  <c r="J29" i="235"/>
  <c r="I29" i="235"/>
  <c r="G29" i="235"/>
  <c r="F29" i="235"/>
  <c r="E29" i="235"/>
  <c r="D29" i="235"/>
  <c r="C29" i="235"/>
  <c r="L28" i="235"/>
  <c r="L28" i="382" s="1"/>
  <c r="L27" i="235"/>
  <c r="L27" i="382" s="1"/>
  <c r="L26" i="235"/>
  <c r="L26" i="382" s="1"/>
  <c r="L25" i="235"/>
  <c r="L25" i="382" s="1"/>
  <c r="L24" i="235"/>
  <c r="L24" i="382" s="1"/>
  <c r="L23" i="382" s="1"/>
  <c r="K23" i="235"/>
  <c r="J23" i="235"/>
  <c r="I23" i="235"/>
  <c r="G23" i="235"/>
  <c r="F23" i="235"/>
  <c r="E23" i="235"/>
  <c r="D23" i="235"/>
  <c r="H23" i="235" s="1"/>
  <c r="C23" i="235"/>
  <c r="L22" i="235"/>
  <c r="L22" i="382" s="1"/>
  <c r="L21" i="235"/>
  <c r="L21" i="382" s="1"/>
  <c r="L20" i="235"/>
  <c r="L20" i="382" s="1"/>
  <c r="L19" i="235"/>
  <c r="L19" i="382" s="1"/>
  <c r="L18" i="235"/>
  <c r="L18" i="382" s="1"/>
  <c r="L17" i="235"/>
  <c r="L17" i="382" s="1"/>
  <c r="L16" i="235"/>
  <c r="L16" i="382" s="1"/>
  <c r="L15" i="235"/>
  <c r="L15" i="382" s="1"/>
  <c r="L14" i="235"/>
  <c r="L14" i="382" s="1"/>
  <c r="L13" i="235"/>
  <c r="L13" i="382" s="1"/>
  <c r="L12" i="235"/>
  <c r="L12" i="382" s="1"/>
  <c r="L11" i="382" s="1"/>
  <c r="K11" i="235"/>
  <c r="J11" i="235"/>
  <c r="I11" i="235"/>
  <c r="G11" i="235"/>
  <c r="F11" i="235"/>
  <c r="E11" i="235"/>
  <c r="D11" i="235"/>
  <c r="C11" i="235"/>
  <c r="L8" i="235"/>
  <c r="K8" i="235"/>
  <c r="J8" i="235"/>
  <c r="I8" i="235"/>
  <c r="H8" i="235"/>
  <c r="G8" i="235"/>
  <c r="F8" i="235"/>
  <c r="E8" i="235"/>
  <c r="D8" i="235"/>
  <c r="C8" i="235"/>
  <c r="L73" i="236"/>
  <c r="L72" i="379" s="1"/>
  <c r="L70" i="236"/>
  <c r="L69" i="379" s="1"/>
  <c r="L69" i="236"/>
  <c r="L68" i="379" s="1"/>
  <c r="L68" i="236"/>
  <c r="L67" i="379" s="1"/>
  <c r="L67" i="236"/>
  <c r="L66" i="379" s="1"/>
  <c r="L65" i="236"/>
  <c r="L64" i="379" s="1"/>
  <c r="L62" i="236"/>
  <c r="L61" i="379" s="1"/>
  <c r="L61" i="236"/>
  <c r="L60" i="379" s="1"/>
  <c r="K60" i="236"/>
  <c r="K59" i="379" s="1"/>
  <c r="J60" i="236"/>
  <c r="J59" i="379" s="1"/>
  <c r="I60" i="236"/>
  <c r="G60" i="236"/>
  <c r="G59" i="379" s="1"/>
  <c r="F60" i="236"/>
  <c r="F59" i="379" s="1"/>
  <c r="E60" i="236"/>
  <c r="D60" i="236"/>
  <c r="C59" i="379"/>
  <c r="L59" i="236"/>
  <c r="L58" i="379" s="1"/>
  <c r="L58" i="236"/>
  <c r="L57" i="379" s="1"/>
  <c r="L57" i="236"/>
  <c r="L56" i="379" s="1"/>
  <c r="L56" i="236"/>
  <c r="L55" i="379" s="1"/>
  <c r="L55" i="236"/>
  <c r="L54" i="379" s="1"/>
  <c r="L53" i="236"/>
  <c r="K53" i="236"/>
  <c r="J53" i="236"/>
  <c r="I53" i="236"/>
  <c r="H53" i="236"/>
  <c r="G53" i="236"/>
  <c r="F53" i="236"/>
  <c r="E53" i="236"/>
  <c r="D53" i="236"/>
  <c r="C53" i="236"/>
  <c r="L46" i="236"/>
  <c r="L46" i="379" s="1"/>
  <c r="L45" i="236"/>
  <c r="L45" i="379" s="1"/>
  <c r="L42" i="236"/>
  <c r="L42" i="379" s="1"/>
  <c r="L41" i="236"/>
  <c r="L41" i="379" s="1"/>
  <c r="L40" i="236"/>
  <c r="L40" i="379" s="1"/>
  <c r="L39" i="236"/>
  <c r="L39" i="379" s="1"/>
  <c r="L38" i="236"/>
  <c r="L38" i="379" s="1"/>
  <c r="L37" i="236"/>
  <c r="L37" i="379" s="1"/>
  <c r="L36" i="236"/>
  <c r="L36" i="379" s="1"/>
  <c r="L35" i="236"/>
  <c r="L35" i="379" s="1"/>
  <c r="L34" i="236"/>
  <c r="L34" i="379" s="1"/>
  <c r="K33" i="236"/>
  <c r="J33" i="236"/>
  <c r="I33" i="236"/>
  <c r="G33" i="236"/>
  <c r="F33" i="236"/>
  <c r="E33" i="236"/>
  <c r="D33" i="236"/>
  <c r="C33" i="236"/>
  <c r="L32" i="236"/>
  <c r="L32" i="379" s="1"/>
  <c r="L31" i="236"/>
  <c r="L31" i="379" s="1"/>
  <c r="L30" i="236"/>
  <c r="L30" i="379" s="1"/>
  <c r="K29" i="236"/>
  <c r="K28" i="379" s="1"/>
  <c r="J29" i="236"/>
  <c r="J28" i="379" s="1"/>
  <c r="I29" i="236"/>
  <c r="I28" i="379" s="1"/>
  <c r="G29" i="236"/>
  <c r="G28" i="379" s="1"/>
  <c r="F29" i="236"/>
  <c r="F28" i="379" s="1"/>
  <c r="E29" i="236"/>
  <c r="E28" i="379" s="1"/>
  <c r="D29" i="236"/>
  <c r="C29" i="236"/>
  <c r="C28" i="379" s="1"/>
  <c r="L28" i="236"/>
  <c r="L27" i="236"/>
  <c r="L27" i="379" s="1"/>
  <c r="L26" i="236"/>
  <c r="L26" i="379" s="1"/>
  <c r="L25" i="236"/>
  <c r="L25" i="379" s="1"/>
  <c r="L24" i="236"/>
  <c r="L24" i="379" s="1"/>
  <c r="K23" i="236"/>
  <c r="J23" i="236"/>
  <c r="I23" i="236"/>
  <c r="G23" i="236"/>
  <c r="F23" i="236"/>
  <c r="E23" i="236"/>
  <c r="D23" i="236"/>
  <c r="C23" i="236"/>
  <c r="L22" i="236"/>
  <c r="L22" i="379" s="1"/>
  <c r="L21" i="236"/>
  <c r="L21" i="379" s="1"/>
  <c r="L20" i="236"/>
  <c r="L20" i="379" s="1"/>
  <c r="L19" i="236"/>
  <c r="L19" i="379" s="1"/>
  <c r="L18" i="236"/>
  <c r="L18" i="379" s="1"/>
  <c r="L17" i="236"/>
  <c r="L17" i="379" s="1"/>
  <c r="L16" i="236"/>
  <c r="L16" i="379" s="1"/>
  <c r="L15" i="236"/>
  <c r="L15" i="379" s="1"/>
  <c r="L14" i="236"/>
  <c r="L14" i="379" s="1"/>
  <c r="L13" i="236"/>
  <c r="L13" i="379" s="1"/>
  <c r="L12" i="236"/>
  <c r="L12" i="379" s="1"/>
  <c r="K11" i="236"/>
  <c r="J11" i="236"/>
  <c r="I11" i="236"/>
  <c r="G11" i="236"/>
  <c r="F11" i="236"/>
  <c r="E11" i="236"/>
  <c r="D11" i="236"/>
  <c r="C11" i="236"/>
  <c r="L8" i="236"/>
  <c r="K8" i="236"/>
  <c r="J8" i="236"/>
  <c r="I8" i="236"/>
  <c r="H8" i="236"/>
  <c r="G8" i="236"/>
  <c r="F8" i="236"/>
  <c r="E8" i="236"/>
  <c r="D8" i="236"/>
  <c r="C8" i="236"/>
  <c r="L73" i="237"/>
  <c r="L70" i="237"/>
  <c r="L69" i="237"/>
  <c r="K68" i="237"/>
  <c r="K68" i="238" s="1"/>
  <c r="J68" i="237"/>
  <c r="J68" i="238" s="1"/>
  <c r="I68" i="237"/>
  <c r="E68" i="237"/>
  <c r="E68" i="238" s="1"/>
  <c r="D68" i="237"/>
  <c r="C68" i="237"/>
  <c r="C67" i="378" s="1"/>
  <c r="L67" i="237"/>
  <c r="L65" i="237"/>
  <c r="L59" i="237"/>
  <c r="L58" i="237"/>
  <c r="L57" i="237"/>
  <c r="L56" i="237"/>
  <c r="L55" i="237"/>
  <c r="K54" i="237"/>
  <c r="J54" i="237"/>
  <c r="I54" i="237"/>
  <c r="G54" i="237"/>
  <c r="F54" i="237"/>
  <c r="L53" i="237"/>
  <c r="K53" i="237"/>
  <c r="J53" i="237"/>
  <c r="I53" i="237"/>
  <c r="H53" i="237"/>
  <c r="G53" i="237"/>
  <c r="F53" i="237"/>
  <c r="E53" i="237"/>
  <c r="D53" i="237"/>
  <c r="C53" i="237"/>
  <c r="L46" i="237"/>
  <c r="L46" i="378" s="1"/>
  <c r="L46" i="375" s="1"/>
  <c r="L79" i="368" s="1"/>
  <c r="L45" i="237"/>
  <c r="L45" i="378" s="1"/>
  <c r="L42" i="237"/>
  <c r="L42" i="378" s="1"/>
  <c r="L42" i="375" s="1"/>
  <c r="L67" i="368" s="1"/>
  <c r="L41" i="237"/>
  <c r="L41" i="378" s="1"/>
  <c r="L41" i="375" s="1"/>
  <c r="L66" i="368" s="1"/>
  <c r="L40" i="237"/>
  <c r="L40" i="378" s="1"/>
  <c r="K39" i="237"/>
  <c r="J39" i="237"/>
  <c r="I39" i="237"/>
  <c r="G39" i="237"/>
  <c r="G39" i="376" s="1"/>
  <c r="F39" i="237"/>
  <c r="F39" i="376" s="1"/>
  <c r="E39" i="237"/>
  <c r="E39" i="376" s="1"/>
  <c r="D39" i="237"/>
  <c r="C39" i="237"/>
  <c r="L38" i="237"/>
  <c r="L38" i="378" s="1"/>
  <c r="L38" i="375" s="1"/>
  <c r="L63" i="368" s="1"/>
  <c r="L37" i="237"/>
  <c r="L37" i="378" s="1"/>
  <c r="L37" i="375" s="1"/>
  <c r="L62" i="368" s="1"/>
  <c r="L36" i="237"/>
  <c r="L36" i="378" s="1"/>
  <c r="L36" i="375" s="1"/>
  <c r="L57" i="368" s="1"/>
  <c r="L35" i="237"/>
  <c r="L35" i="378" s="1"/>
  <c r="L35" i="375" s="1"/>
  <c r="L56" i="368" s="1"/>
  <c r="L34" i="237"/>
  <c r="L34" i="378" s="1"/>
  <c r="K33" i="237"/>
  <c r="J33" i="237"/>
  <c r="I33" i="237"/>
  <c r="G33" i="237"/>
  <c r="G33" i="376" s="1"/>
  <c r="F33" i="237"/>
  <c r="F33" i="376" s="1"/>
  <c r="E33" i="237"/>
  <c r="E33" i="376" s="1"/>
  <c r="D33" i="237"/>
  <c r="C33" i="237"/>
  <c r="L32" i="237"/>
  <c r="L32" i="378" s="1"/>
  <c r="L32" i="375" s="1"/>
  <c r="L31" i="368" s="1"/>
  <c r="L31" i="237"/>
  <c r="L31" i="378" s="1"/>
  <c r="L31" i="375" s="1"/>
  <c r="L30" i="368" s="1"/>
  <c r="L30" i="237"/>
  <c r="L30" i="378" s="1"/>
  <c r="K29" i="237"/>
  <c r="J29" i="237"/>
  <c r="I29" i="237"/>
  <c r="G29" i="237"/>
  <c r="G29" i="376" s="1"/>
  <c r="F29" i="237"/>
  <c r="F29" i="376" s="1"/>
  <c r="E29" i="237"/>
  <c r="E29" i="376" s="1"/>
  <c r="D29" i="237"/>
  <c r="C29" i="237"/>
  <c r="L28" i="237"/>
  <c r="L27" i="237"/>
  <c r="L27" i="378" s="1"/>
  <c r="L27" i="375" s="1"/>
  <c r="L24" i="368" s="1"/>
  <c r="L26" i="237"/>
  <c r="L26" i="378" s="1"/>
  <c r="L26" i="375" s="1"/>
  <c r="L25" i="237"/>
  <c r="L25" i="378" s="1"/>
  <c r="L25" i="375" s="1"/>
  <c r="L22" i="368" s="1"/>
  <c r="L24" i="237"/>
  <c r="L24" i="378" s="1"/>
  <c r="K23" i="237"/>
  <c r="J23" i="237"/>
  <c r="I23" i="237"/>
  <c r="G23" i="237"/>
  <c r="G23" i="376" s="1"/>
  <c r="F23" i="237"/>
  <c r="F23" i="376" s="1"/>
  <c r="E23" i="237"/>
  <c r="E23" i="376" s="1"/>
  <c r="D23" i="237"/>
  <c r="C23" i="237"/>
  <c r="L22" i="237"/>
  <c r="L22" i="378" s="1"/>
  <c r="L22" i="375" s="1"/>
  <c r="L53" i="368" s="1"/>
  <c r="L21" i="237"/>
  <c r="L21" i="378" s="1"/>
  <c r="L21" i="375" s="1"/>
  <c r="L52" i="368" s="1"/>
  <c r="L20" i="237"/>
  <c r="L20" i="378" s="1"/>
  <c r="L20" i="375" s="1"/>
  <c r="L51" i="368" s="1"/>
  <c r="L19" i="237"/>
  <c r="L19" i="378" s="1"/>
  <c r="L19" i="375" s="1"/>
  <c r="L50" i="368" s="1"/>
  <c r="L18" i="237"/>
  <c r="L18" i="378" s="1"/>
  <c r="L18" i="375" s="1"/>
  <c r="L49" i="368" s="1"/>
  <c r="L17" i="237"/>
  <c r="L17" i="378" s="1"/>
  <c r="L17" i="375" s="1"/>
  <c r="L48" i="368" s="1"/>
  <c r="L16" i="237"/>
  <c r="L16" i="378" s="1"/>
  <c r="L16" i="375" s="1"/>
  <c r="L47" i="368" s="1"/>
  <c r="L15" i="237"/>
  <c r="L15" i="378" s="1"/>
  <c r="L15" i="375" s="1"/>
  <c r="L46" i="368" s="1"/>
  <c r="L14" i="237"/>
  <c r="L14" i="378" s="1"/>
  <c r="L14" i="375" s="1"/>
  <c r="L45" i="368" s="1"/>
  <c r="L13" i="237"/>
  <c r="L13" i="378" s="1"/>
  <c r="L13" i="375" s="1"/>
  <c r="L44" i="368" s="1"/>
  <c r="L12" i="237"/>
  <c r="L12" i="378" s="1"/>
  <c r="K11" i="237"/>
  <c r="J11" i="237"/>
  <c r="I11" i="237"/>
  <c r="G11" i="237"/>
  <c r="F11" i="237"/>
  <c r="E11" i="237"/>
  <c r="D11" i="237"/>
  <c r="H11" i="237" s="1"/>
  <c r="C11" i="237"/>
  <c r="L8" i="237"/>
  <c r="K8" i="237"/>
  <c r="J8" i="237"/>
  <c r="I8" i="237"/>
  <c r="H8" i="237"/>
  <c r="G8" i="237"/>
  <c r="F8" i="237"/>
  <c r="E8" i="237"/>
  <c r="D8" i="237"/>
  <c r="C8" i="237"/>
  <c r="K58" i="241"/>
  <c r="J58" i="241"/>
  <c r="I58" i="241"/>
  <c r="H58" i="241"/>
  <c r="G58" i="241"/>
  <c r="F58" i="241"/>
  <c r="E58" i="241"/>
  <c r="D58" i="241"/>
  <c r="C58" i="241"/>
  <c r="K73" i="238"/>
  <c r="K57" i="241" s="1"/>
  <c r="J73" i="238"/>
  <c r="J57" i="241" s="1"/>
  <c r="I73" i="238"/>
  <c r="I57" i="241" s="1"/>
  <c r="G73" i="238"/>
  <c r="G57" i="241" s="1"/>
  <c r="F73" i="238"/>
  <c r="F57" i="241" s="1"/>
  <c r="E73" i="238"/>
  <c r="D73" i="238"/>
  <c r="C73" i="238"/>
  <c r="C57" i="241" s="1"/>
  <c r="K70" i="238"/>
  <c r="J70" i="238"/>
  <c r="I70" i="238"/>
  <c r="G70" i="238"/>
  <c r="F70" i="238"/>
  <c r="E70" i="238"/>
  <c r="D70" i="238"/>
  <c r="H70" i="238" s="1"/>
  <c r="C70" i="238"/>
  <c r="K69" i="238"/>
  <c r="J69" i="238"/>
  <c r="I69" i="238"/>
  <c r="G69" i="238"/>
  <c r="F69" i="238"/>
  <c r="E69" i="238"/>
  <c r="D69" i="238"/>
  <c r="H69" i="238" s="1"/>
  <c r="C69" i="238"/>
  <c r="G68" i="238"/>
  <c r="F68" i="238"/>
  <c r="K67" i="238"/>
  <c r="K33" i="241" s="1"/>
  <c r="J67" i="238"/>
  <c r="J33" i="241" s="1"/>
  <c r="I67" i="238"/>
  <c r="I33" i="241" s="1"/>
  <c r="G67" i="238"/>
  <c r="G33" i="241" s="1"/>
  <c r="F67" i="238"/>
  <c r="F33" i="241" s="1"/>
  <c r="E67" i="238"/>
  <c r="D67" i="238"/>
  <c r="C67" i="238"/>
  <c r="C33" i="241" s="1"/>
  <c r="K65" i="238"/>
  <c r="K31" i="241" s="1"/>
  <c r="J65" i="238"/>
  <c r="J31" i="241" s="1"/>
  <c r="I65" i="238"/>
  <c r="I31" i="241" s="1"/>
  <c r="G65" i="238"/>
  <c r="G31" i="241" s="1"/>
  <c r="F65" i="238"/>
  <c r="F31" i="241" s="1"/>
  <c r="E65" i="238"/>
  <c r="D65" i="238"/>
  <c r="C65" i="238"/>
  <c r="C31" i="241" s="1"/>
  <c r="D61" i="238"/>
  <c r="K59" i="238"/>
  <c r="J59" i="238"/>
  <c r="I59" i="238"/>
  <c r="G59" i="238"/>
  <c r="F59" i="238"/>
  <c r="E59" i="238"/>
  <c r="D59" i="238"/>
  <c r="C59" i="238"/>
  <c r="K58" i="238"/>
  <c r="J58" i="238"/>
  <c r="I58" i="238"/>
  <c r="G58" i="238"/>
  <c r="F58" i="238"/>
  <c r="E58" i="238"/>
  <c r="D58" i="238"/>
  <c r="C58" i="238"/>
  <c r="K57" i="238"/>
  <c r="K14" i="241" s="1"/>
  <c r="J57" i="238"/>
  <c r="J14" i="241" s="1"/>
  <c r="I57" i="238"/>
  <c r="I14" i="241" s="1"/>
  <c r="G57" i="238"/>
  <c r="G14" i="241" s="1"/>
  <c r="F57" i="238"/>
  <c r="F14" i="241" s="1"/>
  <c r="E57" i="238"/>
  <c r="D57" i="238"/>
  <c r="C57" i="238"/>
  <c r="C14" i="241" s="1"/>
  <c r="K56" i="238"/>
  <c r="K13" i="241" s="1"/>
  <c r="J56" i="238"/>
  <c r="J13" i="241" s="1"/>
  <c r="I56" i="238"/>
  <c r="G56" i="238"/>
  <c r="G13" i="241" s="1"/>
  <c r="F56" i="238"/>
  <c r="F13" i="241" s="1"/>
  <c r="E56" i="238"/>
  <c r="D56" i="238"/>
  <c r="C56" i="238"/>
  <c r="K55" i="238"/>
  <c r="J55" i="238"/>
  <c r="J12" i="241" s="1"/>
  <c r="I55" i="238"/>
  <c r="I12" i="241" s="1"/>
  <c r="G55" i="238"/>
  <c r="F55" i="238"/>
  <c r="F12" i="241" s="1"/>
  <c r="E55" i="238"/>
  <c r="D55" i="238"/>
  <c r="C55" i="238"/>
  <c r="L53" i="238"/>
  <c r="K53" i="238"/>
  <c r="J53" i="238"/>
  <c r="I53" i="238"/>
  <c r="H53" i="238"/>
  <c r="G53" i="238"/>
  <c r="F53" i="238"/>
  <c r="E53" i="238"/>
  <c r="D53" i="238"/>
  <c r="C53" i="238"/>
  <c r="K46" i="238"/>
  <c r="K78" i="240" s="1"/>
  <c r="K79" i="364" s="1"/>
  <c r="J46" i="238"/>
  <c r="J78" i="240" s="1"/>
  <c r="I46" i="238"/>
  <c r="I78" i="240" s="1"/>
  <c r="I79" i="364" s="1"/>
  <c r="G46" i="238"/>
  <c r="G78" i="240" s="1"/>
  <c r="G79" i="364" s="1"/>
  <c r="F46" i="238"/>
  <c r="F78" i="240" s="1"/>
  <c r="F79" i="364" s="1"/>
  <c r="E46" i="238"/>
  <c r="E78" i="240" s="1"/>
  <c r="E79" i="364" s="1"/>
  <c r="D46" i="238"/>
  <c r="C46" i="238"/>
  <c r="C78" i="240" s="1"/>
  <c r="K45" i="238"/>
  <c r="K77" i="240" s="1"/>
  <c r="J45" i="238"/>
  <c r="J77" i="240" s="1"/>
  <c r="J78" i="364" s="1"/>
  <c r="I45" i="238"/>
  <c r="I77" i="240" s="1"/>
  <c r="G45" i="238"/>
  <c r="G77" i="240" s="1"/>
  <c r="F45" i="238"/>
  <c r="F77" i="240" s="1"/>
  <c r="E45" i="238"/>
  <c r="E77" i="240" s="1"/>
  <c r="D45" i="238"/>
  <c r="H45" i="238" s="1"/>
  <c r="C45" i="238"/>
  <c r="C77" i="240" s="1"/>
  <c r="K42" i="238"/>
  <c r="K66" i="240" s="1"/>
  <c r="K67" i="364" s="1"/>
  <c r="J42" i="238"/>
  <c r="J66" i="240" s="1"/>
  <c r="J67" i="364" s="1"/>
  <c r="I42" i="238"/>
  <c r="I66" i="240" s="1"/>
  <c r="I67" i="364" s="1"/>
  <c r="G42" i="238"/>
  <c r="G66" i="240" s="1"/>
  <c r="G67" i="364" s="1"/>
  <c r="F42" i="238"/>
  <c r="F66" i="240" s="1"/>
  <c r="F67" i="364" s="1"/>
  <c r="E42" i="238"/>
  <c r="E66" i="240" s="1"/>
  <c r="E67" i="364" s="1"/>
  <c r="D42" i="238"/>
  <c r="C42" i="238"/>
  <c r="C66" i="240" s="1"/>
  <c r="K40" i="238"/>
  <c r="K64" i="240" s="1"/>
  <c r="K65" i="364" s="1"/>
  <c r="J40" i="238"/>
  <c r="J64" i="240" s="1"/>
  <c r="J65" i="364" s="1"/>
  <c r="I40" i="238"/>
  <c r="I64" i="240" s="1"/>
  <c r="I65" i="364" s="1"/>
  <c r="G40" i="238"/>
  <c r="G64" i="240" s="1"/>
  <c r="G65" i="364" s="1"/>
  <c r="F40" i="238"/>
  <c r="F64" i="240" s="1"/>
  <c r="F65" i="364" s="1"/>
  <c r="E40" i="238"/>
  <c r="E64" i="240" s="1"/>
  <c r="E65" i="364" s="1"/>
  <c r="D40" i="238"/>
  <c r="H40" i="238" s="1"/>
  <c r="C40" i="238"/>
  <c r="C64" i="240" s="1"/>
  <c r="L38" i="238"/>
  <c r="K37" i="238"/>
  <c r="K61" i="240" s="1"/>
  <c r="J37" i="238"/>
  <c r="J61" i="240" s="1"/>
  <c r="I37" i="238"/>
  <c r="I61" i="240" s="1"/>
  <c r="G37" i="238"/>
  <c r="G61" i="240" s="1"/>
  <c r="F37" i="238"/>
  <c r="F61" i="240" s="1"/>
  <c r="E37" i="238"/>
  <c r="E61" i="240" s="1"/>
  <c r="D37" i="238"/>
  <c r="C37" i="238"/>
  <c r="C61" i="240" s="1"/>
  <c r="K36" i="238"/>
  <c r="K56" i="240" s="1"/>
  <c r="J36" i="238"/>
  <c r="J56" i="240" s="1"/>
  <c r="I36" i="238"/>
  <c r="I56" i="240" s="1"/>
  <c r="G36" i="238"/>
  <c r="G56" i="240" s="1"/>
  <c r="F36" i="238"/>
  <c r="F56" i="240" s="1"/>
  <c r="E36" i="238"/>
  <c r="E56" i="240" s="1"/>
  <c r="D36" i="238"/>
  <c r="C36" i="238"/>
  <c r="C56" i="240" s="1"/>
  <c r="K35" i="238"/>
  <c r="K55" i="240" s="1"/>
  <c r="J35" i="238"/>
  <c r="J55" i="240" s="1"/>
  <c r="I35" i="238"/>
  <c r="I55" i="240" s="1"/>
  <c r="G35" i="238"/>
  <c r="G55" i="240" s="1"/>
  <c r="F35" i="238"/>
  <c r="F55" i="240" s="1"/>
  <c r="E35" i="238"/>
  <c r="E55" i="240" s="1"/>
  <c r="D35" i="238"/>
  <c r="C35" i="238"/>
  <c r="K34" i="238"/>
  <c r="K54" i="240" s="1"/>
  <c r="J34" i="238"/>
  <c r="I34" i="238"/>
  <c r="I54" i="240" s="1"/>
  <c r="G34" i="238"/>
  <c r="G54" i="240" s="1"/>
  <c r="F34" i="238"/>
  <c r="F54" i="240" s="1"/>
  <c r="E34" i="238"/>
  <c r="D34" i="238"/>
  <c r="C34" i="238"/>
  <c r="C54" i="240" s="1"/>
  <c r="K32" i="238"/>
  <c r="J32" i="238"/>
  <c r="I32" i="238"/>
  <c r="G32" i="238"/>
  <c r="F32" i="238"/>
  <c r="E32" i="238"/>
  <c r="D32" i="238"/>
  <c r="C32" i="238"/>
  <c r="K31" i="238"/>
  <c r="J31" i="238"/>
  <c r="I31" i="238"/>
  <c r="G31" i="238"/>
  <c r="F31" i="238"/>
  <c r="E31" i="238"/>
  <c r="E29" i="240" s="1"/>
  <c r="D31" i="238"/>
  <c r="C31" i="238"/>
  <c r="K30" i="238"/>
  <c r="J30" i="238"/>
  <c r="I30" i="238"/>
  <c r="G30" i="238"/>
  <c r="F30" i="238"/>
  <c r="E30" i="238"/>
  <c r="D30" i="238"/>
  <c r="C30" i="238"/>
  <c r="K28" i="238"/>
  <c r="J28" i="238"/>
  <c r="I28" i="238"/>
  <c r="G28" i="238"/>
  <c r="F28" i="238"/>
  <c r="E28" i="238"/>
  <c r="D28" i="238"/>
  <c r="C28" i="238"/>
  <c r="K27" i="238"/>
  <c r="K24" i="240" s="1"/>
  <c r="K25" i="364" s="1"/>
  <c r="J27" i="238"/>
  <c r="J24" i="240" s="1"/>
  <c r="J25" i="364" s="1"/>
  <c r="I27" i="238"/>
  <c r="I24" i="240" s="1"/>
  <c r="I25" i="364" s="1"/>
  <c r="G27" i="238"/>
  <c r="G24" i="240" s="1"/>
  <c r="G25" i="364" s="1"/>
  <c r="F27" i="238"/>
  <c r="F24" i="240" s="1"/>
  <c r="F25" i="364" s="1"/>
  <c r="E27" i="238"/>
  <c r="E24" i="240" s="1"/>
  <c r="E25" i="364" s="1"/>
  <c r="D27" i="238"/>
  <c r="C27" i="238"/>
  <c r="C24" i="240" s="1"/>
  <c r="K26" i="238"/>
  <c r="K23" i="240" s="1"/>
  <c r="J26" i="238"/>
  <c r="J23" i="240" s="1"/>
  <c r="I26" i="238"/>
  <c r="I23" i="240" s="1"/>
  <c r="G26" i="238"/>
  <c r="G23" i="240" s="1"/>
  <c r="F26" i="238"/>
  <c r="F23" i="240" s="1"/>
  <c r="F24" i="364" s="1"/>
  <c r="E26" i="238"/>
  <c r="E23" i="240" s="1"/>
  <c r="E24" i="364" s="1"/>
  <c r="D26" i="238"/>
  <c r="C26" i="238"/>
  <c r="K25" i="238"/>
  <c r="J25" i="238"/>
  <c r="I25" i="238"/>
  <c r="G25" i="238"/>
  <c r="F25" i="238"/>
  <c r="E25" i="238"/>
  <c r="D25" i="238"/>
  <c r="C25" i="238"/>
  <c r="K24" i="238"/>
  <c r="J24" i="238"/>
  <c r="I24" i="238"/>
  <c r="G24" i="238"/>
  <c r="F24" i="238"/>
  <c r="E24" i="238"/>
  <c r="D24" i="238"/>
  <c r="C24" i="238"/>
  <c r="K22" i="238"/>
  <c r="K52" i="240" s="1"/>
  <c r="J22" i="238"/>
  <c r="J52" i="240" s="1"/>
  <c r="I22" i="238"/>
  <c r="G22" i="238"/>
  <c r="G52" i="240" s="1"/>
  <c r="F22" i="238"/>
  <c r="F52" i="240" s="1"/>
  <c r="E22" i="238"/>
  <c r="E52" i="240" s="1"/>
  <c r="D22" i="238"/>
  <c r="C22" i="238"/>
  <c r="C52" i="240" s="1"/>
  <c r="K21" i="238"/>
  <c r="K51" i="240" s="1"/>
  <c r="J21" i="238"/>
  <c r="J51" i="240" s="1"/>
  <c r="I21" i="238"/>
  <c r="I51" i="240" s="1"/>
  <c r="G21" i="238"/>
  <c r="G51" i="240" s="1"/>
  <c r="F21" i="238"/>
  <c r="F51" i="240" s="1"/>
  <c r="E21" i="238"/>
  <c r="E51" i="240" s="1"/>
  <c r="D21" i="238"/>
  <c r="C21" i="238"/>
  <c r="C51" i="240" s="1"/>
  <c r="K20" i="238"/>
  <c r="K50" i="240" s="1"/>
  <c r="J20" i="238"/>
  <c r="J50" i="240" s="1"/>
  <c r="I20" i="238"/>
  <c r="I50" i="240" s="1"/>
  <c r="G20" i="238"/>
  <c r="G50" i="240" s="1"/>
  <c r="F20" i="238"/>
  <c r="F50" i="240" s="1"/>
  <c r="E20" i="238"/>
  <c r="E50" i="240" s="1"/>
  <c r="D20" i="238"/>
  <c r="C20" i="238"/>
  <c r="C50" i="240" s="1"/>
  <c r="K19" i="238"/>
  <c r="K49" i="240" s="1"/>
  <c r="J19" i="238"/>
  <c r="J49" i="240" s="1"/>
  <c r="I19" i="238"/>
  <c r="I49" i="240" s="1"/>
  <c r="G19" i="238"/>
  <c r="G49" i="240" s="1"/>
  <c r="F19" i="238"/>
  <c r="F49" i="240" s="1"/>
  <c r="E19" i="238"/>
  <c r="E49" i="240" s="1"/>
  <c r="D19" i="238"/>
  <c r="C19" i="238"/>
  <c r="C49" i="240" s="1"/>
  <c r="K18" i="238"/>
  <c r="K48" i="240" s="1"/>
  <c r="J18" i="238"/>
  <c r="J48" i="240" s="1"/>
  <c r="I18" i="238"/>
  <c r="G18" i="238"/>
  <c r="G48" i="240" s="1"/>
  <c r="F18" i="238"/>
  <c r="F48" i="240" s="1"/>
  <c r="E18" i="238"/>
  <c r="E48" i="240" s="1"/>
  <c r="D18" i="238"/>
  <c r="C18" i="238"/>
  <c r="C48" i="240" s="1"/>
  <c r="K17" i="238"/>
  <c r="K47" i="240" s="1"/>
  <c r="J17" i="238"/>
  <c r="J47" i="240" s="1"/>
  <c r="I17" i="238"/>
  <c r="I47" i="240" s="1"/>
  <c r="G17" i="238"/>
  <c r="G47" i="240" s="1"/>
  <c r="F17" i="238"/>
  <c r="F47" i="240" s="1"/>
  <c r="E17" i="238"/>
  <c r="E47" i="240" s="1"/>
  <c r="D17" i="238"/>
  <c r="C17" i="238"/>
  <c r="C47" i="240" s="1"/>
  <c r="K16" i="238"/>
  <c r="K46" i="240" s="1"/>
  <c r="J16" i="238"/>
  <c r="J46" i="240" s="1"/>
  <c r="I16" i="238"/>
  <c r="I46" i="240" s="1"/>
  <c r="G16" i="238"/>
  <c r="G46" i="240" s="1"/>
  <c r="F16" i="238"/>
  <c r="F46" i="240" s="1"/>
  <c r="E16" i="238"/>
  <c r="E46" i="240" s="1"/>
  <c r="D16" i="238"/>
  <c r="C16" i="238"/>
  <c r="C46" i="240" s="1"/>
  <c r="K15" i="238"/>
  <c r="K45" i="240" s="1"/>
  <c r="J15" i="238"/>
  <c r="J45" i="240" s="1"/>
  <c r="I15" i="238"/>
  <c r="I45" i="240" s="1"/>
  <c r="G15" i="238"/>
  <c r="G45" i="240" s="1"/>
  <c r="F15" i="238"/>
  <c r="F45" i="240" s="1"/>
  <c r="E15" i="238"/>
  <c r="E45" i="240" s="1"/>
  <c r="D15" i="238"/>
  <c r="C15" i="238"/>
  <c r="C45" i="240" s="1"/>
  <c r="K14" i="238"/>
  <c r="K44" i="240" s="1"/>
  <c r="J14" i="238"/>
  <c r="J44" i="240" s="1"/>
  <c r="I14" i="238"/>
  <c r="I44" i="240" s="1"/>
  <c r="G14" i="238"/>
  <c r="G44" i="240" s="1"/>
  <c r="F14" i="238"/>
  <c r="F44" i="240" s="1"/>
  <c r="E14" i="238"/>
  <c r="E44" i="240" s="1"/>
  <c r="D14" i="238"/>
  <c r="C14" i="238"/>
  <c r="C44" i="240" s="1"/>
  <c r="K13" i="238"/>
  <c r="K43" i="240" s="1"/>
  <c r="J13" i="238"/>
  <c r="J43" i="240" s="1"/>
  <c r="I13" i="238"/>
  <c r="I43" i="240" s="1"/>
  <c r="G13" i="238"/>
  <c r="G43" i="240" s="1"/>
  <c r="F13" i="238"/>
  <c r="F43" i="240" s="1"/>
  <c r="E13" i="238"/>
  <c r="E43" i="240" s="1"/>
  <c r="D13" i="238"/>
  <c r="C13" i="238"/>
  <c r="C43" i="240" s="1"/>
  <c r="K12" i="238"/>
  <c r="J12" i="238"/>
  <c r="I12" i="238"/>
  <c r="I42" i="240" s="1"/>
  <c r="G12" i="238"/>
  <c r="F12" i="238"/>
  <c r="F42" i="240" s="1"/>
  <c r="E12" i="238"/>
  <c r="E42" i="240" s="1"/>
  <c r="D12" i="238"/>
  <c r="C12" i="238"/>
  <c r="L8" i="238"/>
  <c r="K8" i="238"/>
  <c r="J8" i="238"/>
  <c r="I8" i="238"/>
  <c r="H8" i="238"/>
  <c r="G8" i="238"/>
  <c r="F8" i="238"/>
  <c r="E8" i="238"/>
  <c r="D8" i="238"/>
  <c r="C8" i="238"/>
  <c r="L138" i="239"/>
  <c r="L135" i="370" s="1"/>
  <c r="L137" i="239"/>
  <c r="L134" i="370" s="1"/>
  <c r="L133" i="239"/>
  <c r="L130" i="370" s="1"/>
  <c r="L132" i="239"/>
  <c r="L129" i="370" s="1"/>
  <c r="L131" i="239"/>
  <c r="L128" i="370" s="1"/>
  <c r="L127" i="239"/>
  <c r="L124" i="370" s="1"/>
  <c r="L125" i="239"/>
  <c r="L122" i="370" s="1"/>
  <c r="K124" i="239"/>
  <c r="J124" i="239"/>
  <c r="I124" i="239"/>
  <c r="G124" i="239"/>
  <c r="F124" i="239"/>
  <c r="E124" i="239"/>
  <c r="D124" i="239"/>
  <c r="H124" i="239" s="1"/>
  <c r="L123" i="239"/>
  <c r="L120" i="370" s="1"/>
  <c r="L122" i="239"/>
  <c r="L119" i="370" s="1"/>
  <c r="L121" i="239"/>
  <c r="L118" i="370" s="1"/>
  <c r="K120" i="239"/>
  <c r="J120" i="239"/>
  <c r="I120" i="239"/>
  <c r="G120" i="239"/>
  <c r="F120" i="239"/>
  <c r="E120" i="239"/>
  <c r="D120" i="239"/>
  <c r="H120" i="239" s="1"/>
  <c r="C120" i="239"/>
  <c r="L117" i="239"/>
  <c r="L114" i="370" s="1"/>
  <c r="L115" i="239"/>
  <c r="L112" i="370" s="1"/>
  <c r="L113" i="239"/>
  <c r="L110" i="370" s="1"/>
  <c r="L111" i="239"/>
  <c r="L108" i="370" s="1"/>
  <c r="L108" i="239"/>
  <c r="L105" i="370" s="1"/>
  <c r="K107" i="239"/>
  <c r="J107" i="239"/>
  <c r="I107" i="239"/>
  <c r="E106" i="239"/>
  <c r="E104" i="239" s="1"/>
  <c r="D106" i="239"/>
  <c r="G104" i="239"/>
  <c r="F104" i="239"/>
  <c r="L102" i="239"/>
  <c r="L99" i="370" s="1"/>
  <c r="L100" i="239"/>
  <c r="L97" i="370" s="1"/>
  <c r="L99" i="239"/>
  <c r="L96" i="370" s="1"/>
  <c r="L98" i="239"/>
  <c r="L95" i="370" s="1"/>
  <c r="L94" i="239"/>
  <c r="L91" i="370" s="1"/>
  <c r="L93" i="239"/>
  <c r="L90" i="370" s="1"/>
  <c r="L92" i="239"/>
  <c r="L89" i="370" s="1"/>
  <c r="L90" i="239"/>
  <c r="K90" i="239"/>
  <c r="J90" i="239"/>
  <c r="I90" i="239"/>
  <c r="H90" i="239"/>
  <c r="G90" i="239"/>
  <c r="F90" i="239"/>
  <c r="E90" i="239"/>
  <c r="D90" i="239"/>
  <c r="C90" i="239"/>
  <c r="L84" i="239"/>
  <c r="L82" i="370" s="1"/>
  <c r="L83" i="239"/>
  <c r="L81" i="370" s="1"/>
  <c r="L82" i="239"/>
  <c r="L80" i="370" s="1"/>
  <c r="K81" i="239"/>
  <c r="J81" i="239"/>
  <c r="I81" i="239"/>
  <c r="G81" i="239"/>
  <c r="F81" i="239"/>
  <c r="E81" i="239"/>
  <c r="D81" i="239"/>
  <c r="H81" i="239" s="1"/>
  <c r="C81" i="239"/>
  <c r="L80" i="239"/>
  <c r="L78" i="370" s="1"/>
  <c r="L79" i="239"/>
  <c r="L77" i="370" s="1"/>
  <c r="K78" i="239"/>
  <c r="J78" i="239"/>
  <c r="I78" i="239"/>
  <c r="G78" i="239"/>
  <c r="F78" i="239"/>
  <c r="E78" i="239"/>
  <c r="D78" i="239"/>
  <c r="C78" i="239"/>
  <c r="L77" i="239"/>
  <c r="L75" i="370" s="1"/>
  <c r="L75" i="239"/>
  <c r="L73" i="370" s="1"/>
  <c r="K74" i="239"/>
  <c r="J74" i="239"/>
  <c r="I74" i="239"/>
  <c r="G74" i="239"/>
  <c r="F74" i="239"/>
  <c r="E74" i="239"/>
  <c r="L73" i="239"/>
  <c r="L71" i="370" s="1"/>
  <c r="L72" i="239"/>
  <c r="L70" i="370" s="1"/>
  <c r="L71" i="239"/>
  <c r="L69" i="370" s="1"/>
  <c r="L68" i="370" s="1"/>
  <c r="K70" i="239"/>
  <c r="J70" i="239"/>
  <c r="I70" i="239"/>
  <c r="G70" i="239"/>
  <c r="F70" i="239"/>
  <c r="E70" i="239"/>
  <c r="D70" i="239"/>
  <c r="C70" i="239"/>
  <c r="L68" i="239"/>
  <c r="L66" i="370" s="1"/>
  <c r="L67" i="239"/>
  <c r="L65" i="370" s="1"/>
  <c r="L66" i="239"/>
  <c r="L64" i="370" s="1"/>
  <c r="K65" i="239"/>
  <c r="J65" i="239"/>
  <c r="I65" i="239"/>
  <c r="G65" i="239"/>
  <c r="F65" i="239"/>
  <c r="E65" i="239"/>
  <c r="D65" i="239"/>
  <c r="H65" i="239" s="1"/>
  <c r="C65" i="239"/>
  <c r="L64" i="239"/>
  <c r="L62" i="370" s="1"/>
  <c r="L63" i="239"/>
  <c r="L61" i="370" s="1"/>
  <c r="L62" i="239"/>
  <c r="L60" i="370" s="1"/>
  <c r="L59" i="370" s="1"/>
  <c r="K61" i="239"/>
  <c r="J61" i="239"/>
  <c r="I61" i="239"/>
  <c r="G61" i="239"/>
  <c r="F61" i="239"/>
  <c r="E61" i="239"/>
  <c r="D61" i="239"/>
  <c r="H61" i="239" s="1"/>
  <c r="C61" i="239"/>
  <c r="L60" i="239"/>
  <c r="L58" i="370" s="1"/>
  <c r="L59" i="239"/>
  <c r="L57" i="370" s="1"/>
  <c r="L58" i="239"/>
  <c r="L56" i="370" s="1"/>
  <c r="L57" i="239"/>
  <c r="L55" i="370" s="1"/>
  <c r="L56" i="239"/>
  <c r="L54" i="370" s="1"/>
  <c r="L53" i="370" s="1"/>
  <c r="K55" i="239"/>
  <c r="J55" i="239"/>
  <c r="I55" i="239"/>
  <c r="G55" i="239"/>
  <c r="F55" i="239"/>
  <c r="E55" i="239"/>
  <c r="D55" i="239"/>
  <c r="L54" i="239"/>
  <c r="L52" i="370" s="1"/>
  <c r="L53" i="239"/>
  <c r="L51" i="370" s="1"/>
  <c r="L52" i="239"/>
  <c r="L50" i="370" s="1"/>
  <c r="L51" i="239"/>
  <c r="L49" i="370" s="1"/>
  <c r="L50" i="239"/>
  <c r="L48" i="370" s="1"/>
  <c r="L49" i="239"/>
  <c r="L47" i="370" s="1"/>
  <c r="L48" i="239"/>
  <c r="L46" i="370" s="1"/>
  <c r="L47" i="239"/>
  <c r="L45" i="370" s="1"/>
  <c r="L46" i="239"/>
  <c r="L44" i="370" s="1"/>
  <c r="L45" i="239"/>
  <c r="L43" i="370" s="1"/>
  <c r="L44" i="239"/>
  <c r="L42" i="370" s="1"/>
  <c r="L41" i="370" s="1"/>
  <c r="K43" i="239"/>
  <c r="J43" i="239"/>
  <c r="I43" i="239"/>
  <c r="G43" i="239"/>
  <c r="F43" i="239"/>
  <c r="E43" i="239"/>
  <c r="D43" i="239"/>
  <c r="C43" i="239"/>
  <c r="L42" i="239"/>
  <c r="L40" i="370" s="1"/>
  <c r="L41" i="239"/>
  <c r="L39" i="370" s="1"/>
  <c r="L40" i="239"/>
  <c r="L38" i="370" s="1"/>
  <c r="K39" i="239"/>
  <c r="K37" i="370" s="1"/>
  <c r="J39" i="239"/>
  <c r="J37" i="370" s="1"/>
  <c r="I39" i="239"/>
  <c r="I37" i="370" s="1"/>
  <c r="G39" i="239"/>
  <c r="G37" i="370" s="1"/>
  <c r="F39" i="239"/>
  <c r="F37" i="370" s="1"/>
  <c r="E39" i="239"/>
  <c r="E37" i="370" s="1"/>
  <c r="D39" i="239"/>
  <c r="C39" i="239"/>
  <c r="C37" i="370" s="1"/>
  <c r="L38" i="239"/>
  <c r="L36" i="370" s="1"/>
  <c r="L37" i="239"/>
  <c r="L35" i="370" s="1"/>
  <c r="K36" i="239"/>
  <c r="K34" i="370" s="1"/>
  <c r="J36" i="239"/>
  <c r="J34" i="370" s="1"/>
  <c r="I36" i="239"/>
  <c r="I34" i="370" s="1"/>
  <c r="G36" i="239"/>
  <c r="G34" i="370" s="1"/>
  <c r="F36" i="239"/>
  <c r="F34" i="370" s="1"/>
  <c r="E36" i="239"/>
  <c r="E34" i="370" s="1"/>
  <c r="D36" i="239"/>
  <c r="L35" i="239"/>
  <c r="L33" i="370" s="1"/>
  <c r="K34" i="239"/>
  <c r="K32" i="370" s="1"/>
  <c r="J34" i="239"/>
  <c r="J32" i="370" s="1"/>
  <c r="I34" i="239"/>
  <c r="I32" i="370" s="1"/>
  <c r="G34" i="239"/>
  <c r="G32" i="370" s="1"/>
  <c r="F34" i="239"/>
  <c r="F32" i="370" s="1"/>
  <c r="E34" i="239"/>
  <c r="E32" i="370" s="1"/>
  <c r="D34" i="239"/>
  <c r="C34" i="239"/>
  <c r="L32" i="239"/>
  <c r="L30" i="370" s="1"/>
  <c r="L31" i="239"/>
  <c r="L29" i="370" s="1"/>
  <c r="L30" i="239"/>
  <c r="L28" i="370" s="1"/>
  <c r="L29" i="239"/>
  <c r="L27" i="370" s="1"/>
  <c r="L28" i="239"/>
  <c r="L26" i="370" s="1"/>
  <c r="K27" i="239"/>
  <c r="J27" i="239"/>
  <c r="I27" i="239"/>
  <c r="G27" i="239"/>
  <c r="F27" i="239"/>
  <c r="E27" i="239"/>
  <c r="D27" i="239"/>
  <c r="C27" i="239"/>
  <c r="L26" i="239"/>
  <c r="L24" i="370" s="1"/>
  <c r="L25" i="239"/>
  <c r="L23" i="370" s="1"/>
  <c r="L24" i="239"/>
  <c r="L22" i="370" s="1"/>
  <c r="L23" i="239"/>
  <c r="L21" i="370" s="1"/>
  <c r="L22" i="239"/>
  <c r="L20" i="370" s="1"/>
  <c r="K21" i="239"/>
  <c r="J21" i="239"/>
  <c r="I21" i="239"/>
  <c r="L20" i="239"/>
  <c r="L18" i="370" s="1"/>
  <c r="L19" i="239"/>
  <c r="L17" i="370" s="1"/>
  <c r="L18" i="239"/>
  <c r="L16" i="370" s="1"/>
  <c r="L16" i="239"/>
  <c r="L14" i="370" s="1"/>
  <c r="C14" i="370"/>
  <c r="H14" i="370" s="1"/>
  <c r="L15" i="239"/>
  <c r="L13" i="370" s="1"/>
  <c r="L14" i="239"/>
  <c r="L12" i="370" s="1"/>
  <c r="L10" i="239"/>
  <c r="K10" i="239"/>
  <c r="J10" i="239"/>
  <c r="I10" i="239"/>
  <c r="H10" i="239"/>
  <c r="G10" i="239"/>
  <c r="F10" i="239"/>
  <c r="E10" i="239"/>
  <c r="D10" i="239"/>
  <c r="C10" i="239"/>
  <c r="L31" i="243"/>
  <c r="L30" i="243"/>
  <c r="L28" i="243"/>
  <c r="L29" i="243" s="1"/>
  <c r="W27" i="243"/>
  <c r="W26" i="243"/>
  <c r="W25" i="243"/>
  <c r="W23" i="243"/>
  <c r="W19" i="243"/>
  <c r="W28" i="243" s="1"/>
  <c r="W17" i="243"/>
  <c r="W16" i="243"/>
  <c r="W15" i="243"/>
  <c r="W14" i="243"/>
  <c r="W13" i="243"/>
  <c r="W12" i="243"/>
  <c r="W5" i="243"/>
  <c r="V5" i="243"/>
  <c r="U5" i="243"/>
  <c r="T5" i="243"/>
  <c r="S5" i="243"/>
  <c r="R5" i="243"/>
  <c r="Q5" i="243"/>
  <c r="P5" i="243"/>
  <c r="O5" i="243"/>
  <c r="N5" i="243"/>
  <c r="L5" i="243"/>
  <c r="K5" i="243"/>
  <c r="J5" i="243"/>
  <c r="I5" i="243"/>
  <c r="H5" i="243"/>
  <c r="G5" i="243"/>
  <c r="F5" i="243"/>
  <c r="E5" i="243"/>
  <c r="D5" i="243"/>
  <c r="C5" i="243"/>
  <c r="W28" i="242"/>
  <c r="K24" i="242"/>
  <c r="J24" i="242"/>
  <c r="I24" i="242"/>
  <c r="G24" i="242"/>
  <c r="F24" i="242"/>
  <c r="E24" i="242"/>
  <c r="D24" i="242"/>
  <c r="W18" i="242"/>
  <c r="L18" i="242"/>
  <c r="W17" i="242"/>
  <c r="L17" i="242"/>
  <c r="W16" i="242"/>
  <c r="L16" i="242"/>
  <c r="W15" i="242"/>
  <c r="L15" i="242"/>
  <c r="W14" i="242"/>
  <c r="L14" i="242"/>
  <c r="W5" i="242"/>
  <c r="V5" i="242"/>
  <c r="U5" i="242"/>
  <c r="T5" i="242"/>
  <c r="S5" i="242"/>
  <c r="R5" i="242"/>
  <c r="Q5" i="242"/>
  <c r="P5" i="242"/>
  <c r="O5" i="242"/>
  <c r="N5" i="242"/>
  <c r="L5" i="242"/>
  <c r="K5" i="242"/>
  <c r="J5" i="242"/>
  <c r="I5" i="242"/>
  <c r="H5" i="242"/>
  <c r="G5" i="242"/>
  <c r="F5" i="242"/>
  <c r="E5" i="242"/>
  <c r="D5" i="242"/>
  <c r="C5" i="242"/>
  <c r="K53" i="241"/>
  <c r="K54" i="365" s="1"/>
  <c r="J53" i="241"/>
  <c r="J54" i="365" s="1"/>
  <c r="I53" i="241"/>
  <c r="I54" i="365" s="1"/>
  <c r="G53" i="241"/>
  <c r="G54" i="365" s="1"/>
  <c r="F53" i="241"/>
  <c r="F54" i="365" s="1"/>
  <c r="D53" i="241"/>
  <c r="K52" i="241"/>
  <c r="K53" i="365" s="1"/>
  <c r="J52" i="241"/>
  <c r="J53" i="365" s="1"/>
  <c r="I52" i="241"/>
  <c r="I53" i="365" s="1"/>
  <c r="G52" i="241"/>
  <c r="G53" i="365" s="1"/>
  <c r="F52" i="241"/>
  <c r="F53" i="365" s="1"/>
  <c r="D52" i="241"/>
  <c r="C52" i="241"/>
  <c r="K51" i="241"/>
  <c r="K52" i="365" s="1"/>
  <c r="J51" i="241"/>
  <c r="J52" i="365" s="1"/>
  <c r="I51" i="241"/>
  <c r="I52" i="365" s="1"/>
  <c r="G51" i="241"/>
  <c r="G52" i="365" s="1"/>
  <c r="F51" i="241"/>
  <c r="F52" i="365" s="1"/>
  <c r="D51" i="241"/>
  <c r="C51" i="241"/>
  <c r="K47" i="241"/>
  <c r="K48" i="365" s="1"/>
  <c r="J47" i="241"/>
  <c r="J48" i="365" s="1"/>
  <c r="I47" i="241"/>
  <c r="I48" i="365" s="1"/>
  <c r="G47" i="241"/>
  <c r="G48" i="365" s="1"/>
  <c r="F47" i="241"/>
  <c r="F48" i="365" s="1"/>
  <c r="D47" i="241"/>
  <c r="C47" i="241"/>
  <c r="K46" i="241"/>
  <c r="K47" i="365" s="1"/>
  <c r="J46" i="241"/>
  <c r="J47" i="365" s="1"/>
  <c r="I46" i="241"/>
  <c r="I47" i="365" s="1"/>
  <c r="G46" i="241"/>
  <c r="G47" i="365" s="1"/>
  <c r="F46" i="241"/>
  <c r="F47" i="365" s="1"/>
  <c r="D46" i="241"/>
  <c r="C46" i="241"/>
  <c r="K45" i="241"/>
  <c r="K46" i="365" s="1"/>
  <c r="J45" i="241"/>
  <c r="J46" i="365" s="1"/>
  <c r="I45" i="241"/>
  <c r="I46" i="365" s="1"/>
  <c r="G45" i="241"/>
  <c r="G46" i="365" s="1"/>
  <c r="F45" i="241"/>
  <c r="F46" i="365" s="1"/>
  <c r="D45" i="241"/>
  <c r="C45" i="241"/>
  <c r="K43" i="241"/>
  <c r="K44" i="365" s="1"/>
  <c r="J43" i="241"/>
  <c r="J44" i="365" s="1"/>
  <c r="I43" i="241"/>
  <c r="I44" i="365" s="1"/>
  <c r="G43" i="241"/>
  <c r="G44" i="365" s="1"/>
  <c r="F43" i="241"/>
  <c r="F44" i="365" s="1"/>
  <c r="D43" i="241"/>
  <c r="C43" i="241"/>
  <c r="K42" i="241"/>
  <c r="K43" i="365" s="1"/>
  <c r="J42" i="241"/>
  <c r="J43" i="365" s="1"/>
  <c r="I42" i="241"/>
  <c r="I43" i="365" s="1"/>
  <c r="G42" i="241"/>
  <c r="G43" i="365" s="1"/>
  <c r="F42" i="241"/>
  <c r="F43" i="365" s="1"/>
  <c r="D42" i="241"/>
  <c r="C42" i="241"/>
  <c r="K41" i="241"/>
  <c r="K42" i="365" s="1"/>
  <c r="J41" i="241"/>
  <c r="J42" i="365" s="1"/>
  <c r="I41" i="241"/>
  <c r="I42" i="365" s="1"/>
  <c r="G41" i="241"/>
  <c r="G42" i="365" s="1"/>
  <c r="F41" i="241"/>
  <c r="F42" i="365" s="1"/>
  <c r="D41" i="241"/>
  <c r="C41" i="241"/>
  <c r="K37" i="241"/>
  <c r="K38" i="365" s="1"/>
  <c r="J37" i="241"/>
  <c r="J38" i="365" s="1"/>
  <c r="I37" i="241"/>
  <c r="I38" i="365" s="1"/>
  <c r="G37" i="241"/>
  <c r="G38" i="365" s="1"/>
  <c r="F37" i="241"/>
  <c r="F38" i="365" s="1"/>
  <c r="D37" i="241"/>
  <c r="C37" i="241"/>
  <c r="K35" i="241"/>
  <c r="K36" i="365" s="1"/>
  <c r="J35" i="241"/>
  <c r="J36" i="365" s="1"/>
  <c r="I35" i="241"/>
  <c r="I36" i="365" s="1"/>
  <c r="G35" i="241"/>
  <c r="G36" i="365" s="1"/>
  <c r="F35" i="241"/>
  <c r="F36" i="365" s="1"/>
  <c r="D35" i="241"/>
  <c r="C35" i="241"/>
  <c r="C27" i="241"/>
  <c r="K22" i="241"/>
  <c r="K23" i="365" s="1"/>
  <c r="J22" i="241"/>
  <c r="J23" i="365" s="1"/>
  <c r="I22" i="241"/>
  <c r="I23" i="365" s="1"/>
  <c r="G22" i="241"/>
  <c r="G23" i="365" s="1"/>
  <c r="F22" i="241"/>
  <c r="F23" i="365" s="1"/>
  <c r="D22" i="241"/>
  <c r="C22" i="241"/>
  <c r="K20" i="241"/>
  <c r="K21" i="365" s="1"/>
  <c r="J20" i="241"/>
  <c r="J21" i="365" s="1"/>
  <c r="I20" i="241"/>
  <c r="I21" i="365" s="1"/>
  <c r="G20" i="241"/>
  <c r="G21" i="365" s="1"/>
  <c r="F20" i="241"/>
  <c r="F21" i="365" s="1"/>
  <c r="D20" i="241"/>
  <c r="C20" i="241"/>
  <c r="C21" i="365" s="1"/>
  <c r="K19" i="241"/>
  <c r="K20" i="365" s="1"/>
  <c r="J19" i="241"/>
  <c r="J20" i="365" s="1"/>
  <c r="I19" i="241"/>
  <c r="I20" i="365" s="1"/>
  <c r="G19" i="241"/>
  <c r="G20" i="365" s="1"/>
  <c r="F19" i="241"/>
  <c r="F20" i="365" s="1"/>
  <c r="D19" i="241"/>
  <c r="C19" i="241"/>
  <c r="K18" i="241"/>
  <c r="K19" i="365" s="1"/>
  <c r="J18" i="241"/>
  <c r="J19" i="365" s="1"/>
  <c r="I18" i="241"/>
  <c r="I19" i="365" s="1"/>
  <c r="G18" i="241"/>
  <c r="G19" i="365" s="1"/>
  <c r="F18" i="241"/>
  <c r="F19" i="365" s="1"/>
  <c r="D18" i="241"/>
  <c r="L9" i="241"/>
  <c r="K9" i="241"/>
  <c r="J9" i="241"/>
  <c r="I9" i="241"/>
  <c r="H9" i="241"/>
  <c r="G9" i="241"/>
  <c r="F9" i="241"/>
  <c r="E9" i="241"/>
  <c r="D9" i="241"/>
  <c r="C9" i="241"/>
  <c r="C82" i="240"/>
  <c r="H82" i="240" s="1"/>
  <c r="C81" i="240"/>
  <c r="H81" i="240" s="1"/>
  <c r="C80" i="240"/>
  <c r="H80" i="240" s="1"/>
  <c r="C75" i="240"/>
  <c r="H75" i="240" s="1"/>
  <c r="C74" i="240"/>
  <c r="H74" i="240" s="1"/>
  <c r="D23" i="242"/>
  <c r="C73" i="240"/>
  <c r="H73" i="240" s="1"/>
  <c r="C71" i="240"/>
  <c r="H71" i="240" s="1"/>
  <c r="C70" i="240"/>
  <c r="H70" i="240" s="1"/>
  <c r="C69" i="240"/>
  <c r="H69" i="240" s="1"/>
  <c r="K62" i="240"/>
  <c r="J62" i="240"/>
  <c r="I62" i="240"/>
  <c r="G62" i="240"/>
  <c r="F62" i="240"/>
  <c r="E62" i="240"/>
  <c r="D62" i="240"/>
  <c r="H62" i="240" s="1"/>
  <c r="K60" i="240"/>
  <c r="K61" i="364" s="1"/>
  <c r="J60" i="240"/>
  <c r="J61" i="364" s="1"/>
  <c r="I60" i="240"/>
  <c r="I61" i="364" s="1"/>
  <c r="G60" i="240"/>
  <c r="G61" i="364" s="1"/>
  <c r="F60" i="240"/>
  <c r="F61" i="364" s="1"/>
  <c r="E60" i="240"/>
  <c r="E61" i="364" s="1"/>
  <c r="D60" i="240"/>
  <c r="C60" i="240"/>
  <c r="K58" i="240"/>
  <c r="K59" i="364" s="1"/>
  <c r="J58" i="240"/>
  <c r="J59" i="364" s="1"/>
  <c r="I58" i="240"/>
  <c r="I59" i="364" s="1"/>
  <c r="G58" i="240"/>
  <c r="G59" i="364" s="1"/>
  <c r="F58" i="240"/>
  <c r="F59" i="364" s="1"/>
  <c r="E58" i="240"/>
  <c r="E59" i="364" s="1"/>
  <c r="D58" i="240"/>
  <c r="D59" i="364" s="1"/>
  <c r="C58" i="240"/>
  <c r="K57" i="240"/>
  <c r="K58" i="364" s="1"/>
  <c r="J57" i="240"/>
  <c r="J58" i="364" s="1"/>
  <c r="I57" i="240"/>
  <c r="I58" i="364" s="1"/>
  <c r="G57" i="240"/>
  <c r="G58" i="364" s="1"/>
  <c r="F57" i="240"/>
  <c r="F58" i="364" s="1"/>
  <c r="E57" i="240"/>
  <c r="E58" i="364" s="1"/>
  <c r="D57" i="240"/>
  <c r="D58" i="364" s="1"/>
  <c r="C57" i="240"/>
  <c r="K40" i="240"/>
  <c r="K41" i="364" s="1"/>
  <c r="J40" i="240"/>
  <c r="J41" i="364" s="1"/>
  <c r="I40" i="240"/>
  <c r="I41" i="364" s="1"/>
  <c r="G40" i="240"/>
  <c r="G41" i="364" s="1"/>
  <c r="F40" i="240"/>
  <c r="F41" i="364" s="1"/>
  <c r="E40" i="240"/>
  <c r="E41" i="364" s="1"/>
  <c r="D40" i="240"/>
  <c r="D41" i="364" s="1"/>
  <c r="C40" i="240"/>
  <c r="K39" i="240"/>
  <c r="K40" i="364" s="1"/>
  <c r="J39" i="240"/>
  <c r="J40" i="364" s="1"/>
  <c r="I39" i="240"/>
  <c r="I40" i="364" s="1"/>
  <c r="G39" i="240"/>
  <c r="G40" i="364" s="1"/>
  <c r="F39" i="240"/>
  <c r="F40" i="364" s="1"/>
  <c r="E39" i="240"/>
  <c r="E40" i="364" s="1"/>
  <c r="D39" i="240"/>
  <c r="D40" i="364" s="1"/>
  <c r="C39" i="240"/>
  <c r="K38" i="240"/>
  <c r="K39" i="364" s="1"/>
  <c r="J38" i="240"/>
  <c r="J39" i="364" s="1"/>
  <c r="I38" i="240"/>
  <c r="I39" i="364" s="1"/>
  <c r="G38" i="240"/>
  <c r="G39" i="364" s="1"/>
  <c r="F38" i="240"/>
  <c r="F39" i="364" s="1"/>
  <c r="E38" i="240"/>
  <c r="E39" i="364" s="1"/>
  <c r="D38" i="240"/>
  <c r="D39" i="364" s="1"/>
  <c r="C38" i="240"/>
  <c r="K36" i="240"/>
  <c r="K37" i="364" s="1"/>
  <c r="J36" i="240"/>
  <c r="J37" i="364" s="1"/>
  <c r="I36" i="240"/>
  <c r="I37" i="364" s="1"/>
  <c r="G36" i="240"/>
  <c r="G37" i="364" s="1"/>
  <c r="F36" i="240"/>
  <c r="F37" i="364" s="1"/>
  <c r="E36" i="240"/>
  <c r="E37" i="364" s="1"/>
  <c r="D36" i="240"/>
  <c r="D37" i="364" s="1"/>
  <c r="C36" i="240"/>
  <c r="K35" i="240"/>
  <c r="K36" i="364" s="1"/>
  <c r="J35" i="240"/>
  <c r="J36" i="364" s="1"/>
  <c r="I35" i="240"/>
  <c r="I36" i="364" s="1"/>
  <c r="G35" i="240"/>
  <c r="G36" i="364" s="1"/>
  <c r="F35" i="240"/>
  <c r="F36" i="364" s="1"/>
  <c r="E35" i="240"/>
  <c r="E36" i="364" s="1"/>
  <c r="D35" i="240"/>
  <c r="D36" i="364" s="1"/>
  <c r="C35" i="240"/>
  <c r="K33" i="240"/>
  <c r="K34" i="364" s="1"/>
  <c r="J33" i="240"/>
  <c r="J34" i="364" s="1"/>
  <c r="I33" i="240"/>
  <c r="I34" i="364" s="1"/>
  <c r="G33" i="240"/>
  <c r="G34" i="364" s="1"/>
  <c r="F33" i="240"/>
  <c r="F34" i="364" s="1"/>
  <c r="E33" i="240"/>
  <c r="E34" i="364" s="1"/>
  <c r="D33" i="240"/>
  <c r="D34" i="364" s="1"/>
  <c r="C33" i="240"/>
  <c r="K30" i="240"/>
  <c r="J30" i="240"/>
  <c r="I30" i="240"/>
  <c r="G30" i="240"/>
  <c r="F30" i="240"/>
  <c r="E30" i="240"/>
  <c r="D30" i="240"/>
  <c r="C30" i="240"/>
  <c r="K29" i="240"/>
  <c r="J29" i="240"/>
  <c r="I29" i="240"/>
  <c r="G29" i="240"/>
  <c r="F29" i="240"/>
  <c r="D29" i="240"/>
  <c r="C29" i="240"/>
  <c r="K28" i="240"/>
  <c r="K29" i="364" s="1"/>
  <c r="J28" i="240"/>
  <c r="J29" i="364" s="1"/>
  <c r="I28" i="240"/>
  <c r="I29" i="364" s="1"/>
  <c r="G28" i="240"/>
  <c r="G29" i="364" s="1"/>
  <c r="F28" i="240"/>
  <c r="F29" i="364" s="1"/>
  <c r="E28" i="240"/>
  <c r="E29" i="364" s="1"/>
  <c r="D28" i="240"/>
  <c r="D29" i="364" s="1"/>
  <c r="C28" i="240"/>
  <c r="K27" i="240"/>
  <c r="J27" i="240"/>
  <c r="I27" i="240"/>
  <c r="G27" i="240"/>
  <c r="F27" i="240"/>
  <c r="E27" i="240"/>
  <c r="D27" i="240"/>
  <c r="C27" i="240"/>
  <c r="K26" i="240"/>
  <c r="K27" i="364" s="1"/>
  <c r="J26" i="240"/>
  <c r="J27" i="364" s="1"/>
  <c r="I26" i="240"/>
  <c r="I27" i="364" s="1"/>
  <c r="G26" i="240"/>
  <c r="G27" i="364" s="1"/>
  <c r="F26" i="240"/>
  <c r="F27" i="364" s="1"/>
  <c r="E26" i="240"/>
  <c r="E27" i="364" s="1"/>
  <c r="D26" i="240"/>
  <c r="D27" i="364" s="1"/>
  <c r="C26" i="240"/>
  <c r="K22" i="240"/>
  <c r="K23" i="364" s="1"/>
  <c r="J22" i="240"/>
  <c r="J23" i="364" s="1"/>
  <c r="I22" i="240"/>
  <c r="I23" i="364" s="1"/>
  <c r="G22" i="240"/>
  <c r="G23" i="364" s="1"/>
  <c r="F22" i="240"/>
  <c r="F23" i="364" s="1"/>
  <c r="E22" i="240"/>
  <c r="E23" i="364" s="1"/>
  <c r="D22" i="240"/>
  <c r="D23" i="364" s="1"/>
  <c r="C22" i="240"/>
  <c r="K21" i="240"/>
  <c r="J21" i="240"/>
  <c r="I21" i="240"/>
  <c r="G21" i="240"/>
  <c r="F21" i="240"/>
  <c r="E21" i="240"/>
  <c r="D21" i="240"/>
  <c r="C21" i="240"/>
  <c r="K20" i="240"/>
  <c r="J20" i="240"/>
  <c r="I20" i="240"/>
  <c r="G20" i="240"/>
  <c r="F20" i="240"/>
  <c r="E20" i="240"/>
  <c r="D20" i="240"/>
  <c r="C20" i="240"/>
  <c r="K18" i="240"/>
  <c r="K19" i="364" s="1"/>
  <c r="J18" i="240"/>
  <c r="J19" i="364" s="1"/>
  <c r="I18" i="240"/>
  <c r="I19" i="364" s="1"/>
  <c r="F18" i="240"/>
  <c r="F19" i="364" s="1"/>
  <c r="E18" i="240"/>
  <c r="E19" i="364" s="1"/>
  <c r="D18" i="240"/>
  <c r="D19" i="364" s="1"/>
  <c r="C18" i="240"/>
  <c r="K17" i="240"/>
  <c r="K18" i="364" s="1"/>
  <c r="J17" i="240"/>
  <c r="J18" i="364" s="1"/>
  <c r="I17" i="240"/>
  <c r="I18" i="364" s="1"/>
  <c r="G17" i="240"/>
  <c r="G18" i="364" s="1"/>
  <c r="F17" i="240"/>
  <c r="F18" i="364" s="1"/>
  <c r="E17" i="240"/>
  <c r="E18" i="364" s="1"/>
  <c r="D17" i="240"/>
  <c r="D18" i="364" s="1"/>
  <c r="C17" i="240"/>
  <c r="K16" i="240"/>
  <c r="K17" i="364" s="1"/>
  <c r="J16" i="240"/>
  <c r="J17" i="364" s="1"/>
  <c r="I16" i="240"/>
  <c r="I17" i="364" s="1"/>
  <c r="G16" i="240"/>
  <c r="G17" i="364" s="1"/>
  <c r="F16" i="240"/>
  <c r="F17" i="364" s="1"/>
  <c r="E16" i="240"/>
  <c r="E17" i="364" s="1"/>
  <c r="D16" i="240"/>
  <c r="D17" i="364" s="1"/>
  <c r="C16" i="240"/>
  <c r="G15" i="240"/>
  <c r="G16" i="364" s="1"/>
  <c r="F15" i="240"/>
  <c r="F16" i="364" s="1"/>
  <c r="E15" i="240"/>
  <c r="E16" i="364" s="1"/>
  <c r="D15" i="240"/>
  <c r="D16" i="364" s="1"/>
  <c r="C15" i="240"/>
  <c r="K14" i="240"/>
  <c r="K15" i="364" s="1"/>
  <c r="J14" i="240"/>
  <c r="J15" i="364" s="1"/>
  <c r="I14" i="240"/>
  <c r="I15" i="364" s="1"/>
  <c r="G14" i="240"/>
  <c r="G15" i="364" s="1"/>
  <c r="F14" i="240"/>
  <c r="F15" i="364" s="1"/>
  <c r="E14" i="240"/>
  <c r="E15" i="364" s="1"/>
  <c r="D14" i="240"/>
  <c r="D15" i="364" s="1"/>
  <c r="K13" i="240"/>
  <c r="K14" i="364" s="1"/>
  <c r="J13" i="240"/>
  <c r="J14" i="364" s="1"/>
  <c r="I13" i="240"/>
  <c r="I14" i="364" s="1"/>
  <c r="G13" i="240"/>
  <c r="G14" i="364" s="1"/>
  <c r="F13" i="240"/>
  <c r="F14" i="364" s="1"/>
  <c r="E13" i="240"/>
  <c r="E14" i="364" s="1"/>
  <c r="D13" i="240"/>
  <c r="D14" i="364" s="1"/>
  <c r="C13" i="240"/>
  <c r="K12" i="240"/>
  <c r="J12" i="240"/>
  <c r="I12" i="240"/>
  <c r="G12" i="240"/>
  <c r="F12" i="240"/>
  <c r="E12" i="240"/>
  <c r="D12" i="240"/>
  <c r="D13" i="364" s="1"/>
  <c r="C12" i="240"/>
  <c r="G24" i="364" l="1"/>
  <c r="H12" i="379"/>
  <c r="H13" i="379"/>
  <c r="H14" i="379"/>
  <c r="H15" i="379"/>
  <c r="H16" i="379"/>
  <c r="H17" i="379"/>
  <c r="H18" i="379"/>
  <c r="H19" i="379"/>
  <c r="H20" i="379"/>
  <c r="H21" i="379"/>
  <c r="H22" i="379"/>
  <c r="H24" i="379"/>
  <c r="H25" i="379"/>
  <c r="H26" i="379"/>
  <c r="H27" i="379"/>
  <c r="H30" i="379"/>
  <c r="H31" i="379"/>
  <c r="H32" i="379"/>
  <c r="H34" i="379"/>
  <c r="H35" i="379"/>
  <c r="H36" i="379"/>
  <c r="H37" i="379"/>
  <c r="H38" i="379"/>
  <c r="H39" i="379"/>
  <c r="H40" i="379"/>
  <c r="H41" i="379"/>
  <c r="H42" i="379"/>
  <c r="H45" i="379"/>
  <c r="H46" i="379"/>
  <c r="H54" i="379"/>
  <c r="H55" i="379"/>
  <c r="H56" i="379"/>
  <c r="H57" i="379"/>
  <c r="H58" i="379"/>
  <c r="H60" i="379"/>
  <c r="H61" i="379"/>
  <c r="H64" i="379"/>
  <c r="H66" i="379"/>
  <c r="H67" i="379"/>
  <c r="H68" i="379"/>
  <c r="H69" i="379"/>
  <c r="H72" i="379"/>
  <c r="H11" i="380"/>
  <c r="I53" i="383"/>
  <c r="H67" i="383"/>
  <c r="H29" i="386"/>
  <c r="H12" i="388"/>
  <c r="H13" i="388"/>
  <c r="H14" i="388"/>
  <c r="H15" i="388"/>
  <c r="H16" i="388"/>
  <c r="H17" i="388"/>
  <c r="H18" i="388"/>
  <c r="H19" i="388"/>
  <c r="H20" i="388"/>
  <c r="H21" i="388"/>
  <c r="H22" i="388"/>
  <c r="H24" i="388"/>
  <c r="H25" i="388"/>
  <c r="H26" i="388"/>
  <c r="H27" i="388"/>
  <c r="H28" i="388"/>
  <c r="H30" i="388"/>
  <c r="H31" i="388"/>
  <c r="H32" i="388"/>
  <c r="H34" i="388"/>
  <c r="H35" i="388"/>
  <c r="H36" i="388"/>
  <c r="H37" i="388"/>
  <c r="H38" i="388"/>
  <c r="H40" i="388"/>
  <c r="H41" i="388"/>
  <c r="H42" i="388"/>
  <c r="H45" i="388"/>
  <c r="H41" i="391"/>
  <c r="H42" i="391"/>
  <c r="H45" i="391"/>
  <c r="H46" i="391"/>
  <c r="H54" i="391"/>
  <c r="H55" i="391"/>
  <c r="H56" i="391"/>
  <c r="H57" i="391"/>
  <c r="H58" i="391"/>
  <c r="L79" i="370"/>
  <c r="H33" i="233"/>
  <c r="I8" i="37"/>
  <c r="H23" i="380"/>
  <c r="H53" i="380"/>
  <c r="H12" i="382"/>
  <c r="H13" i="382"/>
  <c r="H14" i="382"/>
  <c r="H15" i="382"/>
  <c r="H16" i="382"/>
  <c r="H17" i="382"/>
  <c r="H18" i="382"/>
  <c r="H19" i="382"/>
  <c r="H20" i="382"/>
  <c r="H21" i="382"/>
  <c r="H22" i="382"/>
  <c r="H24" i="382"/>
  <c r="H25" i="382"/>
  <c r="H26" i="382"/>
  <c r="H27" i="382"/>
  <c r="H28" i="382"/>
  <c r="H30" i="382"/>
  <c r="H31" i="382"/>
  <c r="H32" i="382"/>
  <c r="H34" i="382"/>
  <c r="H35" i="382"/>
  <c r="H36" i="382"/>
  <c r="H37" i="382"/>
  <c r="H38" i="382"/>
  <c r="H39" i="382"/>
  <c r="H40" i="382"/>
  <c r="H41" i="382"/>
  <c r="H42" i="382"/>
  <c r="H45" i="382"/>
  <c r="H46" i="382"/>
  <c r="H54" i="382"/>
  <c r="H55" i="382"/>
  <c r="H56" i="382"/>
  <c r="H57" i="382"/>
  <c r="H58" i="382"/>
  <c r="H60" i="382"/>
  <c r="H61" i="382"/>
  <c r="H64" i="382"/>
  <c r="H66" i="382"/>
  <c r="H68" i="382"/>
  <c r="H69" i="382"/>
  <c r="H72" i="382"/>
  <c r="J53" i="383"/>
  <c r="H12" i="391"/>
  <c r="H13" i="391"/>
  <c r="H14" i="391"/>
  <c r="H15" i="391"/>
  <c r="H16" i="391"/>
  <c r="H17" i="391"/>
  <c r="H18" i="391"/>
  <c r="H19" i="391"/>
  <c r="H20" i="391"/>
  <c r="H21" i="391"/>
  <c r="H22" i="391"/>
  <c r="H24" i="391"/>
  <c r="H25" i="391"/>
  <c r="H26" i="391"/>
  <c r="H27" i="391"/>
  <c r="H28" i="391"/>
  <c r="H30" i="391"/>
  <c r="L44" i="382"/>
  <c r="H33" i="389"/>
  <c r="H34" i="239"/>
  <c r="D32" i="370"/>
  <c r="H43" i="239"/>
  <c r="H78" i="239"/>
  <c r="H57" i="238"/>
  <c r="H58" i="238"/>
  <c r="H59" i="238"/>
  <c r="H23" i="236"/>
  <c r="H33" i="236"/>
  <c r="H11" i="235"/>
  <c r="H29" i="235"/>
  <c r="H54" i="235"/>
  <c r="H11" i="234"/>
  <c r="H29" i="234"/>
  <c r="H23" i="232"/>
  <c r="H33" i="232"/>
  <c r="D39" i="391"/>
  <c r="H39" i="391" s="1"/>
  <c r="H39" i="232"/>
  <c r="H60" i="232"/>
  <c r="H21" i="36"/>
  <c r="K8" i="37"/>
  <c r="H33" i="380"/>
  <c r="H29" i="383"/>
  <c r="H23" i="386"/>
  <c r="H67" i="386"/>
  <c r="H53" i="389"/>
  <c r="D29" i="376"/>
  <c r="H29" i="376" s="1"/>
  <c r="H29" i="237"/>
  <c r="H60" i="233"/>
  <c r="D59" i="388"/>
  <c r="D53" i="388" s="1"/>
  <c r="D53" i="386"/>
  <c r="H53" i="386" s="1"/>
  <c r="H59" i="386"/>
  <c r="H20" i="240"/>
  <c r="H21" i="240"/>
  <c r="H27" i="240"/>
  <c r="H29" i="240"/>
  <c r="D37" i="370"/>
  <c r="H39" i="239"/>
  <c r="H70" i="239"/>
  <c r="D42" i="240"/>
  <c r="H12" i="238"/>
  <c r="H13" i="238"/>
  <c r="D44" i="240"/>
  <c r="H14" i="238"/>
  <c r="H15" i="238"/>
  <c r="D46" i="240"/>
  <c r="H16" i="238"/>
  <c r="H17" i="238"/>
  <c r="D48" i="240"/>
  <c r="H18" i="238"/>
  <c r="H19" i="238"/>
  <c r="D50" i="240"/>
  <c r="H50" i="240" s="1"/>
  <c r="H20" i="238"/>
  <c r="H21" i="238"/>
  <c r="D52" i="240"/>
  <c r="H22" i="238"/>
  <c r="H24" i="238"/>
  <c r="H25" i="238"/>
  <c r="D24" i="240"/>
  <c r="D25" i="364" s="1"/>
  <c r="H27" i="238"/>
  <c r="H28" i="238"/>
  <c r="H30" i="238"/>
  <c r="H31" i="238"/>
  <c r="H32" i="238"/>
  <c r="D54" i="240"/>
  <c r="H34" i="238"/>
  <c r="H35" i="238"/>
  <c r="D56" i="240"/>
  <c r="H56" i="240" s="1"/>
  <c r="H36" i="238"/>
  <c r="D61" i="240"/>
  <c r="H37" i="238"/>
  <c r="H65" i="238"/>
  <c r="H67" i="238"/>
  <c r="H11" i="236"/>
  <c r="D28" i="379"/>
  <c r="H28" i="379" s="1"/>
  <c r="H29" i="236"/>
  <c r="H60" i="234"/>
  <c r="L44" i="388"/>
  <c r="H11" i="232"/>
  <c r="H29" i="232"/>
  <c r="L21" i="36"/>
  <c r="D12" i="375"/>
  <c r="H12" i="378"/>
  <c r="D13" i="375"/>
  <c r="D11" i="375" s="1"/>
  <c r="H13" i="378"/>
  <c r="D14" i="375"/>
  <c r="H14" i="378"/>
  <c r="D15" i="375"/>
  <c r="D46" i="368" s="1"/>
  <c r="H15" i="378"/>
  <c r="D16" i="375"/>
  <c r="H16" i="378"/>
  <c r="D17" i="375"/>
  <c r="D48" i="368" s="1"/>
  <c r="H17" i="378"/>
  <c r="D18" i="375"/>
  <c r="H18" i="378"/>
  <c r="D19" i="375"/>
  <c r="D50" i="368" s="1"/>
  <c r="H19" i="378"/>
  <c r="D20" i="375"/>
  <c r="H20" i="378"/>
  <c r="D21" i="375"/>
  <c r="H21" i="378"/>
  <c r="D22" i="375"/>
  <c r="H22" i="378"/>
  <c r="D24" i="375"/>
  <c r="D21" i="368" s="1"/>
  <c r="D21" i="364" s="1"/>
  <c r="H24" i="378"/>
  <c r="D25" i="375"/>
  <c r="H25" i="378"/>
  <c r="H26" i="378"/>
  <c r="D26" i="376"/>
  <c r="D26" i="375"/>
  <c r="D27" i="375"/>
  <c r="H27" i="378"/>
  <c r="D30" i="375"/>
  <c r="H30" i="378"/>
  <c r="H31" i="378"/>
  <c r="D32" i="375"/>
  <c r="D31" i="375" s="1"/>
  <c r="H32" i="378"/>
  <c r="D34" i="375"/>
  <c r="H34" i="378"/>
  <c r="D35" i="375"/>
  <c r="H35" i="375" s="1"/>
  <c r="H35" i="378"/>
  <c r="D36" i="375"/>
  <c r="H36" i="378"/>
  <c r="D37" i="375"/>
  <c r="H37" i="375" s="1"/>
  <c r="H37" i="378"/>
  <c r="D38" i="375"/>
  <c r="H38" i="378"/>
  <c r="D40" i="375"/>
  <c r="H40" i="375" s="1"/>
  <c r="H40" i="378"/>
  <c r="H41" i="378"/>
  <c r="D42" i="375"/>
  <c r="H42" i="378"/>
  <c r="D46" i="375"/>
  <c r="H46" i="378"/>
  <c r="H54" i="378"/>
  <c r="H55" i="378"/>
  <c r="H56" i="378"/>
  <c r="H57" i="378"/>
  <c r="H58" i="378"/>
  <c r="D60" i="375"/>
  <c r="D68" i="375"/>
  <c r="H68" i="378"/>
  <c r="D69" i="375"/>
  <c r="H69" i="378"/>
  <c r="D72" i="375"/>
  <c r="H72" i="378"/>
  <c r="H33" i="383"/>
  <c r="H46" i="388"/>
  <c r="H60" i="391"/>
  <c r="H61" i="391"/>
  <c r="H67" i="391"/>
  <c r="H68" i="391"/>
  <c r="H69" i="391"/>
  <c r="D34" i="370"/>
  <c r="H36" i="239"/>
  <c r="D57" i="241"/>
  <c r="E57" i="241" s="1"/>
  <c r="E58" i="365" s="1"/>
  <c r="H73" i="238"/>
  <c r="H57" i="241" s="1"/>
  <c r="D39" i="376"/>
  <c r="H39" i="376" s="1"/>
  <c r="H39" i="237"/>
  <c r="D39" i="388"/>
  <c r="H39" i="233"/>
  <c r="D64" i="375"/>
  <c r="H64" i="378"/>
  <c r="D66" i="375"/>
  <c r="H66" i="375" s="1"/>
  <c r="H66" i="378"/>
  <c r="H27" i="239"/>
  <c r="D66" i="240"/>
  <c r="H42" i="238"/>
  <c r="D33" i="376"/>
  <c r="H33" i="376" s="1"/>
  <c r="H33" i="237"/>
  <c r="D68" i="238"/>
  <c r="H68" i="237"/>
  <c r="D59" i="379"/>
  <c r="H59" i="379" s="1"/>
  <c r="H60" i="236"/>
  <c r="H23" i="233"/>
  <c r="H11" i="383"/>
  <c r="H33" i="386"/>
  <c r="H31" i="391"/>
  <c r="H32" i="391"/>
  <c r="H34" i="391"/>
  <c r="G101" i="239"/>
  <c r="G8" i="37"/>
  <c r="D13" i="241"/>
  <c r="H56" i="238"/>
  <c r="H23" i="237"/>
  <c r="D23" i="240"/>
  <c r="H26" i="238"/>
  <c r="D22" i="103"/>
  <c r="H22" i="103" s="1"/>
  <c r="H10" i="103"/>
  <c r="H44" i="58"/>
  <c r="D12" i="241"/>
  <c r="O7" i="242" s="1"/>
  <c r="H55" i="238"/>
  <c r="D78" i="240"/>
  <c r="D79" i="364" s="1"/>
  <c r="H46" i="238"/>
  <c r="D45" i="375"/>
  <c r="H45" i="375" s="1"/>
  <c r="H45" i="378"/>
  <c r="E47" i="58"/>
  <c r="E101" i="58"/>
  <c r="C87" i="58"/>
  <c r="H87" i="58" s="1"/>
  <c r="H85" i="58"/>
  <c r="F66" i="232"/>
  <c r="F98" i="58"/>
  <c r="F66" i="237"/>
  <c r="F65" i="376" s="1"/>
  <c r="F47" i="58"/>
  <c r="F101" i="58"/>
  <c r="C66" i="235"/>
  <c r="C65" i="382" s="1"/>
  <c r="H67" i="58"/>
  <c r="G66" i="232"/>
  <c r="G65" i="391" s="1"/>
  <c r="G98" i="58"/>
  <c r="G66" i="237"/>
  <c r="G65" i="378" s="1"/>
  <c r="G47" i="58"/>
  <c r="G101" i="58"/>
  <c r="C64" i="234"/>
  <c r="C63" i="385" s="1"/>
  <c r="H71" i="58"/>
  <c r="C66" i="234"/>
  <c r="C65" i="385" s="1"/>
  <c r="H76" i="58"/>
  <c r="H64" i="232"/>
  <c r="D66" i="232"/>
  <c r="D65" i="391" s="1"/>
  <c r="H95" i="58"/>
  <c r="D98" i="58"/>
  <c r="H98" i="58" s="1"/>
  <c r="C100" i="58"/>
  <c r="E63" i="394" s="1"/>
  <c r="H49" i="58"/>
  <c r="E66" i="232"/>
  <c r="E65" i="391" s="1"/>
  <c r="E98" i="58"/>
  <c r="D63" i="379"/>
  <c r="H64" i="233"/>
  <c r="D63" i="388"/>
  <c r="D65" i="379"/>
  <c r="H66" i="236"/>
  <c r="D65" i="388"/>
  <c r="D109" i="370"/>
  <c r="H64" i="235"/>
  <c r="D65" i="382"/>
  <c r="H66" i="235"/>
  <c r="D65" i="385"/>
  <c r="H65" i="385" s="1"/>
  <c r="D96" i="239"/>
  <c r="D63" i="385"/>
  <c r="I100" i="370"/>
  <c r="I23" i="241"/>
  <c r="D115" i="370"/>
  <c r="H118" i="239"/>
  <c r="H101" i="239"/>
  <c r="E60" i="237"/>
  <c r="E54" i="237" s="1"/>
  <c r="K100" i="370"/>
  <c r="K23" i="241"/>
  <c r="K24" i="365" s="1"/>
  <c r="J23" i="241"/>
  <c r="J24" i="365" s="1"/>
  <c r="J54" i="238"/>
  <c r="D104" i="239"/>
  <c r="H106" i="239"/>
  <c r="D15" i="241"/>
  <c r="D107" i="370"/>
  <c r="E6" i="395"/>
  <c r="E6" i="394"/>
  <c r="F6" i="394"/>
  <c r="F6" i="395"/>
  <c r="H11" i="389"/>
  <c r="H39" i="388"/>
  <c r="H23" i="389"/>
  <c r="H67" i="389"/>
  <c r="H29" i="389"/>
  <c r="H12" i="375"/>
  <c r="H25" i="375"/>
  <c r="H27" i="375"/>
  <c r="H30" i="375"/>
  <c r="H32" i="375"/>
  <c r="H34" i="375"/>
  <c r="H38" i="375"/>
  <c r="H42" i="375"/>
  <c r="H46" i="375"/>
  <c r="H68" i="375"/>
  <c r="H69" i="375"/>
  <c r="H72" i="375"/>
  <c r="H64" i="391"/>
  <c r="D64" i="373"/>
  <c r="D66" i="373"/>
  <c r="H66" i="391"/>
  <c r="H72" i="391"/>
  <c r="H35" i="391"/>
  <c r="H36" i="391"/>
  <c r="H37" i="391"/>
  <c r="H38" i="391"/>
  <c r="C70" i="392"/>
  <c r="H53" i="392"/>
  <c r="H30" i="240"/>
  <c r="H33" i="240"/>
  <c r="H35" i="240"/>
  <c r="H36" i="240"/>
  <c r="H38" i="240"/>
  <c r="H39" i="240"/>
  <c r="H40" i="240"/>
  <c r="H57" i="240"/>
  <c r="H58" i="240"/>
  <c r="D61" i="364"/>
  <c r="H60" i="240"/>
  <c r="L63" i="370"/>
  <c r="L72" i="370"/>
  <c r="H44" i="240"/>
  <c r="H46" i="240"/>
  <c r="H48" i="240"/>
  <c r="H52" i="240"/>
  <c r="H24" i="240"/>
  <c r="H54" i="240"/>
  <c r="H61" i="240"/>
  <c r="H22" i="240"/>
  <c r="H26" i="240"/>
  <c r="H28" i="240"/>
  <c r="E27" i="241"/>
  <c r="E28" i="365" s="1"/>
  <c r="H27" i="241"/>
  <c r="D67" i="364"/>
  <c r="H66" i="240"/>
  <c r="H15" i="240"/>
  <c r="H12" i="240"/>
  <c r="D19" i="240"/>
  <c r="H13" i="240"/>
  <c r="H16" i="240"/>
  <c r="H17" i="240"/>
  <c r="H18" i="240"/>
  <c r="D19" i="365"/>
  <c r="E18" i="241"/>
  <c r="E19" i="365" s="1"/>
  <c r="H18" i="241"/>
  <c r="D20" i="365"/>
  <c r="E19" i="241"/>
  <c r="E20" i="365" s="1"/>
  <c r="H19" i="241"/>
  <c r="D21" i="365"/>
  <c r="H21" i="365" s="1"/>
  <c r="E20" i="241"/>
  <c r="E21" i="365" s="1"/>
  <c r="H20" i="241"/>
  <c r="D23" i="365"/>
  <c r="E22" i="241"/>
  <c r="E23" i="365" s="1"/>
  <c r="H22" i="241"/>
  <c r="D54" i="365"/>
  <c r="E53" i="241"/>
  <c r="E54" i="365" s="1"/>
  <c r="H53" i="241"/>
  <c r="D36" i="365"/>
  <c r="E35" i="241"/>
  <c r="E36" i="365" s="1"/>
  <c r="H35" i="241"/>
  <c r="D38" i="365"/>
  <c r="E37" i="241"/>
  <c r="E38" i="365" s="1"/>
  <c r="H37" i="241"/>
  <c r="D42" i="365"/>
  <c r="E41" i="241"/>
  <c r="E42" i="365" s="1"/>
  <c r="H41" i="241"/>
  <c r="D43" i="365"/>
  <c r="E42" i="241"/>
  <c r="E43" i="365" s="1"/>
  <c r="H42" i="241"/>
  <c r="D44" i="365"/>
  <c r="E43" i="241"/>
  <c r="E44" i="365" s="1"/>
  <c r="H43" i="241"/>
  <c r="D46" i="365"/>
  <c r="E45" i="241"/>
  <c r="E46" i="365" s="1"/>
  <c r="H45" i="241"/>
  <c r="D47" i="365"/>
  <c r="D45" i="365" s="1"/>
  <c r="E46" i="241"/>
  <c r="E47" i="365" s="1"/>
  <c r="H46" i="241"/>
  <c r="D48" i="365"/>
  <c r="E47" i="241"/>
  <c r="E48" i="365" s="1"/>
  <c r="E45" i="365" s="1"/>
  <c r="H47" i="241"/>
  <c r="D52" i="365"/>
  <c r="E51" i="241"/>
  <c r="E52" i="365" s="1"/>
  <c r="H51" i="241"/>
  <c r="D53" i="365"/>
  <c r="E52" i="241"/>
  <c r="E53" i="365" s="1"/>
  <c r="H52" i="241"/>
  <c r="D101" i="58"/>
  <c r="D47" i="58"/>
  <c r="D62" i="389"/>
  <c r="D67" i="388"/>
  <c r="D72" i="373"/>
  <c r="E29" i="385"/>
  <c r="I29" i="385"/>
  <c r="C68" i="373"/>
  <c r="C32" i="370"/>
  <c r="E111" i="370"/>
  <c r="E106" i="370" s="1"/>
  <c r="L76" i="370"/>
  <c r="L83" i="370" s="1"/>
  <c r="L19" i="370"/>
  <c r="L11" i="370" s="1"/>
  <c r="L22" i="36"/>
  <c r="L23" i="36" s="1"/>
  <c r="F16" i="37"/>
  <c r="F103" i="239" s="1"/>
  <c r="F97" i="239" s="1"/>
  <c r="F91" i="239" s="1"/>
  <c r="E16" i="37"/>
  <c r="E103" i="239" s="1"/>
  <c r="E100" i="370" s="1"/>
  <c r="H89" i="370"/>
  <c r="C43" i="392"/>
  <c r="H43" i="392" s="1"/>
  <c r="B27" i="395"/>
  <c r="C43" i="235"/>
  <c r="C23" i="36"/>
  <c r="C95" i="239" s="1"/>
  <c r="D103" i="239"/>
  <c r="C64" i="373"/>
  <c r="C69" i="373"/>
  <c r="C66" i="373"/>
  <c r="C43" i="232"/>
  <c r="C75" i="364"/>
  <c r="H75" i="364" s="1"/>
  <c r="C83" i="364"/>
  <c r="H83" i="364" s="1"/>
  <c r="C39" i="238"/>
  <c r="C13" i="241"/>
  <c r="H13" i="241" s="1"/>
  <c r="L66" i="388"/>
  <c r="F58" i="365"/>
  <c r="J58" i="365"/>
  <c r="E59" i="365"/>
  <c r="I59" i="365"/>
  <c r="I62" i="383"/>
  <c r="I48" i="383" s="1"/>
  <c r="J32" i="240"/>
  <c r="J33" i="364" s="1"/>
  <c r="K32" i="240"/>
  <c r="K33" i="364" s="1"/>
  <c r="E22" i="364"/>
  <c r="E56" i="364"/>
  <c r="D29" i="385"/>
  <c r="E60" i="373"/>
  <c r="I12" i="373"/>
  <c r="K14" i="373"/>
  <c r="J15" i="373"/>
  <c r="I16" i="373"/>
  <c r="K18" i="373"/>
  <c r="J19" i="373"/>
  <c r="I20" i="373"/>
  <c r="K22" i="373"/>
  <c r="J24" i="373"/>
  <c r="I25" i="373"/>
  <c r="K27" i="373"/>
  <c r="C38" i="365"/>
  <c r="C46" i="365"/>
  <c r="H46" i="365" s="1"/>
  <c r="C53" i="365"/>
  <c r="H53" i="365" s="1"/>
  <c r="G63" i="364"/>
  <c r="K30" i="373"/>
  <c r="J31" i="373"/>
  <c r="I32" i="373"/>
  <c r="K35" i="373"/>
  <c r="J36" i="373"/>
  <c r="I37" i="373"/>
  <c r="F111" i="370"/>
  <c r="F106" i="370" s="1"/>
  <c r="I63" i="364"/>
  <c r="F22" i="364"/>
  <c r="E44" i="364"/>
  <c r="I44" i="364"/>
  <c r="G46" i="364"/>
  <c r="K46" i="364"/>
  <c r="F47" i="364"/>
  <c r="J47" i="364"/>
  <c r="E48" i="364"/>
  <c r="I48" i="364"/>
  <c r="G50" i="364"/>
  <c r="K50" i="364"/>
  <c r="F51" i="364"/>
  <c r="J51" i="364"/>
  <c r="E52" i="364"/>
  <c r="I52" i="364"/>
  <c r="G56" i="364"/>
  <c r="K56" i="364"/>
  <c r="F57" i="364"/>
  <c r="J57" i="364"/>
  <c r="E62" i="364"/>
  <c r="E60" i="364" s="1"/>
  <c r="I62" i="364"/>
  <c r="I60" i="364" s="1"/>
  <c r="G58" i="365"/>
  <c r="K58" i="365"/>
  <c r="F59" i="365"/>
  <c r="J59" i="365"/>
  <c r="C72" i="364"/>
  <c r="H72" i="364" s="1"/>
  <c r="L59" i="382"/>
  <c r="J59" i="385"/>
  <c r="J53" i="385" s="1"/>
  <c r="C13" i="375"/>
  <c r="C44" i="368" s="1"/>
  <c r="C17" i="375"/>
  <c r="C48" i="368" s="1"/>
  <c r="C21" i="375"/>
  <c r="C52" i="368" s="1"/>
  <c r="C22" i="364"/>
  <c r="G22" i="364"/>
  <c r="F63" i="364"/>
  <c r="C81" i="364"/>
  <c r="H81" i="364" s="1"/>
  <c r="H12" i="370"/>
  <c r="K68" i="373"/>
  <c r="I72" i="373"/>
  <c r="C14" i="375"/>
  <c r="C45" i="368" s="1"/>
  <c r="C18" i="375"/>
  <c r="C49" i="368" s="1"/>
  <c r="C22" i="375"/>
  <c r="C53" i="368" s="1"/>
  <c r="C16" i="375"/>
  <c r="C47" i="368" s="1"/>
  <c r="C20" i="375"/>
  <c r="H20" i="375" s="1"/>
  <c r="C58" i="375"/>
  <c r="C17" i="369"/>
  <c r="K22" i="364"/>
  <c r="E63" i="364"/>
  <c r="C34" i="370"/>
  <c r="H34" i="370" s="1"/>
  <c r="F59" i="385"/>
  <c r="F53" i="385" s="1"/>
  <c r="C58" i="364"/>
  <c r="H58" i="364" s="1"/>
  <c r="C61" i="364"/>
  <c r="H61" i="364" s="1"/>
  <c r="C70" i="364"/>
  <c r="H70" i="364" s="1"/>
  <c r="C61" i="375"/>
  <c r="C20" i="369"/>
  <c r="H20" i="369" s="1"/>
  <c r="C66" i="237"/>
  <c r="C65" i="378" s="1"/>
  <c r="C24" i="369" s="1"/>
  <c r="H24" i="369" s="1"/>
  <c r="C47" i="58"/>
  <c r="C15" i="375"/>
  <c r="C46" i="368" s="1"/>
  <c r="C19" i="375"/>
  <c r="C50" i="368" s="1"/>
  <c r="C64" i="375"/>
  <c r="C32" i="369" s="1"/>
  <c r="C23" i="369"/>
  <c r="H23" i="369" s="1"/>
  <c r="C55" i="375"/>
  <c r="F44" i="364"/>
  <c r="J44" i="364"/>
  <c r="E45" i="364"/>
  <c r="I45" i="364"/>
  <c r="G47" i="364"/>
  <c r="K47" i="364"/>
  <c r="F48" i="364"/>
  <c r="J48" i="364"/>
  <c r="E49" i="364"/>
  <c r="G51" i="364"/>
  <c r="K51" i="364"/>
  <c r="F52" i="364"/>
  <c r="J52" i="364"/>
  <c r="E53" i="364"/>
  <c r="C82" i="364"/>
  <c r="H82" i="364" s="1"/>
  <c r="G57" i="364"/>
  <c r="K57" i="364"/>
  <c r="F62" i="364"/>
  <c r="F60" i="364" s="1"/>
  <c r="J62" i="364"/>
  <c r="J60" i="364" s="1"/>
  <c r="G14" i="373"/>
  <c r="G18" i="373"/>
  <c r="G22" i="373"/>
  <c r="G27" i="373"/>
  <c r="G32" i="373"/>
  <c r="G37" i="373"/>
  <c r="J68" i="373"/>
  <c r="C48" i="392"/>
  <c r="H48" i="392" s="1"/>
  <c r="C80" i="366"/>
  <c r="H80" i="366" s="1"/>
  <c r="I55" i="373"/>
  <c r="K57" i="373"/>
  <c r="F59" i="375"/>
  <c r="G43" i="386"/>
  <c r="L60" i="368"/>
  <c r="I60" i="373"/>
  <c r="C26" i="241"/>
  <c r="L67" i="382"/>
  <c r="F29" i="385"/>
  <c r="J29" i="385"/>
  <c r="C64" i="236"/>
  <c r="C63" i="379" s="1"/>
  <c r="C46" i="366"/>
  <c r="H46" i="366" s="1"/>
  <c r="L59" i="374"/>
  <c r="G54" i="373"/>
  <c r="E56" i="373"/>
  <c r="J56" i="373"/>
  <c r="F57" i="373"/>
  <c r="G60" i="373"/>
  <c r="F68" i="373"/>
  <c r="J12" i="373"/>
  <c r="I13" i="373"/>
  <c r="K15" i="373"/>
  <c r="J16" i="373"/>
  <c r="I17" i="373"/>
  <c r="K19" i="373"/>
  <c r="J20" i="373"/>
  <c r="I21" i="373"/>
  <c r="K24" i="373"/>
  <c r="J25" i="373"/>
  <c r="I26" i="373"/>
  <c r="J40" i="373"/>
  <c r="I41" i="373"/>
  <c r="K45" i="373"/>
  <c r="J46" i="373"/>
  <c r="C11" i="388"/>
  <c r="E29" i="391"/>
  <c r="K62" i="364"/>
  <c r="K60" i="364" s="1"/>
  <c r="G59" i="365"/>
  <c r="J28" i="373"/>
  <c r="L67" i="385"/>
  <c r="C66" i="232"/>
  <c r="C65" i="391" s="1"/>
  <c r="E30" i="373"/>
  <c r="E35" i="373"/>
  <c r="C71" i="364"/>
  <c r="H71" i="364" s="1"/>
  <c r="C43" i="365"/>
  <c r="H43" i="365" s="1"/>
  <c r="C48" i="365"/>
  <c r="H48" i="365" s="1"/>
  <c r="I56" i="364"/>
  <c r="G62" i="364"/>
  <c r="G60" i="364" s="1"/>
  <c r="K59" i="365"/>
  <c r="J63" i="364"/>
  <c r="C76" i="364"/>
  <c r="H76" i="364" s="1"/>
  <c r="K28" i="373"/>
  <c r="G64" i="373"/>
  <c r="G63" i="373" s="1"/>
  <c r="F34" i="373"/>
  <c r="F38" i="373"/>
  <c r="K64" i="373"/>
  <c r="K63" i="373" s="1"/>
  <c r="C23" i="364"/>
  <c r="G45" i="364"/>
  <c r="K45" i="364"/>
  <c r="F46" i="364"/>
  <c r="J46" i="364"/>
  <c r="E47" i="364"/>
  <c r="I47" i="364"/>
  <c r="G49" i="364"/>
  <c r="K49" i="364"/>
  <c r="F50" i="364"/>
  <c r="J50" i="364"/>
  <c r="E51" i="364"/>
  <c r="I51" i="364"/>
  <c r="G53" i="364"/>
  <c r="K53" i="364"/>
  <c r="C17" i="364"/>
  <c r="I22" i="364"/>
  <c r="K63" i="364"/>
  <c r="F56" i="364"/>
  <c r="J56" i="364"/>
  <c r="E57" i="364"/>
  <c r="I57" i="364"/>
  <c r="I28" i="373"/>
  <c r="I58" i="365"/>
  <c r="J64" i="373"/>
  <c r="J63" i="373" s="1"/>
  <c r="C85" i="239"/>
  <c r="G34" i="240"/>
  <c r="G35" i="364" s="1"/>
  <c r="E13" i="373"/>
  <c r="E14" i="373"/>
  <c r="E15" i="373"/>
  <c r="E17" i="373"/>
  <c r="E18" i="373"/>
  <c r="E19" i="373"/>
  <c r="E21" i="373"/>
  <c r="E22" i="373"/>
  <c r="E24" i="373"/>
  <c r="E26" i="373"/>
  <c r="E27" i="373"/>
  <c r="E32" i="373"/>
  <c r="E34" i="373"/>
  <c r="E37" i="373"/>
  <c r="E38" i="373"/>
  <c r="E41" i="373"/>
  <c r="E42" i="373"/>
  <c r="E45" i="373"/>
  <c r="E46" i="373"/>
  <c r="I54" i="373"/>
  <c r="E55" i="373"/>
  <c r="J55" i="373"/>
  <c r="F56" i="373"/>
  <c r="K56" i="373"/>
  <c r="G57" i="373"/>
  <c r="G68" i="373"/>
  <c r="E72" i="373"/>
  <c r="J72" i="373"/>
  <c r="K12" i="373"/>
  <c r="J13" i="373"/>
  <c r="I14" i="373"/>
  <c r="K16" i="373"/>
  <c r="J17" i="373"/>
  <c r="I18" i="373"/>
  <c r="K20" i="373"/>
  <c r="J21" i="373"/>
  <c r="I22" i="373"/>
  <c r="K25" i="373"/>
  <c r="J26" i="373"/>
  <c r="I27" i="373"/>
  <c r="K31" i="373"/>
  <c r="J32" i="373"/>
  <c r="I34" i="373"/>
  <c r="K36" i="373"/>
  <c r="J37" i="373"/>
  <c r="I38" i="373"/>
  <c r="K40" i="373"/>
  <c r="J41" i="373"/>
  <c r="I42" i="373"/>
  <c r="K46" i="373"/>
  <c r="L101" i="58"/>
  <c r="F12" i="373"/>
  <c r="F13" i="373"/>
  <c r="F14" i="373"/>
  <c r="F16" i="373"/>
  <c r="F17" i="373"/>
  <c r="F18" i="373"/>
  <c r="F20" i="373"/>
  <c r="F21" i="373"/>
  <c r="F22" i="373"/>
  <c r="F25" i="373"/>
  <c r="F26" i="373"/>
  <c r="F27" i="373"/>
  <c r="F31" i="373"/>
  <c r="F32" i="373"/>
  <c r="F36" i="373"/>
  <c r="F37" i="373"/>
  <c r="F40" i="373"/>
  <c r="F41" i="373"/>
  <c r="F42" i="373"/>
  <c r="F45" i="373"/>
  <c r="F46" i="373"/>
  <c r="E54" i="373"/>
  <c r="J54" i="373"/>
  <c r="F55" i="373"/>
  <c r="K55" i="373"/>
  <c r="G56" i="373"/>
  <c r="I57" i="373"/>
  <c r="E58" i="373"/>
  <c r="J60" i="373"/>
  <c r="I68" i="373"/>
  <c r="F72" i="373"/>
  <c r="K72" i="373"/>
  <c r="K13" i="373"/>
  <c r="J14" i="373"/>
  <c r="I15" i="373"/>
  <c r="K17" i="373"/>
  <c r="J18" i="373"/>
  <c r="I19" i="373"/>
  <c r="K21" i="373"/>
  <c r="J22" i="373"/>
  <c r="I24" i="373"/>
  <c r="K26" i="373"/>
  <c r="J27" i="373"/>
  <c r="I64" i="373"/>
  <c r="I63" i="373" s="1"/>
  <c r="G12" i="373"/>
  <c r="G13" i="373"/>
  <c r="G15" i="373"/>
  <c r="G16" i="373"/>
  <c r="G17" i="373"/>
  <c r="G19" i="373"/>
  <c r="G20" i="373"/>
  <c r="G21" i="373"/>
  <c r="G24" i="373"/>
  <c r="G25" i="373"/>
  <c r="G26" i="373"/>
  <c r="G30" i="373"/>
  <c r="G31" i="373"/>
  <c r="G34" i="373"/>
  <c r="G35" i="373"/>
  <c r="G36" i="373"/>
  <c r="G38" i="373"/>
  <c r="G40" i="373"/>
  <c r="G41" i="373"/>
  <c r="G42" i="373"/>
  <c r="G45" i="373"/>
  <c r="G46" i="373"/>
  <c r="F54" i="373"/>
  <c r="K54" i="373"/>
  <c r="G55" i="373"/>
  <c r="I56" i="373"/>
  <c r="E57" i="373"/>
  <c r="J57" i="373"/>
  <c r="F60" i="373"/>
  <c r="K60" i="373"/>
  <c r="E68" i="373"/>
  <c r="G72" i="373"/>
  <c r="F77" i="368"/>
  <c r="F84" i="368" s="1"/>
  <c r="J77" i="368"/>
  <c r="J84" i="368" s="1"/>
  <c r="J30" i="373"/>
  <c r="I31" i="373"/>
  <c r="K34" i="373"/>
  <c r="J35" i="373"/>
  <c r="I36" i="373"/>
  <c r="K38" i="373"/>
  <c r="I40" i="373"/>
  <c r="K42" i="373"/>
  <c r="J45" i="373"/>
  <c r="I46" i="373"/>
  <c r="I45" i="365"/>
  <c r="G31" i="370"/>
  <c r="G67" i="370" s="1"/>
  <c r="G84" i="370" s="1"/>
  <c r="K31" i="370"/>
  <c r="K67" i="370" s="1"/>
  <c r="K84" i="370" s="1"/>
  <c r="C66" i="233"/>
  <c r="C65" i="388" s="1"/>
  <c r="C116" i="239"/>
  <c r="C114" i="239" s="1"/>
  <c r="G28" i="373"/>
  <c r="F58" i="373"/>
  <c r="K58" i="373"/>
  <c r="C13" i="367"/>
  <c r="H54" i="374"/>
  <c r="C67" i="368"/>
  <c r="C41" i="375"/>
  <c r="C39" i="375" s="1"/>
  <c r="F13" i="364"/>
  <c r="F19" i="240"/>
  <c r="F8" i="242" s="1"/>
  <c r="H28" i="366"/>
  <c r="C59" i="370"/>
  <c r="H59" i="370" s="1"/>
  <c r="H60" i="370"/>
  <c r="C76" i="370"/>
  <c r="H76" i="370" s="1"/>
  <c r="H77" i="370"/>
  <c r="H30" i="374"/>
  <c r="H56" i="376"/>
  <c r="D56" i="373"/>
  <c r="C34" i="367"/>
  <c r="H34" i="367" s="1"/>
  <c r="H66" i="374"/>
  <c r="D43" i="368"/>
  <c r="C13" i="364"/>
  <c r="G19" i="240"/>
  <c r="G8" i="242" s="1"/>
  <c r="G13" i="364"/>
  <c r="C14" i="364"/>
  <c r="C18" i="364"/>
  <c r="H18" i="364" s="1"/>
  <c r="C27" i="364"/>
  <c r="H27" i="364" s="1"/>
  <c r="C25" i="240"/>
  <c r="C7" i="243" s="1"/>
  <c r="F32" i="240"/>
  <c r="F33" i="364" s="1"/>
  <c r="C28" i="365"/>
  <c r="H28" i="365" s="1"/>
  <c r="C36" i="365"/>
  <c r="H36" i="365" s="1"/>
  <c r="E41" i="365"/>
  <c r="I41" i="365"/>
  <c r="C44" i="365"/>
  <c r="H44" i="365" s="1"/>
  <c r="F45" i="365"/>
  <c r="J45" i="365"/>
  <c r="C52" i="365"/>
  <c r="H52" i="365" s="1"/>
  <c r="D31" i="370"/>
  <c r="G44" i="364"/>
  <c r="K44" i="364"/>
  <c r="F45" i="364"/>
  <c r="J45" i="364"/>
  <c r="E46" i="364"/>
  <c r="I46" i="364"/>
  <c r="G48" i="364"/>
  <c r="K48" i="364"/>
  <c r="F49" i="364"/>
  <c r="J49" i="364"/>
  <c r="E50" i="364"/>
  <c r="I50" i="364"/>
  <c r="G52" i="364"/>
  <c r="K52" i="364"/>
  <c r="F53" i="364"/>
  <c r="J53" i="364"/>
  <c r="F76" i="240"/>
  <c r="F83" i="240" s="1"/>
  <c r="F78" i="364"/>
  <c r="F77" i="364" s="1"/>
  <c r="F84" i="364" s="1"/>
  <c r="C74" i="366"/>
  <c r="H74" i="366" s="1"/>
  <c r="H75" i="366"/>
  <c r="C35" i="368"/>
  <c r="H35" i="368" s="1"/>
  <c r="H36" i="368"/>
  <c r="C60" i="368"/>
  <c r="H61" i="368"/>
  <c r="H26" i="369"/>
  <c r="C72" i="370"/>
  <c r="H72" i="370" s="1"/>
  <c r="H73" i="370"/>
  <c r="C33" i="371"/>
  <c r="H34" i="371"/>
  <c r="C44" i="366"/>
  <c r="C11" i="374"/>
  <c r="H11" i="374" s="1"/>
  <c r="H12" i="374"/>
  <c r="C48" i="366"/>
  <c r="H48" i="366" s="1"/>
  <c r="H16" i="374"/>
  <c r="C50" i="366"/>
  <c r="H50" i="366" s="1"/>
  <c r="H18" i="374"/>
  <c r="C52" i="366"/>
  <c r="H52" i="366" s="1"/>
  <c r="H20" i="374"/>
  <c r="C54" i="366"/>
  <c r="H54" i="366" s="1"/>
  <c r="C26" i="366"/>
  <c r="H26" i="366" s="1"/>
  <c r="H27" i="374"/>
  <c r="C56" i="366"/>
  <c r="C33" i="374"/>
  <c r="H33" i="374" s="1"/>
  <c r="H34" i="374"/>
  <c r="C58" i="366"/>
  <c r="H58" i="366" s="1"/>
  <c r="H36" i="374"/>
  <c r="C79" i="366"/>
  <c r="H79" i="366" s="1"/>
  <c r="H45" i="374"/>
  <c r="H13" i="376"/>
  <c r="D13" i="373"/>
  <c r="H14" i="376"/>
  <c r="D14" i="373"/>
  <c r="H15" i="376"/>
  <c r="D15" i="373"/>
  <c r="H16" i="376"/>
  <c r="D16" i="373"/>
  <c r="H17" i="376"/>
  <c r="D17" i="373"/>
  <c r="H18" i="376"/>
  <c r="D18" i="373"/>
  <c r="H19" i="376"/>
  <c r="D19" i="373"/>
  <c r="H20" i="376"/>
  <c r="D20" i="373"/>
  <c r="H21" i="376"/>
  <c r="D21" i="373"/>
  <c r="H22" i="376"/>
  <c r="D22" i="373"/>
  <c r="H24" i="376"/>
  <c r="D24" i="373"/>
  <c r="H25" i="376"/>
  <c r="D25" i="373"/>
  <c r="H26" i="376"/>
  <c r="D26" i="373"/>
  <c r="H27" i="376"/>
  <c r="D27" i="373"/>
  <c r="H28" i="376"/>
  <c r="D28" i="373"/>
  <c r="H30" i="376"/>
  <c r="D30" i="373"/>
  <c r="H31" i="376"/>
  <c r="D31" i="373"/>
  <c r="H32" i="376"/>
  <c r="D32" i="373"/>
  <c r="H34" i="376"/>
  <c r="D34" i="373"/>
  <c r="H35" i="376"/>
  <c r="D35" i="373"/>
  <c r="H36" i="376"/>
  <c r="D36" i="373"/>
  <c r="H37" i="376"/>
  <c r="D37" i="373"/>
  <c r="H38" i="376"/>
  <c r="D38" i="373"/>
  <c r="H40" i="376"/>
  <c r="D40" i="373"/>
  <c r="H41" i="376"/>
  <c r="D41" i="373"/>
  <c r="H42" i="376"/>
  <c r="D42" i="373"/>
  <c r="H45" i="376"/>
  <c r="D45" i="373"/>
  <c r="H46" i="376"/>
  <c r="D46" i="373"/>
  <c r="H55" i="376"/>
  <c r="D55" i="373"/>
  <c r="H72" i="376"/>
  <c r="E43" i="368"/>
  <c r="E42" i="368" s="1"/>
  <c r="E11" i="375"/>
  <c r="I43" i="368"/>
  <c r="I42" i="368" s="1"/>
  <c r="I11" i="375"/>
  <c r="D52" i="368"/>
  <c r="F21" i="368"/>
  <c r="J21" i="368"/>
  <c r="G23" i="375"/>
  <c r="K24" i="368"/>
  <c r="K24" i="364" s="1"/>
  <c r="K26" i="375"/>
  <c r="K23" i="375" s="1"/>
  <c r="F28" i="368"/>
  <c r="F28" i="364" s="1"/>
  <c r="J28" i="368"/>
  <c r="D31" i="368"/>
  <c r="D31" i="364" s="1"/>
  <c r="C55" i="368"/>
  <c r="G55" i="368"/>
  <c r="G54" i="368" s="1"/>
  <c r="G33" i="375"/>
  <c r="K55" i="368"/>
  <c r="K54" i="368" s="1"/>
  <c r="K33" i="375"/>
  <c r="F65" i="368"/>
  <c r="J65" i="368"/>
  <c r="D67" i="368"/>
  <c r="D41" i="375"/>
  <c r="G77" i="368"/>
  <c r="G84" i="368" s="1"/>
  <c r="K77" i="368"/>
  <c r="K84" i="368" s="1"/>
  <c r="E13" i="369"/>
  <c r="E54" i="375"/>
  <c r="I13" i="369"/>
  <c r="I54" i="375"/>
  <c r="D14" i="369"/>
  <c r="D14" i="365" s="1"/>
  <c r="D55" i="375"/>
  <c r="G15" i="369"/>
  <c r="G15" i="365" s="1"/>
  <c r="G56" i="375"/>
  <c r="K15" i="369"/>
  <c r="K15" i="365" s="1"/>
  <c r="K56" i="375"/>
  <c r="F16" i="369"/>
  <c r="F57" i="375"/>
  <c r="J16" i="369"/>
  <c r="J57" i="375"/>
  <c r="E17" i="369"/>
  <c r="E58" i="375"/>
  <c r="I17" i="369"/>
  <c r="I58" i="375"/>
  <c r="E32" i="369"/>
  <c r="E63" i="375"/>
  <c r="I32" i="369"/>
  <c r="I32" i="365" s="1"/>
  <c r="I63" i="375"/>
  <c r="C65" i="375"/>
  <c r="C33" i="369" s="1"/>
  <c r="G34" i="369"/>
  <c r="G34" i="365" s="1"/>
  <c r="G65" i="375"/>
  <c r="G33" i="369" s="1"/>
  <c r="K34" i="369"/>
  <c r="K34" i="365" s="1"/>
  <c r="K65" i="375"/>
  <c r="K33" i="369" s="1"/>
  <c r="C67" i="375"/>
  <c r="C35" i="369" s="1"/>
  <c r="G37" i="369"/>
  <c r="G35" i="369" s="1"/>
  <c r="G67" i="375"/>
  <c r="K37" i="369"/>
  <c r="K35" i="369" s="1"/>
  <c r="K67" i="375"/>
  <c r="D59" i="369"/>
  <c r="H59" i="369" s="1"/>
  <c r="E32" i="240"/>
  <c r="E33" i="364" s="1"/>
  <c r="V8" i="242"/>
  <c r="C34" i="366"/>
  <c r="H35" i="366"/>
  <c r="I13" i="364"/>
  <c r="I19" i="240"/>
  <c r="C34" i="364"/>
  <c r="H34" i="364" s="1"/>
  <c r="C74" i="364"/>
  <c r="C72" i="240"/>
  <c r="H72" i="240" s="1"/>
  <c r="F41" i="365"/>
  <c r="K45" i="365"/>
  <c r="E31" i="370"/>
  <c r="E67" i="370" s="1"/>
  <c r="E84" i="370" s="1"/>
  <c r="I31" i="370"/>
  <c r="I67" i="370" s="1"/>
  <c r="I84" i="370" s="1"/>
  <c r="I104" i="370"/>
  <c r="I103" i="370" s="1"/>
  <c r="I27" i="241"/>
  <c r="G76" i="240"/>
  <c r="G83" i="240" s="1"/>
  <c r="G78" i="364"/>
  <c r="G77" i="364" s="1"/>
  <c r="G84" i="364" s="1"/>
  <c r="K78" i="364"/>
  <c r="K77" i="364" s="1"/>
  <c r="K84" i="364" s="1"/>
  <c r="K76" i="240"/>
  <c r="K83" i="240" s="1"/>
  <c r="J76" i="240"/>
  <c r="J83" i="240" s="1"/>
  <c r="J79" i="364"/>
  <c r="J77" i="364" s="1"/>
  <c r="J84" i="364" s="1"/>
  <c r="C19" i="365"/>
  <c r="H19" i="365" s="1"/>
  <c r="H19" i="367"/>
  <c r="H26" i="367"/>
  <c r="H36" i="367"/>
  <c r="C45" i="367"/>
  <c r="H45" i="367" s="1"/>
  <c r="H46" i="367"/>
  <c r="H27" i="368"/>
  <c r="C14" i="369"/>
  <c r="C45" i="369"/>
  <c r="H45" i="369" s="1"/>
  <c r="H46" i="369"/>
  <c r="C79" i="370"/>
  <c r="H79" i="370" s="1"/>
  <c r="H80" i="370"/>
  <c r="C121" i="370"/>
  <c r="H121" i="370" s="1"/>
  <c r="H122" i="370"/>
  <c r="H12" i="376"/>
  <c r="D12" i="373"/>
  <c r="E16" i="373"/>
  <c r="E20" i="373"/>
  <c r="E25" i="373"/>
  <c r="E28" i="373"/>
  <c r="E31" i="373"/>
  <c r="E36" i="373"/>
  <c r="E40" i="373"/>
  <c r="H54" i="376"/>
  <c r="D54" i="373"/>
  <c r="H58" i="376"/>
  <c r="D58" i="373"/>
  <c r="I58" i="373"/>
  <c r="H60" i="376"/>
  <c r="D60" i="373"/>
  <c r="H66" i="376"/>
  <c r="F43" i="368"/>
  <c r="F42" i="368" s="1"/>
  <c r="F11" i="375"/>
  <c r="J43" i="368"/>
  <c r="J42" i="368" s="1"/>
  <c r="J11" i="375"/>
  <c r="D45" i="368"/>
  <c r="D49" i="368"/>
  <c r="D53" i="368"/>
  <c r="G21" i="368"/>
  <c r="K21" i="368"/>
  <c r="K21" i="364" s="1"/>
  <c r="J22" i="364"/>
  <c r="C28" i="368"/>
  <c r="C28" i="364" s="1"/>
  <c r="G28" i="368"/>
  <c r="G28" i="364" s="1"/>
  <c r="K28" i="368"/>
  <c r="E31" i="368"/>
  <c r="E31" i="364" s="1"/>
  <c r="E31" i="375"/>
  <c r="E30" i="368" s="1"/>
  <c r="E30" i="364" s="1"/>
  <c r="I31" i="368"/>
  <c r="I31" i="364" s="1"/>
  <c r="I31" i="375"/>
  <c r="I30" i="368" s="1"/>
  <c r="I30" i="364" s="1"/>
  <c r="D55" i="368"/>
  <c r="D63" i="368"/>
  <c r="H63" i="368" s="1"/>
  <c r="C65" i="368"/>
  <c r="G65" i="368"/>
  <c r="K65" i="368"/>
  <c r="E67" i="368"/>
  <c r="E41" i="375"/>
  <c r="E66" i="368" s="1"/>
  <c r="I67" i="368"/>
  <c r="I41" i="375"/>
  <c r="I66" i="368" s="1"/>
  <c r="F13" i="369"/>
  <c r="F13" i="365" s="1"/>
  <c r="F54" i="375"/>
  <c r="J13" i="369"/>
  <c r="J54" i="375"/>
  <c r="E14" i="369"/>
  <c r="E55" i="375"/>
  <c r="I14" i="369"/>
  <c r="I55" i="375"/>
  <c r="D15" i="369"/>
  <c r="D56" i="375"/>
  <c r="H56" i="375" s="1"/>
  <c r="G16" i="369"/>
  <c r="G57" i="375"/>
  <c r="K16" i="369"/>
  <c r="K57" i="375"/>
  <c r="F17" i="369"/>
  <c r="F58" i="375"/>
  <c r="J17" i="369"/>
  <c r="J58" i="375"/>
  <c r="G59" i="375"/>
  <c r="F32" i="369"/>
  <c r="F32" i="365" s="1"/>
  <c r="F63" i="375"/>
  <c r="J32" i="369"/>
  <c r="J32" i="365" s="1"/>
  <c r="J63" i="375"/>
  <c r="D37" i="369"/>
  <c r="D67" i="375"/>
  <c r="K19" i="240"/>
  <c r="K8" i="242" s="1"/>
  <c r="K13" i="364"/>
  <c r="D41" i="365"/>
  <c r="K104" i="370"/>
  <c r="K103" i="370" s="1"/>
  <c r="K27" i="241"/>
  <c r="E78" i="364"/>
  <c r="E77" i="364" s="1"/>
  <c r="E84" i="364" s="1"/>
  <c r="E76" i="240"/>
  <c r="E83" i="240" s="1"/>
  <c r="I78" i="364"/>
  <c r="I77" i="364" s="1"/>
  <c r="I84" i="364" s="1"/>
  <c r="I76" i="240"/>
  <c r="I83" i="240" s="1"/>
  <c r="C41" i="367"/>
  <c r="H42" i="367"/>
  <c r="J41" i="365"/>
  <c r="G45" i="365"/>
  <c r="E13" i="364"/>
  <c r="E19" i="240"/>
  <c r="E8" i="242" s="1"/>
  <c r="J13" i="364"/>
  <c r="J19" i="240"/>
  <c r="J8" i="242" s="1"/>
  <c r="C37" i="364"/>
  <c r="H37" i="364" s="1"/>
  <c r="C40" i="364"/>
  <c r="H40" i="364" s="1"/>
  <c r="C42" i="365"/>
  <c r="G41" i="365"/>
  <c r="K41" i="365"/>
  <c r="C47" i="365"/>
  <c r="C54" i="365"/>
  <c r="L25" i="370"/>
  <c r="F31" i="370"/>
  <c r="F67" i="370" s="1"/>
  <c r="F84" i="370" s="1"/>
  <c r="J31" i="370"/>
  <c r="J67" i="370" s="1"/>
  <c r="J84" i="370" s="1"/>
  <c r="J104" i="370"/>
  <c r="J103" i="370" s="1"/>
  <c r="J27" i="241"/>
  <c r="D77" i="240"/>
  <c r="F54" i="234"/>
  <c r="E64" i="373"/>
  <c r="E63" i="373" s="1"/>
  <c r="H62" i="366"/>
  <c r="C20" i="368"/>
  <c r="H13" i="368"/>
  <c r="C33" i="368"/>
  <c r="H34" i="368"/>
  <c r="C117" i="370"/>
  <c r="H117" i="370" s="1"/>
  <c r="H118" i="370"/>
  <c r="C32" i="372"/>
  <c r="H33" i="372"/>
  <c r="C45" i="366"/>
  <c r="H45" i="366" s="1"/>
  <c r="H13" i="374"/>
  <c r="C47" i="366"/>
  <c r="H47" i="366" s="1"/>
  <c r="H15" i="374"/>
  <c r="C49" i="366"/>
  <c r="H49" i="366" s="1"/>
  <c r="H17" i="374"/>
  <c r="C51" i="366"/>
  <c r="H51" i="366" s="1"/>
  <c r="H19" i="374"/>
  <c r="C53" i="366"/>
  <c r="H53" i="366" s="1"/>
  <c r="H21" i="374"/>
  <c r="H24" i="374"/>
  <c r="C32" i="366"/>
  <c r="H32" i="366" s="1"/>
  <c r="H32" i="374"/>
  <c r="C57" i="366"/>
  <c r="H57" i="366" s="1"/>
  <c r="H35" i="374"/>
  <c r="C63" i="366"/>
  <c r="H63" i="366" s="1"/>
  <c r="H37" i="374"/>
  <c r="C66" i="366"/>
  <c r="H40" i="374"/>
  <c r="C68" i="366"/>
  <c r="H68" i="366" s="1"/>
  <c r="H42" i="374"/>
  <c r="C41" i="368"/>
  <c r="H41" i="368" s="1"/>
  <c r="F15" i="373"/>
  <c r="F19" i="373"/>
  <c r="F24" i="373"/>
  <c r="F28" i="373"/>
  <c r="F30" i="373"/>
  <c r="F35" i="373"/>
  <c r="H57" i="376"/>
  <c r="D57" i="373"/>
  <c r="J58" i="373"/>
  <c r="H68" i="376"/>
  <c r="D68" i="373"/>
  <c r="C39" i="367"/>
  <c r="H39" i="367" s="1"/>
  <c r="H69" i="374"/>
  <c r="C43" i="368"/>
  <c r="G43" i="368"/>
  <c r="G42" i="368" s="1"/>
  <c r="G11" i="375"/>
  <c r="K11" i="375"/>
  <c r="K43" i="368"/>
  <c r="K42" i="368" s="1"/>
  <c r="E23" i="375"/>
  <c r="I24" i="368"/>
  <c r="I24" i="364" s="1"/>
  <c r="I26" i="375"/>
  <c r="I23" i="375" s="1"/>
  <c r="D28" i="368"/>
  <c r="D28" i="364" s="1"/>
  <c r="F31" i="368"/>
  <c r="F31" i="364" s="1"/>
  <c r="F31" i="375"/>
  <c r="F30" i="368" s="1"/>
  <c r="F30" i="364" s="1"/>
  <c r="J31" i="368"/>
  <c r="J31" i="364" s="1"/>
  <c r="J31" i="375"/>
  <c r="J30" i="368" s="1"/>
  <c r="J30" i="364" s="1"/>
  <c r="E55" i="368"/>
  <c r="E54" i="368" s="1"/>
  <c r="E33" i="375"/>
  <c r="I55" i="368"/>
  <c r="I54" i="368" s="1"/>
  <c r="I33" i="375"/>
  <c r="D56" i="368"/>
  <c r="H56" i="368" s="1"/>
  <c r="F67" i="368"/>
  <c r="F41" i="375"/>
  <c r="F66" i="368" s="1"/>
  <c r="J67" i="368"/>
  <c r="J41" i="375"/>
  <c r="J66" i="368" s="1"/>
  <c r="E77" i="368"/>
  <c r="E84" i="368" s="1"/>
  <c r="I77" i="368"/>
  <c r="I84" i="368" s="1"/>
  <c r="D79" i="368"/>
  <c r="H79" i="368" s="1"/>
  <c r="G13" i="369"/>
  <c r="G54" i="375"/>
  <c r="K13" i="369"/>
  <c r="K54" i="375"/>
  <c r="F14" i="369"/>
  <c r="F14" i="365" s="1"/>
  <c r="F55" i="375"/>
  <c r="J14" i="369"/>
  <c r="J14" i="365" s="1"/>
  <c r="J55" i="375"/>
  <c r="E15" i="369"/>
  <c r="E56" i="375"/>
  <c r="I15" i="369"/>
  <c r="I15" i="365" s="1"/>
  <c r="I56" i="375"/>
  <c r="D16" i="369"/>
  <c r="H16" i="369" s="1"/>
  <c r="D57" i="375"/>
  <c r="G17" i="369"/>
  <c r="G58" i="375"/>
  <c r="K17" i="369"/>
  <c r="K58" i="375"/>
  <c r="G32" i="369"/>
  <c r="G32" i="365" s="1"/>
  <c r="G63" i="375"/>
  <c r="K32" i="369"/>
  <c r="K32" i="365" s="1"/>
  <c r="K63" i="375"/>
  <c r="E34" i="369"/>
  <c r="E65" i="375"/>
  <c r="E33" i="369" s="1"/>
  <c r="I34" i="369"/>
  <c r="I34" i="365" s="1"/>
  <c r="I65" i="375"/>
  <c r="I33" i="369" s="1"/>
  <c r="E37" i="369"/>
  <c r="E35" i="369" s="1"/>
  <c r="E67" i="375"/>
  <c r="I37" i="369"/>
  <c r="I35" i="369" s="1"/>
  <c r="I67" i="375"/>
  <c r="D39" i="369"/>
  <c r="H39" i="369" s="1"/>
  <c r="I30" i="373"/>
  <c r="K32" i="373"/>
  <c r="J34" i="373"/>
  <c r="I35" i="373"/>
  <c r="C37" i="373"/>
  <c r="K37" i="373"/>
  <c r="J38" i="373"/>
  <c r="K41" i="373"/>
  <c r="J42" i="373"/>
  <c r="I45" i="373"/>
  <c r="H69" i="372"/>
  <c r="C84" i="372"/>
  <c r="H84" i="372" s="1"/>
  <c r="D47" i="368"/>
  <c r="D51" i="368"/>
  <c r="E21" i="368"/>
  <c r="I21" i="368"/>
  <c r="I21" i="364" s="1"/>
  <c r="D22" i="368"/>
  <c r="H22" i="368" s="1"/>
  <c r="F23" i="375"/>
  <c r="J24" i="368"/>
  <c r="J24" i="364" s="1"/>
  <c r="J26" i="375"/>
  <c r="J23" i="375" s="1"/>
  <c r="E28" i="368"/>
  <c r="I28" i="368"/>
  <c r="C31" i="368"/>
  <c r="C31" i="375"/>
  <c r="C30" i="368" s="1"/>
  <c r="G31" i="368"/>
  <c r="G31" i="364" s="1"/>
  <c r="G31" i="375"/>
  <c r="G30" i="368" s="1"/>
  <c r="G30" i="364" s="1"/>
  <c r="K31" i="368"/>
  <c r="K31" i="364" s="1"/>
  <c r="K31" i="375"/>
  <c r="K30" i="368" s="1"/>
  <c r="K30" i="364" s="1"/>
  <c r="F55" i="368"/>
  <c r="F54" i="368" s="1"/>
  <c r="F33" i="375"/>
  <c r="J55" i="368"/>
  <c r="J54" i="368" s="1"/>
  <c r="J33" i="375"/>
  <c r="D57" i="368"/>
  <c r="E65" i="368"/>
  <c r="I65" i="368"/>
  <c r="G67" i="368"/>
  <c r="G41" i="375"/>
  <c r="G66" i="368" s="1"/>
  <c r="K67" i="368"/>
  <c r="K41" i="375"/>
  <c r="K66" i="368" s="1"/>
  <c r="D13" i="369"/>
  <c r="D54" i="375"/>
  <c r="G14" i="369"/>
  <c r="G14" i="365" s="1"/>
  <c r="G55" i="375"/>
  <c r="K14" i="369"/>
  <c r="K14" i="365" s="1"/>
  <c r="K55" i="375"/>
  <c r="F15" i="369"/>
  <c r="F15" i="365" s="1"/>
  <c r="F56" i="375"/>
  <c r="J15" i="369"/>
  <c r="J15" i="365" s="1"/>
  <c r="J56" i="375"/>
  <c r="E16" i="369"/>
  <c r="E57" i="375"/>
  <c r="I16" i="369"/>
  <c r="I57" i="375"/>
  <c r="D17" i="369"/>
  <c r="D58" i="375"/>
  <c r="H58" i="375" s="1"/>
  <c r="D32" i="369"/>
  <c r="F34" i="369"/>
  <c r="F34" i="365" s="1"/>
  <c r="F65" i="375"/>
  <c r="F33" i="369" s="1"/>
  <c r="J34" i="369"/>
  <c r="J34" i="365" s="1"/>
  <c r="J65" i="375"/>
  <c r="J33" i="369" s="1"/>
  <c r="F37" i="369"/>
  <c r="F35" i="369" s="1"/>
  <c r="F67" i="375"/>
  <c r="J37" i="369"/>
  <c r="J35" i="369" s="1"/>
  <c r="J67" i="375"/>
  <c r="D58" i="369"/>
  <c r="H58" i="369" s="1"/>
  <c r="C11" i="391"/>
  <c r="C25" i="370"/>
  <c r="H25" i="370" s="1"/>
  <c r="H27" i="370"/>
  <c r="C41" i="370"/>
  <c r="H41" i="370" s="1"/>
  <c r="H52" i="370"/>
  <c r="C103" i="370"/>
  <c r="H103" i="370" s="1"/>
  <c r="H105" i="370"/>
  <c r="C29" i="365"/>
  <c r="H29" i="365" s="1"/>
  <c r="H64" i="370"/>
  <c r="C63" i="370"/>
  <c r="H63" i="370" s="1"/>
  <c r="C26" i="365"/>
  <c r="H26" i="365" s="1"/>
  <c r="H102" i="370"/>
  <c r="G98" i="370"/>
  <c r="D98" i="370"/>
  <c r="D114" i="239"/>
  <c r="D109" i="239" s="1"/>
  <c r="D113" i="370"/>
  <c r="F98" i="370"/>
  <c r="E98" i="370"/>
  <c r="G114" i="239"/>
  <c r="G113" i="370"/>
  <c r="G111" i="370" s="1"/>
  <c r="G106" i="370" s="1"/>
  <c r="C112" i="239"/>
  <c r="C109" i="370" s="1"/>
  <c r="C15" i="369"/>
  <c r="C16" i="364"/>
  <c r="C63" i="364"/>
  <c r="L15" i="238"/>
  <c r="L19" i="238"/>
  <c r="C58" i="374"/>
  <c r="F59" i="382"/>
  <c r="F53" i="382" s="1"/>
  <c r="C39" i="364"/>
  <c r="H39" i="364" s="1"/>
  <c r="C29" i="364"/>
  <c r="C59" i="364"/>
  <c r="H59" i="364" s="1"/>
  <c r="H37" i="370"/>
  <c r="C36" i="366"/>
  <c r="H36" i="366" s="1"/>
  <c r="C36" i="364"/>
  <c r="K59" i="240"/>
  <c r="K11" i="242" s="1"/>
  <c r="I110" i="239"/>
  <c r="I107" i="370" s="1"/>
  <c r="D45" i="240"/>
  <c r="J101" i="239"/>
  <c r="J21" i="241" s="1"/>
  <c r="G54" i="232"/>
  <c r="K101" i="239"/>
  <c r="K21" i="241" s="1"/>
  <c r="C72" i="374"/>
  <c r="H72" i="374" s="1"/>
  <c r="K39" i="391"/>
  <c r="K41" i="238"/>
  <c r="K65" i="240" s="1"/>
  <c r="K66" i="364" s="1"/>
  <c r="K64" i="364" s="1"/>
  <c r="I95" i="239"/>
  <c r="I92" i="370" s="1"/>
  <c r="C13" i="369"/>
  <c r="C54" i="375"/>
  <c r="L23" i="240"/>
  <c r="L24" i="364" s="1"/>
  <c r="E43" i="236"/>
  <c r="C28" i="373"/>
  <c r="C29" i="385"/>
  <c r="G29" i="385"/>
  <c r="K29" i="385"/>
  <c r="K59" i="385"/>
  <c r="K53" i="385" s="1"/>
  <c r="I49" i="37"/>
  <c r="I61" i="37" s="1"/>
  <c r="I88" i="37" s="1"/>
  <c r="L57" i="238"/>
  <c r="K43" i="380"/>
  <c r="C19" i="373"/>
  <c r="C98" i="370"/>
  <c r="L43" i="239"/>
  <c r="L35" i="238"/>
  <c r="I54" i="233"/>
  <c r="K49" i="37"/>
  <c r="K61" i="37" s="1"/>
  <c r="K88" i="37" s="1"/>
  <c r="L80" i="368"/>
  <c r="E67" i="382"/>
  <c r="L25" i="368"/>
  <c r="L23" i="234"/>
  <c r="J54" i="233"/>
  <c r="C25" i="368"/>
  <c r="G15" i="241"/>
  <c r="L12" i="240"/>
  <c r="L13" i="364" s="1"/>
  <c r="L17" i="240"/>
  <c r="L18" i="364" s="1"/>
  <c r="G59" i="385"/>
  <c r="G53" i="385" s="1"/>
  <c r="K54" i="233"/>
  <c r="F41" i="238"/>
  <c r="F65" i="240" s="1"/>
  <c r="F66" i="364" s="1"/>
  <c r="F64" i="364" s="1"/>
  <c r="I101" i="58"/>
  <c r="C43" i="386"/>
  <c r="K43" i="386"/>
  <c r="I29" i="391"/>
  <c r="L71" i="240"/>
  <c r="L72" i="364" s="1"/>
  <c r="D14" i="241"/>
  <c r="J41" i="238"/>
  <c r="J65" i="240" s="1"/>
  <c r="J66" i="364" s="1"/>
  <c r="J64" i="364" s="1"/>
  <c r="C26" i="373"/>
  <c r="L11" i="237"/>
  <c r="K59" i="391"/>
  <c r="K53" i="391" s="1"/>
  <c r="K54" i="232"/>
  <c r="J49" i="37"/>
  <c r="J61" i="37" s="1"/>
  <c r="J88" i="37" s="1"/>
  <c r="J116" i="239"/>
  <c r="I112" i="239"/>
  <c r="I109" i="370" s="1"/>
  <c r="E66" i="237"/>
  <c r="I29" i="238"/>
  <c r="C41" i="373"/>
  <c r="C58" i="373"/>
  <c r="C12" i="373"/>
  <c r="G23" i="385"/>
  <c r="E59" i="382"/>
  <c r="E53" i="382" s="1"/>
  <c r="E33" i="238"/>
  <c r="L74" i="366"/>
  <c r="C57" i="375"/>
  <c r="C57" i="373"/>
  <c r="K15" i="241"/>
  <c r="L11" i="236"/>
  <c r="L37" i="373"/>
  <c r="L41" i="373"/>
  <c r="J67" i="382"/>
  <c r="C25" i="373"/>
  <c r="I101" i="239"/>
  <c r="I116" i="239"/>
  <c r="I113" i="370" s="1"/>
  <c r="I111" i="370" s="1"/>
  <c r="F54" i="238"/>
  <c r="G43" i="235"/>
  <c r="K43" i="235"/>
  <c r="L38" i="368"/>
  <c r="L32" i="368" s="1"/>
  <c r="C16" i="373"/>
  <c r="C20" i="373"/>
  <c r="C31" i="373"/>
  <c r="F21" i="241"/>
  <c r="G54" i="238"/>
  <c r="K54" i="238"/>
  <c r="L23" i="235"/>
  <c r="J36" i="58"/>
  <c r="L39" i="366"/>
  <c r="L33" i="366" s="1"/>
  <c r="L55" i="366"/>
  <c r="C11" i="385"/>
  <c r="C17" i="373"/>
  <c r="C21" i="373"/>
  <c r="L33" i="371"/>
  <c r="L69" i="371" s="1"/>
  <c r="E70" i="380"/>
  <c r="I70" i="380"/>
  <c r="C15" i="373"/>
  <c r="C55" i="373"/>
  <c r="E70" i="383"/>
  <c r="C18" i="373"/>
  <c r="C32" i="373"/>
  <c r="G29" i="379"/>
  <c r="K29" i="379"/>
  <c r="C43" i="380"/>
  <c r="G43" i="380"/>
  <c r="I43" i="380"/>
  <c r="G29" i="391"/>
  <c r="I16" i="241"/>
  <c r="T10" i="242" s="1"/>
  <c r="E27" i="395"/>
  <c r="G39" i="238"/>
  <c r="C18" i="370"/>
  <c r="C19" i="370" s="1"/>
  <c r="H19" i="370" s="1"/>
  <c r="C20" i="366"/>
  <c r="E54" i="240"/>
  <c r="J110" i="239"/>
  <c r="J107" i="370" s="1"/>
  <c r="E59" i="385"/>
  <c r="E53" i="385" s="1"/>
  <c r="E54" i="234"/>
  <c r="G41" i="238"/>
  <c r="G65" i="240" s="1"/>
  <c r="G66" i="364" s="1"/>
  <c r="G64" i="364" s="1"/>
  <c r="K39" i="238"/>
  <c r="F38" i="241"/>
  <c r="F39" i="365" s="1"/>
  <c r="J44" i="241"/>
  <c r="L27" i="239"/>
  <c r="K116" i="239"/>
  <c r="K113" i="370" s="1"/>
  <c r="K111" i="370" s="1"/>
  <c r="K106" i="370" s="1"/>
  <c r="L40" i="238"/>
  <c r="C41" i="238"/>
  <c r="C65" i="240" s="1"/>
  <c r="L65" i="238"/>
  <c r="L21" i="366"/>
  <c r="L39" i="237"/>
  <c r="I62" i="379"/>
  <c r="L53" i="385"/>
  <c r="E8" i="37"/>
  <c r="L65" i="366"/>
  <c r="L70" i="366"/>
  <c r="L81" i="366"/>
  <c r="L69" i="368"/>
  <c r="I66" i="238"/>
  <c r="C110" i="239"/>
  <c r="H110" i="239" s="1"/>
  <c r="L27" i="366"/>
  <c r="C73" i="368"/>
  <c r="H73" i="368" s="1"/>
  <c r="G33" i="378"/>
  <c r="C24" i="373"/>
  <c r="C29" i="379"/>
  <c r="C30" i="373"/>
  <c r="C35" i="373"/>
  <c r="L62" i="383"/>
  <c r="L48" i="383" s="1"/>
  <c r="L67" i="374"/>
  <c r="C62" i="386"/>
  <c r="C48" i="386" s="1"/>
  <c r="C67" i="385"/>
  <c r="I23" i="378"/>
  <c r="F53" i="386"/>
  <c r="J53" i="386"/>
  <c r="C14" i="373"/>
  <c r="C64" i="374"/>
  <c r="D33" i="382"/>
  <c r="C36" i="373"/>
  <c r="C46" i="373"/>
  <c r="C72" i="373"/>
  <c r="E43" i="383"/>
  <c r="I43" i="383"/>
  <c r="C54" i="373"/>
  <c r="J33" i="388"/>
  <c r="L29" i="374"/>
  <c r="F33" i="378"/>
  <c r="C22" i="373"/>
  <c r="C27" i="373"/>
  <c r="C42" i="373"/>
  <c r="L23" i="374"/>
  <c r="E29" i="382"/>
  <c r="F43" i="383"/>
  <c r="J43" i="383"/>
  <c r="C33" i="385"/>
  <c r="G33" i="385"/>
  <c r="K33" i="385"/>
  <c r="I62" i="386"/>
  <c r="I48" i="386" s="1"/>
  <c r="C13" i="373"/>
  <c r="D29" i="388"/>
  <c r="H29" i="390"/>
  <c r="D60" i="237"/>
  <c r="D62" i="238"/>
  <c r="L43" i="366"/>
  <c r="I34" i="240"/>
  <c r="I35" i="364" s="1"/>
  <c r="J16" i="241"/>
  <c r="D11" i="238"/>
  <c r="J34" i="240"/>
  <c r="J35" i="364" s="1"/>
  <c r="C59" i="240"/>
  <c r="C11" i="242" s="1"/>
  <c r="G40" i="241"/>
  <c r="C11" i="238"/>
  <c r="G11" i="238"/>
  <c r="K11" i="238"/>
  <c r="D29" i="238"/>
  <c r="H29" i="238" s="1"/>
  <c r="I39" i="238"/>
  <c r="D41" i="238"/>
  <c r="F43" i="236"/>
  <c r="J43" i="236"/>
  <c r="E43" i="234"/>
  <c r="I43" i="234"/>
  <c r="G54" i="234"/>
  <c r="F43" i="233"/>
  <c r="J43" i="233"/>
  <c r="L33" i="388"/>
  <c r="L64" i="232"/>
  <c r="L63" i="391" s="1"/>
  <c r="L62" i="391" s="1"/>
  <c r="L18" i="367"/>
  <c r="L30" i="240"/>
  <c r="L31" i="364" s="1"/>
  <c r="L16" i="240"/>
  <c r="L17" i="364" s="1"/>
  <c r="D34" i="240"/>
  <c r="D35" i="364" s="1"/>
  <c r="G59" i="240"/>
  <c r="G11" i="242" s="1"/>
  <c r="L66" i="240"/>
  <c r="L67" i="364" s="1"/>
  <c r="F16" i="241"/>
  <c r="G21" i="241"/>
  <c r="K40" i="241"/>
  <c r="C44" i="241"/>
  <c r="E23" i="238"/>
  <c r="L25" i="238"/>
  <c r="F29" i="238"/>
  <c r="J29" i="238"/>
  <c r="L73" i="238"/>
  <c r="F64" i="238"/>
  <c r="F43" i="235"/>
  <c r="J43" i="235"/>
  <c r="L29" i="382"/>
  <c r="L33" i="235"/>
  <c r="L33" i="234"/>
  <c r="J54" i="234"/>
  <c r="I59" i="385"/>
  <c r="I53" i="385" s="1"/>
  <c r="I54" i="234"/>
  <c r="C59" i="391"/>
  <c r="C53" i="391" s="1"/>
  <c r="C54" i="232"/>
  <c r="D63" i="233"/>
  <c r="C29" i="238"/>
  <c r="G29" i="238"/>
  <c r="K29" i="238"/>
  <c r="L34" i="238"/>
  <c r="F43" i="237"/>
  <c r="F43" i="376" s="1"/>
  <c r="J43" i="237"/>
  <c r="H49" i="37"/>
  <c r="L100" i="58"/>
  <c r="L35" i="367"/>
  <c r="L30" i="367" s="1"/>
  <c r="C59" i="382"/>
  <c r="C53" i="382" s="1"/>
  <c r="L48" i="392"/>
  <c r="L90" i="371"/>
  <c r="L118" i="371" s="1"/>
  <c r="L70" i="380"/>
  <c r="L53" i="374"/>
  <c r="I29" i="382"/>
  <c r="D29" i="382"/>
  <c r="K62" i="383"/>
  <c r="K48" i="383" s="1"/>
  <c r="G43" i="232"/>
  <c r="L61" i="37"/>
  <c r="L88" i="37" s="1"/>
  <c r="G49" i="37"/>
  <c r="C81" i="37"/>
  <c r="C86" i="37" s="1"/>
  <c r="J47" i="58"/>
  <c r="I69" i="58"/>
  <c r="L61" i="366"/>
  <c r="C70" i="366"/>
  <c r="L12" i="368"/>
  <c r="L73" i="368"/>
  <c r="H27" i="369"/>
  <c r="C57" i="374"/>
  <c r="C61" i="374"/>
  <c r="F39" i="378"/>
  <c r="G48" i="380"/>
  <c r="F66" i="388"/>
  <c r="F66" i="373" s="1"/>
  <c r="F65" i="373" s="1"/>
  <c r="F62" i="389"/>
  <c r="F48" i="389" s="1"/>
  <c r="C29" i="391"/>
  <c r="K29" i="391"/>
  <c r="C69" i="368"/>
  <c r="H69" i="368" s="1"/>
  <c r="L27" i="369"/>
  <c r="L25" i="369" s="1"/>
  <c r="L32" i="372"/>
  <c r="L68" i="372" s="1"/>
  <c r="C29" i="382"/>
  <c r="L11" i="374"/>
  <c r="G62" i="386"/>
  <c r="G48" i="386" s="1"/>
  <c r="G67" i="385"/>
  <c r="G62" i="385" s="1"/>
  <c r="K62" i="386"/>
  <c r="K48" i="386" s="1"/>
  <c r="K67" i="385"/>
  <c r="K62" i="385" s="1"/>
  <c r="J11" i="388"/>
  <c r="C67" i="388"/>
  <c r="G66" i="388"/>
  <c r="G66" i="373" s="1"/>
  <c r="G65" i="373" s="1"/>
  <c r="G62" i="389"/>
  <c r="G70" i="389" s="1"/>
  <c r="H23" i="390"/>
  <c r="D23" i="379"/>
  <c r="C23" i="379"/>
  <c r="G23" i="379"/>
  <c r="K23" i="379"/>
  <c r="J23" i="379"/>
  <c r="I33" i="379"/>
  <c r="E11" i="382"/>
  <c r="D23" i="382"/>
  <c r="H23" i="382" s="1"/>
  <c r="C23" i="382"/>
  <c r="G23" i="382"/>
  <c r="K23" i="382"/>
  <c r="C23" i="388"/>
  <c r="G23" i="388"/>
  <c r="K23" i="388"/>
  <c r="F33" i="388"/>
  <c r="I33" i="388"/>
  <c r="G23" i="391"/>
  <c r="K23" i="391"/>
  <c r="K70" i="392"/>
  <c r="K47" i="392" s="1"/>
  <c r="K44" i="392" s="1"/>
  <c r="K49" i="392" s="1"/>
  <c r="C33" i="378"/>
  <c r="G53" i="378"/>
  <c r="K53" i="378"/>
  <c r="J53" i="378"/>
  <c r="E23" i="379"/>
  <c r="I23" i="379"/>
  <c r="I29" i="379"/>
  <c r="G29" i="382"/>
  <c r="K29" i="382"/>
  <c r="F29" i="388"/>
  <c r="J29" i="388"/>
  <c r="F43" i="389"/>
  <c r="J43" i="389"/>
  <c r="H59" i="390"/>
  <c r="I11" i="391"/>
  <c r="D11" i="391"/>
  <c r="H11" i="391" s="1"/>
  <c r="D23" i="391"/>
  <c r="F29" i="391"/>
  <c r="J29" i="391"/>
  <c r="C32" i="240"/>
  <c r="C34" i="240"/>
  <c r="G103" i="239"/>
  <c r="L70" i="240"/>
  <c r="L71" i="364" s="1"/>
  <c r="L75" i="240"/>
  <c r="L76" i="364" s="1"/>
  <c r="P22" i="243"/>
  <c r="E33" i="239"/>
  <c r="E69" i="239" s="1"/>
  <c r="L55" i="239"/>
  <c r="F85" i="239"/>
  <c r="J85" i="239"/>
  <c r="I106" i="239"/>
  <c r="I33" i="238"/>
  <c r="L46" i="238"/>
  <c r="L58" i="238"/>
  <c r="I63" i="235"/>
  <c r="L29" i="232"/>
  <c r="L60" i="58"/>
  <c r="L69" i="58"/>
  <c r="L78" i="58"/>
  <c r="L87" i="58"/>
  <c r="F26" i="403"/>
  <c r="C39" i="366"/>
  <c r="H39" i="366" s="1"/>
  <c r="G32" i="240"/>
  <c r="G33" i="364" s="1"/>
  <c r="E37" i="240"/>
  <c r="E38" i="364" s="1"/>
  <c r="F59" i="240"/>
  <c r="F11" i="242" s="1"/>
  <c r="U7" i="242"/>
  <c r="R21" i="242"/>
  <c r="Q23" i="242"/>
  <c r="O26" i="242"/>
  <c r="T27" i="242"/>
  <c r="E20" i="243"/>
  <c r="E19" i="243" s="1"/>
  <c r="J33" i="239"/>
  <c r="J69" i="239" s="1"/>
  <c r="J106" i="239"/>
  <c r="L29" i="237"/>
  <c r="L33" i="237"/>
  <c r="J54" i="236"/>
  <c r="G19" i="399"/>
  <c r="L89" i="372"/>
  <c r="L117" i="372" s="1"/>
  <c r="L24" i="369"/>
  <c r="L18" i="369" s="1"/>
  <c r="L26" i="240"/>
  <c r="L27" i="364" s="1"/>
  <c r="L39" i="240"/>
  <c r="L40" i="364" s="1"/>
  <c r="L42" i="240"/>
  <c r="L43" i="364" s="1"/>
  <c r="L42" i="364" s="1"/>
  <c r="L54" i="240"/>
  <c r="L55" i="364" s="1"/>
  <c r="L54" i="364" s="1"/>
  <c r="U21" i="242"/>
  <c r="J8" i="243"/>
  <c r="I20" i="243"/>
  <c r="K24" i="243"/>
  <c r="K23" i="243" s="1"/>
  <c r="L120" i="239"/>
  <c r="D33" i="238"/>
  <c r="L11" i="233"/>
  <c r="L23" i="233"/>
  <c r="K47" i="58"/>
  <c r="L20" i="240"/>
  <c r="L21" i="364" s="1"/>
  <c r="L20" i="364" s="1"/>
  <c r="F12" i="242"/>
  <c r="P25" i="242"/>
  <c r="N21" i="243"/>
  <c r="R24" i="243"/>
  <c r="R28" i="243" s="1"/>
  <c r="L14" i="238"/>
  <c r="L18" i="238"/>
  <c r="L22" i="238"/>
  <c r="G23" i="238"/>
  <c r="K23" i="238"/>
  <c r="J63" i="233"/>
  <c r="J48" i="233" s="1"/>
  <c r="J48" i="388" s="1"/>
  <c r="F36" i="58"/>
  <c r="K98" i="58"/>
  <c r="H10" i="365"/>
  <c r="H11" i="366" s="1"/>
  <c r="H10" i="367" s="1"/>
  <c r="H10" i="368" s="1"/>
  <c r="H10" i="369" s="1"/>
  <c r="L78" i="366"/>
  <c r="C60" i="374"/>
  <c r="C68" i="374"/>
  <c r="C36" i="375"/>
  <c r="C57" i="368" s="1"/>
  <c r="L27" i="367"/>
  <c r="L25" i="367" s="1"/>
  <c r="C38" i="368"/>
  <c r="H38" i="368" s="1"/>
  <c r="C77" i="368"/>
  <c r="C56" i="374"/>
  <c r="D70" i="389"/>
  <c r="L70" i="389"/>
  <c r="K66" i="388"/>
  <c r="K66" i="373" s="1"/>
  <c r="K65" i="373" s="1"/>
  <c r="K62" i="389"/>
  <c r="K48" i="389" s="1"/>
  <c r="K33" i="378"/>
  <c r="D39" i="378"/>
  <c r="D62" i="386"/>
  <c r="H62" i="386" s="1"/>
  <c r="D67" i="385"/>
  <c r="H67" i="385" s="1"/>
  <c r="G53" i="383"/>
  <c r="G70" i="383" s="1"/>
  <c r="G59" i="382"/>
  <c r="K53" i="383"/>
  <c r="K59" i="382"/>
  <c r="E11" i="379"/>
  <c r="I11" i="379"/>
  <c r="J11" i="379"/>
  <c r="C40" i="373"/>
  <c r="E33" i="385"/>
  <c r="I33" i="385"/>
  <c r="H70" i="387"/>
  <c r="F11" i="388"/>
  <c r="E11" i="388"/>
  <c r="I11" i="388"/>
  <c r="F23" i="388"/>
  <c r="J23" i="388"/>
  <c r="E23" i="388"/>
  <c r="I23" i="388"/>
  <c r="C38" i="373"/>
  <c r="C45" i="373"/>
  <c r="C61" i="373"/>
  <c r="H70" i="393"/>
  <c r="G53" i="376"/>
  <c r="C29" i="378"/>
  <c r="G29" i="378"/>
  <c r="K29" i="378"/>
  <c r="C33" i="382"/>
  <c r="G33" i="382"/>
  <c r="K33" i="382"/>
  <c r="G11" i="385"/>
  <c r="K11" i="385"/>
  <c r="D23" i="385"/>
  <c r="H23" i="385" s="1"/>
  <c r="C23" i="385"/>
  <c r="K23" i="385"/>
  <c r="D43" i="387"/>
  <c r="D49" i="387" s="1"/>
  <c r="D23" i="388"/>
  <c r="H23" i="388" s="1"/>
  <c r="L43" i="392"/>
  <c r="E29" i="378"/>
  <c r="I29" i="378"/>
  <c r="J39" i="378"/>
  <c r="C33" i="379"/>
  <c r="G33" i="379"/>
  <c r="K33" i="379"/>
  <c r="F33" i="379"/>
  <c r="J33" i="379"/>
  <c r="F43" i="380"/>
  <c r="J43" i="380"/>
  <c r="D43" i="380"/>
  <c r="H43" i="380" s="1"/>
  <c r="L43" i="380"/>
  <c r="G70" i="380"/>
  <c r="E23" i="385"/>
  <c r="I23" i="385"/>
  <c r="E67" i="385"/>
  <c r="J43" i="386"/>
  <c r="L33" i="374"/>
  <c r="H43" i="387"/>
  <c r="H49" i="387" s="1"/>
  <c r="E33" i="388"/>
  <c r="F23" i="391"/>
  <c r="J23" i="391"/>
  <c r="D29" i="391"/>
  <c r="H29" i="391" s="1"/>
  <c r="C23" i="238"/>
  <c r="L26" i="238"/>
  <c r="I23" i="238"/>
  <c r="L32" i="238"/>
  <c r="E59" i="379"/>
  <c r="E53" i="379" s="1"/>
  <c r="E54" i="236"/>
  <c r="I59" i="379"/>
  <c r="I53" i="379" s="1"/>
  <c r="I54" i="236"/>
  <c r="E63" i="379"/>
  <c r="E62" i="379" s="1"/>
  <c r="J65" i="382"/>
  <c r="J63" i="235"/>
  <c r="J48" i="235" s="1"/>
  <c r="J48" i="382" s="1"/>
  <c r="D54" i="233"/>
  <c r="I60" i="58"/>
  <c r="E64" i="235"/>
  <c r="G65" i="382"/>
  <c r="G63" i="235"/>
  <c r="G71" i="235" s="1"/>
  <c r="E64" i="234"/>
  <c r="E63" i="233"/>
  <c r="I87" i="58"/>
  <c r="I64" i="233"/>
  <c r="I62" i="388" s="1"/>
  <c r="I12" i="242"/>
  <c r="E11" i="243"/>
  <c r="C24" i="243"/>
  <c r="O20" i="243"/>
  <c r="R8" i="242"/>
  <c r="L67" i="238"/>
  <c r="D33" i="241"/>
  <c r="C65" i="379"/>
  <c r="G65" i="379"/>
  <c r="G62" i="379" s="1"/>
  <c r="G63" i="236"/>
  <c r="G48" i="236" s="1"/>
  <c r="D63" i="382"/>
  <c r="H63" i="382" s="1"/>
  <c r="D63" i="235"/>
  <c r="D64" i="238"/>
  <c r="L11" i="234"/>
  <c r="D43" i="234"/>
  <c r="C33" i="391"/>
  <c r="C34" i="373"/>
  <c r="K33" i="391"/>
  <c r="G70" i="392"/>
  <c r="G47" i="392" s="1"/>
  <c r="G44" i="392" s="1"/>
  <c r="G49" i="392" s="1"/>
  <c r="E34" i="240"/>
  <c r="E35" i="364" s="1"/>
  <c r="I37" i="240"/>
  <c r="I38" i="364" s="1"/>
  <c r="L46" i="240"/>
  <c r="L47" i="364" s="1"/>
  <c r="I48" i="240"/>
  <c r="I53" i="240"/>
  <c r="I9" i="243" s="1"/>
  <c r="E12" i="242"/>
  <c r="O27" i="242"/>
  <c r="N23" i="242"/>
  <c r="Q22" i="243"/>
  <c r="K106" i="239"/>
  <c r="L13" i="240"/>
  <c r="L14" i="364" s="1"/>
  <c r="N18" i="240"/>
  <c r="L22" i="240"/>
  <c r="L23" i="364" s="1"/>
  <c r="I9" i="242"/>
  <c r="L27" i="240"/>
  <c r="L28" i="364" s="1"/>
  <c r="L35" i="240"/>
  <c r="L36" i="364" s="1"/>
  <c r="J37" i="240"/>
  <c r="J38" i="364" s="1"/>
  <c r="C42" i="240"/>
  <c r="H42" i="240" s="1"/>
  <c r="L50" i="240"/>
  <c r="L51" i="364" s="1"/>
  <c r="I52" i="240"/>
  <c r="I53" i="364" s="1"/>
  <c r="L58" i="240"/>
  <c r="L59" i="364" s="1"/>
  <c r="D64" i="240"/>
  <c r="D25" i="243"/>
  <c r="F28" i="242"/>
  <c r="I38" i="241"/>
  <c r="I39" i="365" s="1"/>
  <c r="K44" i="241"/>
  <c r="Q21" i="242"/>
  <c r="F44" i="241"/>
  <c r="Q24" i="243"/>
  <c r="Q28" i="243" s="1"/>
  <c r="E22" i="242"/>
  <c r="J27" i="242"/>
  <c r="G28" i="242"/>
  <c r="E8" i="243"/>
  <c r="U10" i="243"/>
  <c r="I21" i="243"/>
  <c r="F33" i="239"/>
  <c r="F69" i="239" s="1"/>
  <c r="I33" i="239"/>
  <c r="I69" i="239" s="1"/>
  <c r="G85" i="239"/>
  <c r="K85" i="239"/>
  <c r="L81" i="239"/>
  <c r="D36" i="241"/>
  <c r="J38" i="241"/>
  <c r="J39" i="365" s="1"/>
  <c r="L124" i="239"/>
  <c r="C33" i="238"/>
  <c r="G33" i="238"/>
  <c r="K33" i="238"/>
  <c r="L37" i="238"/>
  <c r="L45" i="238"/>
  <c r="F65" i="382"/>
  <c r="F63" i="235"/>
  <c r="F48" i="235" s="1"/>
  <c r="E43" i="233"/>
  <c r="E39" i="388"/>
  <c r="E41" i="238"/>
  <c r="E65" i="240" s="1"/>
  <c r="E66" i="364" s="1"/>
  <c r="E64" i="364" s="1"/>
  <c r="I39" i="388"/>
  <c r="I41" i="238"/>
  <c r="D59" i="391"/>
  <c r="D54" i="232"/>
  <c r="H54" i="232" s="1"/>
  <c r="F8" i="37"/>
  <c r="G64" i="237"/>
  <c r="G64" i="238" s="1"/>
  <c r="D66" i="237"/>
  <c r="D22" i="242"/>
  <c r="Q7" i="242"/>
  <c r="U22" i="243"/>
  <c r="G24" i="243"/>
  <c r="G23" i="243" s="1"/>
  <c r="H39" i="390"/>
  <c r="I8" i="243"/>
  <c r="G42" i="240"/>
  <c r="D49" i="240"/>
  <c r="J12" i="242"/>
  <c r="R23" i="242"/>
  <c r="C14" i="240"/>
  <c r="C15" i="364" s="1"/>
  <c r="L28" i="240"/>
  <c r="L29" i="364" s="1"/>
  <c r="D37" i="240"/>
  <c r="D38" i="364" s="1"/>
  <c r="L38" i="240"/>
  <c r="L39" i="364" s="1"/>
  <c r="K42" i="240"/>
  <c r="L62" i="240"/>
  <c r="L63" i="364" s="1"/>
  <c r="F24" i="243"/>
  <c r="F23" i="243" s="1"/>
  <c r="F27" i="242"/>
  <c r="J25" i="242"/>
  <c r="J20" i="243"/>
  <c r="C28" i="242"/>
  <c r="L82" i="240"/>
  <c r="L83" i="364" s="1"/>
  <c r="D31" i="241"/>
  <c r="Q10" i="243"/>
  <c r="T22" i="243"/>
  <c r="V23" i="242"/>
  <c r="K27" i="242"/>
  <c r="F8" i="243"/>
  <c r="T8" i="243"/>
  <c r="D11" i="243"/>
  <c r="U24" i="243"/>
  <c r="U28" i="243" s="1"/>
  <c r="D85" i="239"/>
  <c r="H85" i="239" s="1"/>
  <c r="E114" i="239"/>
  <c r="I11" i="238"/>
  <c r="J11" i="238"/>
  <c r="E11" i="238"/>
  <c r="D23" i="238"/>
  <c r="H23" i="238" s="1"/>
  <c r="E29" i="238"/>
  <c r="L59" i="238"/>
  <c r="L69" i="238"/>
  <c r="K65" i="379"/>
  <c r="K62" i="379" s="1"/>
  <c r="K63" i="236"/>
  <c r="K48" i="236" s="1"/>
  <c r="F43" i="232"/>
  <c r="J43" i="232"/>
  <c r="F39" i="391"/>
  <c r="F39" i="238"/>
  <c r="J39" i="391"/>
  <c r="J39" i="238"/>
  <c r="L20" i="366"/>
  <c r="L13" i="366" s="1"/>
  <c r="L38" i="373"/>
  <c r="L42" i="373"/>
  <c r="L33" i="232"/>
  <c r="J62" i="391"/>
  <c r="N21" i="242"/>
  <c r="V21" i="242"/>
  <c r="T25" i="242"/>
  <c r="R21" i="243"/>
  <c r="N24" i="243"/>
  <c r="N28" i="243" s="1"/>
  <c r="V24" i="243"/>
  <c r="V28" i="243" s="1"/>
  <c r="L34" i="239"/>
  <c r="L32" i="370" s="1"/>
  <c r="L78" i="239"/>
  <c r="L107" i="239"/>
  <c r="L104" i="370" s="1"/>
  <c r="L24" i="238"/>
  <c r="L28" i="238"/>
  <c r="E39" i="238"/>
  <c r="L56" i="238"/>
  <c r="J64" i="238"/>
  <c r="J63" i="238" s="1"/>
  <c r="L70" i="238"/>
  <c r="D43" i="237"/>
  <c r="C43" i="237"/>
  <c r="K43" i="237"/>
  <c r="C43" i="236"/>
  <c r="G43" i="236"/>
  <c r="K43" i="236"/>
  <c r="L27" i="373"/>
  <c r="L31" i="373"/>
  <c r="F54" i="236"/>
  <c r="L53" i="379"/>
  <c r="D63" i="236"/>
  <c r="D43" i="235"/>
  <c r="H43" i="235" s="1"/>
  <c r="K63" i="235"/>
  <c r="K71" i="235" s="1"/>
  <c r="F43" i="234"/>
  <c r="J43" i="234"/>
  <c r="D63" i="234"/>
  <c r="D48" i="234" s="1"/>
  <c r="L29" i="233"/>
  <c r="L33" i="233"/>
  <c r="F54" i="233"/>
  <c r="L60" i="233"/>
  <c r="L58" i="388" s="1"/>
  <c r="F49" i="37"/>
  <c r="F61" i="37" s="1"/>
  <c r="F88" i="37" s="1"/>
  <c r="C40" i="241"/>
  <c r="G44" i="241"/>
  <c r="U23" i="242"/>
  <c r="O25" i="242"/>
  <c r="V21" i="243"/>
  <c r="L61" i="239"/>
  <c r="L65" i="239"/>
  <c r="L70" i="239"/>
  <c r="L12" i="238"/>
  <c r="L13" i="238"/>
  <c r="L16" i="238"/>
  <c r="L17" i="238"/>
  <c r="L20" i="238"/>
  <c r="L21" i="238"/>
  <c r="F23" i="238"/>
  <c r="J23" i="238"/>
  <c r="L30" i="238"/>
  <c r="L31" i="238"/>
  <c r="J33" i="238"/>
  <c r="L36" i="238"/>
  <c r="L42" i="238"/>
  <c r="E43" i="237"/>
  <c r="E43" i="376" s="1"/>
  <c r="I43" i="237"/>
  <c r="J63" i="237"/>
  <c r="J48" i="237" s="1"/>
  <c r="J48" i="378" s="1"/>
  <c r="J48" i="375" s="1"/>
  <c r="J128" i="372" s="1"/>
  <c r="J51" i="369" s="1"/>
  <c r="I63" i="237"/>
  <c r="D43" i="236"/>
  <c r="H43" i="236" s="1"/>
  <c r="L16" i="373"/>
  <c r="L20" i="373"/>
  <c r="L23" i="236"/>
  <c r="E43" i="235"/>
  <c r="I43" i="235"/>
  <c r="K62" i="382"/>
  <c r="C43" i="234"/>
  <c r="G43" i="234"/>
  <c r="K43" i="234"/>
  <c r="C59" i="385"/>
  <c r="C53" i="385" s="1"/>
  <c r="C54" i="234"/>
  <c r="D43" i="233"/>
  <c r="E43" i="232"/>
  <c r="I43" i="232"/>
  <c r="L23" i="232"/>
  <c r="K43" i="232"/>
  <c r="J63" i="232"/>
  <c r="J48" i="232" s="1"/>
  <c r="J48" i="391" s="1"/>
  <c r="F38" i="403"/>
  <c r="G36" i="58"/>
  <c r="K36" i="58"/>
  <c r="D36" i="58"/>
  <c r="L36" i="58"/>
  <c r="J101" i="58"/>
  <c r="J100" i="58"/>
  <c r="J69" i="58"/>
  <c r="J78" i="58"/>
  <c r="J87" i="58"/>
  <c r="F48" i="403"/>
  <c r="E36" i="58"/>
  <c r="I36" i="58"/>
  <c r="C60" i="58"/>
  <c r="H60" i="58" s="1"/>
  <c r="K60" i="58"/>
  <c r="C69" i="58"/>
  <c r="H69" i="58" s="1"/>
  <c r="K69" i="58"/>
  <c r="C78" i="58"/>
  <c r="H78" i="58" s="1"/>
  <c r="K78" i="58"/>
  <c r="K87" i="58"/>
  <c r="I98" i="58"/>
  <c r="F16" i="403"/>
  <c r="C81" i="366"/>
  <c r="H81" i="366" s="1"/>
  <c r="C27" i="367"/>
  <c r="H27" i="367" s="1"/>
  <c r="L41" i="367"/>
  <c r="C55" i="374"/>
  <c r="C63" i="374"/>
  <c r="F43" i="386"/>
  <c r="C80" i="368"/>
  <c r="H80" i="368" s="1"/>
  <c r="C41" i="369"/>
  <c r="H41" i="369" s="1"/>
  <c r="F62" i="383"/>
  <c r="F48" i="383" s="1"/>
  <c r="F67" i="382"/>
  <c r="L41" i="369"/>
  <c r="C68" i="370"/>
  <c r="L84" i="372"/>
  <c r="G11" i="376"/>
  <c r="E23" i="378"/>
  <c r="D53" i="383"/>
  <c r="H53" i="383" s="1"/>
  <c r="D59" i="382"/>
  <c r="F53" i="378"/>
  <c r="F62" i="386"/>
  <c r="F48" i="386" s="1"/>
  <c r="F67" i="385"/>
  <c r="J62" i="386"/>
  <c r="J67" i="385"/>
  <c r="D11" i="378"/>
  <c r="J33" i="378"/>
  <c r="C39" i="378"/>
  <c r="G39" i="378"/>
  <c r="K39" i="378"/>
  <c r="D11" i="379"/>
  <c r="E29" i="379"/>
  <c r="D33" i="379"/>
  <c r="H33" i="379" s="1"/>
  <c r="E11" i="385"/>
  <c r="I11" i="385"/>
  <c r="G11" i="388"/>
  <c r="K11" i="388"/>
  <c r="C43" i="390"/>
  <c r="C49" i="390" s="1"/>
  <c r="H44" i="390"/>
  <c r="H67" i="390"/>
  <c r="G11" i="391"/>
  <c r="K11" i="391"/>
  <c r="E23" i="391"/>
  <c r="I23" i="391"/>
  <c r="G33" i="391"/>
  <c r="E11" i="378"/>
  <c r="F29" i="379"/>
  <c r="J29" i="379"/>
  <c r="F70" i="380"/>
  <c r="J70" i="380"/>
  <c r="D70" i="380"/>
  <c r="F23" i="382"/>
  <c r="J23" i="382"/>
  <c r="E33" i="382"/>
  <c r="I33" i="382"/>
  <c r="G67" i="382"/>
  <c r="C43" i="383"/>
  <c r="G43" i="383"/>
  <c r="K43" i="383"/>
  <c r="C70" i="383"/>
  <c r="J70" i="383"/>
  <c r="F23" i="385"/>
  <c r="J23" i="385"/>
  <c r="D33" i="385"/>
  <c r="H33" i="385" s="1"/>
  <c r="D43" i="386"/>
  <c r="L43" i="386"/>
  <c r="L70" i="386"/>
  <c r="D11" i="388"/>
  <c r="H11" i="388" s="1"/>
  <c r="E29" i="388"/>
  <c r="I29" i="388"/>
  <c r="C33" i="388"/>
  <c r="G33" i="388"/>
  <c r="K33" i="388"/>
  <c r="J66" i="388"/>
  <c r="J66" i="373" s="1"/>
  <c r="J65" i="373" s="1"/>
  <c r="D43" i="389"/>
  <c r="L43" i="389"/>
  <c r="D43" i="390"/>
  <c r="D49" i="390" s="1"/>
  <c r="C53" i="390"/>
  <c r="C70" i="390" s="1"/>
  <c r="D62" i="390"/>
  <c r="H62" i="390" s="1"/>
  <c r="C23" i="391"/>
  <c r="E33" i="391"/>
  <c r="I33" i="391"/>
  <c r="D33" i="391"/>
  <c r="E70" i="392"/>
  <c r="E47" i="392" s="1"/>
  <c r="E44" i="392" s="1"/>
  <c r="E49" i="392" s="1"/>
  <c r="I70" i="392"/>
  <c r="I47" i="392" s="1"/>
  <c r="I44" i="392" s="1"/>
  <c r="I49" i="392" s="1"/>
  <c r="D23" i="378"/>
  <c r="C11" i="379"/>
  <c r="G11" i="379"/>
  <c r="K11" i="379"/>
  <c r="F23" i="379"/>
  <c r="D29" i="379"/>
  <c r="E33" i="379"/>
  <c r="E43" i="380"/>
  <c r="I11" i="382"/>
  <c r="D11" i="382"/>
  <c r="F29" i="382"/>
  <c r="J29" i="382"/>
  <c r="F33" i="382"/>
  <c r="J33" i="382"/>
  <c r="I53" i="382"/>
  <c r="C67" i="382"/>
  <c r="D43" i="383"/>
  <c r="H43" i="383" s="1"/>
  <c r="L43" i="383"/>
  <c r="E43" i="386"/>
  <c r="I43" i="386"/>
  <c r="E70" i="386"/>
  <c r="C43" i="387"/>
  <c r="C49" i="387" s="1"/>
  <c r="C70" i="387"/>
  <c r="C29" i="388"/>
  <c r="G29" i="388"/>
  <c r="K29" i="388"/>
  <c r="D33" i="388"/>
  <c r="E43" i="389"/>
  <c r="I43" i="389"/>
  <c r="J70" i="389"/>
  <c r="F70" i="392"/>
  <c r="F47" i="392" s="1"/>
  <c r="F44" i="392" s="1"/>
  <c r="F49" i="392" s="1"/>
  <c r="J70" i="392"/>
  <c r="J47" i="392" s="1"/>
  <c r="J44" i="392" s="1"/>
  <c r="J49" i="392" s="1"/>
  <c r="C56" i="373"/>
  <c r="K25" i="240"/>
  <c r="K7" i="243" s="1"/>
  <c r="L29" i="240"/>
  <c r="L30" i="364" s="1"/>
  <c r="C37" i="240"/>
  <c r="F37" i="240"/>
  <c r="F38" i="364" s="1"/>
  <c r="E41" i="240"/>
  <c r="E13" i="242" s="1"/>
  <c r="E28" i="242"/>
  <c r="V25" i="242"/>
  <c r="L51" i="241"/>
  <c r="L52" i="365" s="1"/>
  <c r="E9" i="242"/>
  <c r="L39" i="239"/>
  <c r="L37" i="370" s="1"/>
  <c r="L14" i="240"/>
  <c r="L15" i="364" s="1"/>
  <c r="D32" i="240"/>
  <c r="D33" i="364" s="1"/>
  <c r="G27" i="242"/>
  <c r="L57" i="241"/>
  <c r="L58" i="365" s="1"/>
  <c r="C55" i="370"/>
  <c r="C55" i="240"/>
  <c r="C55" i="239"/>
  <c r="H55" i="239" s="1"/>
  <c r="F53" i="240"/>
  <c r="F9" i="243" s="1"/>
  <c r="E53" i="376"/>
  <c r="J9" i="242"/>
  <c r="G53" i="240"/>
  <c r="G9" i="243" s="1"/>
  <c r="E59" i="240"/>
  <c r="E11" i="242" s="1"/>
  <c r="T8" i="242"/>
  <c r="R25" i="242"/>
  <c r="G33" i="239"/>
  <c r="G69" i="239" s="1"/>
  <c r="K11" i="243"/>
  <c r="G11" i="243"/>
  <c r="C27" i="242"/>
  <c r="C68" i="240"/>
  <c r="H68" i="240" s="1"/>
  <c r="C24" i="242"/>
  <c r="H24" i="242" s="1"/>
  <c r="K21" i="243"/>
  <c r="K25" i="242"/>
  <c r="L35" i="241"/>
  <c r="L36" i="365" s="1"/>
  <c r="D25" i="240"/>
  <c r="F34" i="240"/>
  <c r="F35" i="364" s="1"/>
  <c r="K34" i="240"/>
  <c r="K35" i="364" s="1"/>
  <c r="L57" i="240"/>
  <c r="L58" i="364" s="1"/>
  <c r="C12" i="242"/>
  <c r="G12" i="242"/>
  <c r="D24" i="243"/>
  <c r="H24" i="243" s="1"/>
  <c r="L69" i="240"/>
  <c r="L70" i="364" s="1"/>
  <c r="L69" i="364" s="1"/>
  <c r="I24" i="243"/>
  <c r="I23" i="243" s="1"/>
  <c r="L73" i="240"/>
  <c r="L74" i="364" s="1"/>
  <c r="I23" i="242"/>
  <c r="L23" i="242" s="1"/>
  <c r="I21" i="242"/>
  <c r="C22" i="242"/>
  <c r="C79" i="240"/>
  <c r="H79" i="240" s="1"/>
  <c r="G22" i="242"/>
  <c r="N10" i="243"/>
  <c r="R10" i="243"/>
  <c r="V10" i="243"/>
  <c r="L37" i="241"/>
  <c r="L38" i="365" s="1"/>
  <c r="O21" i="242"/>
  <c r="D44" i="241"/>
  <c r="L45" i="241"/>
  <c r="L46" i="365" s="1"/>
  <c r="P23" i="242"/>
  <c r="T23" i="242"/>
  <c r="N27" i="242"/>
  <c r="R27" i="242"/>
  <c r="V27" i="242"/>
  <c r="L53" i="241"/>
  <c r="L54" i="365" s="1"/>
  <c r="Q22" i="242"/>
  <c r="J28" i="242"/>
  <c r="L21" i="239"/>
  <c r="C23" i="370"/>
  <c r="H23" i="370" s="1"/>
  <c r="C23" i="240"/>
  <c r="D21" i="241"/>
  <c r="I24" i="365"/>
  <c r="C115" i="370"/>
  <c r="C38" i="241"/>
  <c r="G38" i="241"/>
  <c r="G39" i="365" s="1"/>
  <c r="K38" i="241"/>
  <c r="K39" i="365" s="1"/>
  <c r="F41" i="240"/>
  <c r="F13" i="242" s="1"/>
  <c r="D9" i="242"/>
  <c r="L24" i="240"/>
  <c r="L25" i="364" s="1"/>
  <c r="F15" i="241"/>
  <c r="L21" i="240"/>
  <c r="L22" i="364" s="1"/>
  <c r="F25" i="240"/>
  <c r="F7" i="243" s="1"/>
  <c r="E25" i="240"/>
  <c r="E7" i="243" s="1"/>
  <c r="J59" i="240"/>
  <c r="J11" i="242" s="1"/>
  <c r="C20" i="243"/>
  <c r="C19" i="243" s="1"/>
  <c r="L13" i="239"/>
  <c r="K33" i="239"/>
  <c r="K69" i="239" s="1"/>
  <c r="L33" i="240"/>
  <c r="L34" i="364" s="1"/>
  <c r="I32" i="240"/>
  <c r="I33" i="364" s="1"/>
  <c r="K53" i="240"/>
  <c r="K9" i="243" s="1"/>
  <c r="C11" i="243"/>
  <c r="J40" i="241"/>
  <c r="I25" i="240"/>
  <c r="C8" i="243"/>
  <c r="G8" i="243"/>
  <c r="D59" i="240"/>
  <c r="L61" i="240"/>
  <c r="L62" i="364" s="1"/>
  <c r="I59" i="240"/>
  <c r="G20" i="243"/>
  <c r="G19" i="243" s="1"/>
  <c r="L81" i="240"/>
  <c r="L82" i="364" s="1"/>
  <c r="T7" i="242"/>
  <c r="L13" i="241"/>
  <c r="L14" i="365" s="1"/>
  <c r="L19" i="241"/>
  <c r="L20" i="365" s="1"/>
  <c r="N8" i="243"/>
  <c r="R8" i="243"/>
  <c r="V8" i="243"/>
  <c r="F40" i="241"/>
  <c r="L43" i="241"/>
  <c r="L44" i="365" s="1"/>
  <c r="P24" i="243"/>
  <c r="P28" i="243" s="1"/>
  <c r="P26" i="242"/>
  <c r="T24" i="243"/>
  <c r="T26" i="242"/>
  <c r="U22" i="242"/>
  <c r="F25" i="242"/>
  <c r="E85" i="239"/>
  <c r="L74" i="239"/>
  <c r="I85" i="239"/>
  <c r="C93" i="370"/>
  <c r="C16" i="241"/>
  <c r="G16" i="241"/>
  <c r="K16" i="241"/>
  <c r="F114" i="239"/>
  <c r="F36" i="241"/>
  <c r="L18" i="240"/>
  <c r="G25" i="240"/>
  <c r="G7" i="243" s="1"/>
  <c r="J25" i="240"/>
  <c r="J7" i="243" s="1"/>
  <c r="G37" i="240"/>
  <c r="G38" i="364" s="1"/>
  <c r="K37" i="240"/>
  <c r="K38" i="364" s="1"/>
  <c r="O22" i="243"/>
  <c r="O21" i="243"/>
  <c r="S21" i="243" s="1"/>
  <c r="D40" i="241"/>
  <c r="L41" i="241"/>
  <c r="L42" i="365" s="1"/>
  <c r="N25" i="242"/>
  <c r="C33" i="239"/>
  <c r="L36" i="239"/>
  <c r="L34" i="370" s="1"/>
  <c r="I67" i="378"/>
  <c r="I67" i="376"/>
  <c r="L68" i="378"/>
  <c r="L68" i="375" s="1"/>
  <c r="L37" i="369" s="1"/>
  <c r="L35" i="369" s="1"/>
  <c r="L68" i="376"/>
  <c r="L68" i="373" s="1"/>
  <c r="L11" i="379"/>
  <c r="L12" i="373"/>
  <c r="L11" i="373" s="1"/>
  <c r="L29" i="379"/>
  <c r="L30" i="373"/>
  <c r="L29" i="373" s="1"/>
  <c r="L33" i="236"/>
  <c r="I43" i="236"/>
  <c r="I63" i="385"/>
  <c r="I62" i="385" s="1"/>
  <c r="L64" i="234"/>
  <c r="L63" i="385" s="1"/>
  <c r="L62" i="385" s="1"/>
  <c r="I63" i="234"/>
  <c r="I43" i="233"/>
  <c r="C63" i="388"/>
  <c r="G63" i="233"/>
  <c r="G48" i="233" s="1"/>
  <c r="F64" i="388"/>
  <c r="F64" i="373" s="1"/>
  <c r="F63" i="373" s="1"/>
  <c r="F63" i="233"/>
  <c r="F48" i="233" s="1"/>
  <c r="L39" i="232"/>
  <c r="L39" i="391" s="1"/>
  <c r="I59" i="391"/>
  <c r="L60" i="232"/>
  <c r="L59" i="391" s="1"/>
  <c r="G63" i="391"/>
  <c r="G63" i="232"/>
  <c r="G43" i="237"/>
  <c r="I22" i="242"/>
  <c r="C25" i="242"/>
  <c r="K28" i="242"/>
  <c r="L96" i="239"/>
  <c r="L93" i="370" s="1"/>
  <c r="L118" i="239"/>
  <c r="L115" i="370" s="1"/>
  <c r="L55" i="238"/>
  <c r="L61" i="238"/>
  <c r="J66" i="238"/>
  <c r="J32" i="241" s="1"/>
  <c r="L12" i="375"/>
  <c r="L43" i="368" s="1"/>
  <c r="L42" i="368" s="1"/>
  <c r="L11" i="378"/>
  <c r="L23" i="237"/>
  <c r="L29" i="378"/>
  <c r="L29" i="375" s="1"/>
  <c r="L30" i="375"/>
  <c r="L28" i="368" s="1"/>
  <c r="L26" i="368" s="1"/>
  <c r="L39" i="378"/>
  <c r="L39" i="375" s="1"/>
  <c r="L40" i="375"/>
  <c r="L65" i="368" s="1"/>
  <c r="L64" i="368" s="1"/>
  <c r="L56" i="376"/>
  <c r="L56" i="373" s="1"/>
  <c r="L56" i="378"/>
  <c r="J61" i="378"/>
  <c r="J61" i="375" s="1"/>
  <c r="J59" i="375" s="1"/>
  <c r="C31" i="369"/>
  <c r="L64" i="237"/>
  <c r="J65" i="376"/>
  <c r="J65" i="378"/>
  <c r="J67" i="376"/>
  <c r="J67" i="378"/>
  <c r="L69" i="378"/>
  <c r="L69" i="375" s="1"/>
  <c r="L39" i="369" s="1"/>
  <c r="L69" i="376"/>
  <c r="L69" i="373" s="1"/>
  <c r="L13" i="373"/>
  <c r="L17" i="373"/>
  <c r="L21" i="373"/>
  <c r="L23" i="379"/>
  <c r="L24" i="373"/>
  <c r="L23" i="373" s="1"/>
  <c r="L33" i="379"/>
  <c r="L34" i="373"/>
  <c r="L33" i="373" s="1"/>
  <c r="L44" i="379"/>
  <c r="L45" i="373"/>
  <c r="C54" i="236"/>
  <c r="G54" i="236"/>
  <c r="K54" i="236"/>
  <c r="L60" i="236"/>
  <c r="L59" i="379" s="1"/>
  <c r="F62" i="379"/>
  <c r="J62" i="379"/>
  <c r="L11" i="235"/>
  <c r="L29" i="235"/>
  <c r="L53" i="382"/>
  <c r="L29" i="234"/>
  <c r="L29" i="385" s="1"/>
  <c r="K63" i="234"/>
  <c r="K48" i="234" s="1"/>
  <c r="J63" i="385"/>
  <c r="J63" i="234"/>
  <c r="J48" i="234" s="1"/>
  <c r="G58" i="388"/>
  <c r="G58" i="373" s="1"/>
  <c r="G54" i="233"/>
  <c r="F59" i="391"/>
  <c r="F54" i="232"/>
  <c r="J59" i="391"/>
  <c r="J53" i="391" s="1"/>
  <c r="J54" i="232"/>
  <c r="E63" i="232"/>
  <c r="E48" i="232" s="1"/>
  <c r="E48" i="391" s="1"/>
  <c r="C63" i="391"/>
  <c r="I61" i="378"/>
  <c r="I61" i="375" s="1"/>
  <c r="I59" i="375" s="1"/>
  <c r="F63" i="378"/>
  <c r="F63" i="376"/>
  <c r="L66" i="376"/>
  <c r="L66" i="373" s="1"/>
  <c r="L66" i="378"/>
  <c r="L66" i="375" s="1"/>
  <c r="L34" i="369" s="1"/>
  <c r="F9" i="242"/>
  <c r="N22" i="242"/>
  <c r="E23" i="242"/>
  <c r="G25" i="242"/>
  <c r="I11" i="243"/>
  <c r="P20" i="243"/>
  <c r="T20" i="243"/>
  <c r="L36" i="240"/>
  <c r="L37" i="364" s="1"/>
  <c r="L40" i="240"/>
  <c r="L41" i="364" s="1"/>
  <c r="J42" i="240"/>
  <c r="D43" i="240"/>
  <c r="L44" i="240"/>
  <c r="L45" i="364" s="1"/>
  <c r="D47" i="240"/>
  <c r="D51" i="240"/>
  <c r="J54" i="240"/>
  <c r="D55" i="240"/>
  <c r="L56" i="240"/>
  <c r="L57" i="364" s="1"/>
  <c r="L60" i="240"/>
  <c r="L61" i="364" s="1"/>
  <c r="L60" i="364" s="1"/>
  <c r="C76" i="240"/>
  <c r="L80" i="240"/>
  <c r="L81" i="364" s="1"/>
  <c r="L80" i="364" s="1"/>
  <c r="C12" i="241"/>
  <c r="N7" i="242" s="1"/>
  <c r="G12" i="241"/>
  <c r="K12" i="241"/>
  <c r="I13" i="241"/>
  <c r="G36" i="241"/>
  <c r="L42" i="241"/>
  <c r="L43" i="365" s="1"/>
  <c r="C9" i="242"/>
  <c r="G9" i="242"/>
  <c r="K9" i="242"/>
  <c r="K12" i="242"/>
  <c r="F22" i="242"/>
  <c r="J22" i="242"/>
  <c r="O22" i="242"/>
  <c r="S22" i="242" s="1"/>
  <c r="F23" i="242"/>
  <c r="J23" i="242"/>
  <c r="O23" i="242"/>
  <c r="S23" i="242" s="1"/>
  <c r="D25" i="242"/>
  <c r="Q25" i="242"/>
  <c r="U25" i="242"/>
  <c r="Q26" i="242"/>
  <c r="U26" i="242"/>
  <c r="D27" i="242"/>
  <c r="Q27" i="242"/>
  <c r="U27" i="242"/>
  <c r="D28" i="242"/>
  <c r="K8" i="243"/>
  <c r="Q8" i="243"/>
  <c r="U8" i="243"/>
  <c r="F11" i="243"/>
  <c r="J11" i="243"/>
  <c r="F20" i="243"/>
  <c r="F19" i="243" s="1"/>
  <c r="K20" i="243"/>
  <c r="Q20" i="243"/>
  <c r="U20" i="243"/>
  <c r="J21" i="243"/>
  <c r="P21" i="243"/>
  <c r="T21" i="243"/>
  <c r="N22" i="243"/>
  <c r="R22" i="243"/>
  <c r="V22" i="243"/>
  <c r="O24" i="243"/>
  <c r="L117" i="370"/>
  <c r="F11" i="238"/>
  <c r="F33" i="238"/>
  <c r="K66" i="238"/>
  <c r="K32" i="241" s="1"/>
  <c r="C68" i="238"/>
  <c r="L23" i="378"/>
  <c r="L23" i="375" s="1"/>
  <c r="L24" i="375"/>
  <c r="L21" i="368" s="1"/>
  <c r="L20" i="368" s="1"/>
  <c r="L33" i="378"/>
  <c r="L33" i="375" s="1"/>
  <c r="L34" i="375"/>
  <c r="L55" i="368" s="1"/>
  <c r="L54" i="368" s="1"/>
  <c r="L57" i="378"/>
  <c r="L57" i="376"/>
  <c r="L57" i="373" s="1"/>
  <c r="D61" i="378"/>
  <c r="D61" i="376"/>
  <c r="H61" i="376" s="1"/>
  <c r="K61" i="378"/>
  <c r="K61" i="375" s="1"/>
  <c r="K59" i="375" s="1"/>
  <c r="H63" i="376"/>
  <c r="D63" i="378"/>
  <c r="I63" i="378"/>
  <c r="I63" i="376"/>
  <c r="L64" i="378"/>
  <c r="L64" i="375" s="1"/>
  <c r="L32" i="369" s="1"/>
  <c r="L64" i="376"/>
  <c r="L64" i="373" s="1"/>
  <c r="K65" i="378"/>
  <c r="K65" i="376"/>
  <c r="D67" i="376"/>
  <c r="H67" i="376" s="1"/>
  <c r="D67" i="378"/>
  <c r="H67" i="378" s="1"/>
  <c r="K67" i="376"/>
  <c r="K67" i="378"/>
  <c r="L14" i="373"/>
  <c r="L18" i="373"/>
  <c r="L22" i="373"/>
  <c r="L25" i="373"/>
  <c r="L32" i="373"/>
  <c r="L35" i="373"/>
  <c r="L46" i="373"/>
  <c r="D54" i="236"/>
  <c r="H54" i="236" s="1"/>
  <c r="E63" i="236"/>
  <c r="I63" i="236"/>
  <c r="L66" i="236"/>
  <c r="L65" i="379" s="1"/>
  <c r="L66" i="235"/>
  <c r="L65" i="382" s="1"/>
  <c r="D59" i="385"/>
  <c r="D54" i="234"/>
  <c r="L60" i="234"/>
  <c r="L59" i="385" s="1"/>
  <c r="F63" i="385"/>
  <c r="F63" i="234"/>
  <c r="F48" i="234" s="1"/>
  <c r="C43" i="233"/>
  <c r="G43" i="233"/>
  <c r="K43" i="233"/>
  <c r="L52" i="388"/>
  <c r="I52" i="388"/>
  <c r="D43" i="232"/>
  <c r="H43" i="232" s="1"/>
  <c r="L11" i="232"/>
  <c r="I54" i="232"/>
  <c r="D63" i="391"/>
  <c r="I62" i="391"/>
  <c r="L27" i="238"/>
  <c r="I68" i="238"/>
  <c r="L68" i="238" s="1"/>
  <c r="L45" i="375"/>
  <c r="L78" i="368" s="1"/>
  <c r="L77" i="368" s="1"/>
  <c r="L55" i="376"/>
  <c r="L55" i="378"/>
  <c r="K63" i="376"/>
  <c r="K63" i="378"/>
  <c r="I65" i="378"/>
  <c r="I65" i="376"/>
  <c r="E21" i="242"/>
  <c r="R22" i="242"/>
  <c r="V22" i="242"/>
  <c r="J15" i="241"/>
  <c r="D16" i="241"/>
  <c r="L18" i="241"/>
  <c r="L19" i="365" s="1"/>
  <c r="L20" i="241"/>
  <c r="L21" i="365" s="1"/>
  <c r="L22" i="241"/>
  <c r="L23" i="365" s="1"/>
  <c r="L28" i="241"/>
  <c r="L29" i="365" s="1"/>
  <c r="D38" i="241"/>
  <c r="I40" i="241"/>
  <c r="I44" i="241"/>
  <c r="L47" i="241"/>
  <c r="L48" i="365" s="1"/>
  <c r="L52" i="241"/>
  <c r="L53" i="365" s="1"/>
  <c r="L58" i="241"/>
  <c r="L59" i="365" s="1"/>
  <c r="Q8" i="242"/>
  <c r="U8" i="242"/>
  <c r="D12" i="242"/>
  <c r="C21" i="242"/>
  <c r="G21" i="242"/>
  <c r="K21" i="242"/>
  <c r="P21" i="242"/>
  <c r="T21" i="242"/>
  <c r="K22" i="242"/>
  <c r="P22" i="242"/>
  <c r="T22" i="242"/>
  <c r="C23" i="242"/>
  <c r="H23" i="242" s="1"/>
  <c r="G23" i="242"/>
  <c r="K23" i="242"/>
  <c r="E25" i="242"/>
  <c r="I25" i="242"/>
  <c r="N26" i="242"/>
  <c r="R26" i="242"/>
  <c r="V26" i="242"/>
  <c r="E27" i="242"/>
  <c r="I27" i="242"/>
  <c r="I28" i="242"/>
  <c r="D8" i="243"/>
  <c r="T10" i="243"/>
  <c r="N20" i="243"/>
  <c r="R20" i="243"/>
  <c r="V20" i="243"/>
  <c r="Q21" i="243"/>
  <c r="U21" i="243"/>
  <c r="E24" i="243"/>
  <c r="E23" i="243" s="1"/>
  <c r="J24" i="243"/>
  <c r="J23" i="243" s="1"/>
  <c r="C25" i="243"/>
  <c r="D33" i="239"/>
  <c r="L121" i="370"/>
  <c r="D39" i="238"/>
  <c r="H39" i="238" s="1"/>
  <c r="L54" i="376"/>
  <c r="L54" i="373" s="1"/>
  <c r="L54" i="378"/>
  <c r="L58" i="376"/>
  <c r="L58" i="373" s="1"/>
  <c r="L58" i="378"/>
  <c r="E61" i="378"/>
  <c r="E61" i="375" s="1"/>
  <c r="E59" i="375" s="1"/>
  <c r="L62" i="237"/>
  <c r="K63" i="237"/>
  <c r="K48" i="237" s="1"/>
  <c r="E63" i="378"/>
  <c r="E63" i="376"/>
  <c r="J63" i="376"/>
  <c r="J63" i="378"/>
  <c r="E67" i="378"/>
  <c r="E67" i="376"/>
  <c r="L68" i="237"/>
  <c r="L72" i="376"/>
  <c r="L72" i="373" s="1"/>
  <c r="L72" i="378"/>
  <c r="L72" i="375" s="1"/>
  <c r="L58" i="369" s="1"/>
  <c r="L15" i="373"/>
  <c r="L19" i="373"/>
  <c r="L26" i="373"/>
  <c r="L29" i="236"/>
  <c r="L28" i="379" s="1"/>
  <c r="L28" i="373" s="1"/>
  <c r="L36" i="373"/>
  <c r="L40" i="373"/>
  <c r="L39" i="373" s="1"/>
  <c r="J53" i="379"/>
  <c r="F63" i="236"/>
  <c r="F48" i="236" s="1"/>
  <c r="F48" i="379" s="1"/>
  <c r="J63" i="236"/>
  <c r="J48" i="236" s="1"/>
  <c r="J48" i="379" s="1"/>
  <c r="L64" i="236"/>
  <c r="L63" i="379" s="1"/>
  <c r="L62" i="379" s="1"/>
  <c r="L33" i="382"/>
  <c r="L54" i="235"/>
  <c r="L64" i="235"/>
  <c r="L63" i="382" s="1"/>
  <c r="L62" i="382" s="1"/>
  <c r="K54" i="234"/>
  <c r="G63" i="234"/>
  <c r="G48" i="234" s="1"/>
  <c r="E54" i="232"/>
  <c r="I63" i="232"/>
  <c r="K63" i="391"/>
  <c r="K62" i="391" s="1"/>
  <c r="K63" i="232"/>
  <c r="E49" i="37"/>
  <c r="E61" i="37" s="1"/>
  <c r="E88" i="37" s="1"/>
  <c r="I78" i="58"/>
  <c r="J98" i="58"/>
  <c r="I100" i="58"/>
  <c r="L47" i="58"/>
  <c r="J60" i="58"/>
  <c r="L98" i="58"/>
  <c r="C8" i="393"/>
  <c r="C52" i="393" s="1"/>
  <c r="C8" i="392"/>
  <c r="C52" i="392" s="1"/>
  <c r="C8" i="390"/>
  <c r="C52" i="390" s="1"/>
  <c r="C8" i="391"/>
  <c r="C52" i="391" s="1"/>
  <c r="C8" i="389"/>
  <c r="C52" i="389" s="1"/>
  <c r="C8" i="387"/>
  <c r="C52" i="387" s="1"/>
  <c r="C8" i="386"/>
  <c r="C52" i="386" s="1"/>
  <c r="C8" i="384"/>
  <c r="C52" i="384" s="1"/>
  <c r="C8" i="383"/>
  <c r="C52" i="383" s="1"/>
  <c r="C8" i="388"/>
  <c r="C8" i="385"/>
  <c r="C52" i="385" s="1"/>
  <c r="C8" i="381"/>
  <c r="C52" i="381" s="1"/>
  <c r="C8" i="382"/>
  <c r="C52" i="382" s="1"/>
  <c r="C8" i="380"/>
  <c r="C52" i="380" s="1"/>
  <c r="C8" i="377"/>
  <c r="C52" i="377" s="1"/>
  <c r="C8" i="376"/>
  <c r="C52" i="376" s="1"/>
  <c r="C8" i="373"/>
  <c r="C52" i="373" s="1"/>
  <c r="C8" i="379"/>
  <c r="C52" i="379" s="1"/>
  <c r="C8" i="375"/>
  <c r="C52" i="375" s="1"/>
  <c r="C8" i="378"/>
  <c r="C52" i="378" s="1"/>
  <c r="C10" i="371"/>
  <c r="C89" i="371" s="1"/>
  <c r="C9" i="372"/>
  <c r="C88" i="372" s="1"/>
  <c r="C8" i="374"/>
  <c r="C52" i="374" s="1"/>
  <c r="C8" i="370"/>
  <c r="C87" i="370" s="1"/>
  <c r="C10" i="365"/>
  <c r="C11" i="366" s="1"/>
  <c r="C10" i="367" s="1"/>
  <c r="C10" i="368" s="1"/>
  <c r="C10" i="369" s="1"/>
  <c r="G8" i="393"/>
  <c r="G52" i="393" s="1"/>
  <c r="G8" i="392"/>
  <c r="G52" i="392" s="1"/>
  <c r="G8" i="391"/>
  <c r="G52" i="391" s="1"/>
  <c r="G8" i="390"/>
  <c r="G52" i="390" s="1"/>
  <c r="G8" i="387"/>
  <c r="G52" i="387" s="1"/>
  <c r="G8" i="389"/>
  <c r="G52" i="389" s="1"/>
  <c r="G8" i="388"/>
  <c r="G52" i="388" s="1"/>
  <c r="G8" i="386"/>
  <c r="G52" i="386" s="1"/>
  <c r="G8" i="384"/>
  <c r="G52" i="384" s="1"/>
  <c r="G8" i="383"/>
  <c r="G52" i="383" s="1"/>
  <c r="G8" i="385"/>
  <c r="G52" i="385" s="1"/>
  <c r="G8" i="381"/>
  <c r="G52" i="381" s="1"/>
  <c r="G8" i="382"/>
  <c r="G52" i="382" s="1"/>
  <c r="G8" i="378"/>
  <c r="G52" i="378" s="1"/>
  <c r="G8" i="376"/>
  <c r="G52" i="376" s="1"/>
  <c r="G8" i="373"/>
  <c r="G52" i="373" s="1"/>
  <c r="G8" i="375"/>
  <c r="G52" i="375" s="1"/>
  <c r="G8" i="380"/>
  <c r="G52" i="380" s="1"/>
  <c r="G8" i="377"/>
  <c r="G52" i="377" s="1"/>
  <c r="G8" i="374"/>
  <c r="G52" i="374" s="1"/>
  <c r="G10" i="371"/>
  <c r="G89" i="371" s="1"/>
  <c r="G8" i="379"/>
  <c r="G52" i="379" s="1"/>
  <c r="G8" i="370"/>
  <c r="G87" i="370" s="1"/>
  <c r="G10" i="365"/>
  <c r="G11" i="366" s="1"/>
  <c r="G10" i="367" s="1"/>
  <c r="G10" i="368" s="1"/>
  <c r="G10" i="369" s="1"/>
  <c r="G9" i="372"/>
  <c r="G88" i="372" s="1"/>
  <c r="K8" i="393"/>
  <c r="K52" i="393" s="1"/>
  <c r="K8" i="392"/>
  <c r="K52" i="392" s="1"/>
  <c r="K8" i="391"/>
  <c r="K52" i="391" s="1"/>
  <c r="K8" i="390"/>
  <c r="K52" i="390" s="1"/>
  <c r="K8" i="389"/>
  <c r="K52" i="389" s="1"/>
  <c r="K8" i="387"/>
  <c r="K52" i="387" s="1"/>
  <c r="K8" i="386"/>
  <c r="K52" i="386" s="1"/>
  <c r="K8" i="384"/>
  <c r="K52" i="384" s="1"/>
  <c r="K8" i="383"/>
  <c r="K52" i="383" s="1"/>
  <c r="K8" i="385"/>
  <c r="K52" i="385" s="1"/>
  <c r="K8" i="381"/>
  <c r="K52" i="381" s="1"/>
  <c r="K8" i="388"/>
  <c r="K8" i="380"/>
  <c r="K52" i="380" s="1"/>
  <c r="K8" i="382"/>
  <c r="K52" i="382" s="1"/>
  <c r="K8" i="377"/>
  <c r="K52" i="377" s="1"/>
  <c r="K8" i="376"/>
  <c r="K52" i="376" s="1"/>
  <c r="K8" i="373"/>
  <c r="K52" i="373" s="1"/>
  <c r="K8" i="379"/>
  <c r="K52" i="379" s="1"/>
  <c r="K8" i="375"/>
  <c r="K52" i="375" s="1"/>
  <c r="K8" i="378"/>
  <c r="K52" i="378" s="1"/>
  <c r="K8" i="374"/>
  <c r="K52" i="374" s="1"/>
  <c r="K10" i="371"/>
  <c r="K89" i="371" s="1"/>
  <c r="K9" i="372"/>
  <c r="K88" i="372" s="1"/>
  <c r="K8" i="370"/>
  <c r="K87" i="370" s="1"/>
  <c r="K10" i="365"/>
  <c r="K11" i="366" s="1"/>
  <c r="K10" i="367" s="1"/>
  <c r="K10" i="368" s="1"/>
  <c r="K10" i="369" s="1"/>
  <c r="I62" i="382"/>
  <c r="L33" i="385"/>
  <c r="L66" i="234"/>
  <c r="L65" i="385" s="1"/>
  <c r="L39" i="233"/>
  <c r="L39" i="388" s="1"/>
  <c r="L66" i="233"/>
  <c r="L64" i="388" s="1"/>
  <c r="L29" i="391"/>
  <c r="L53" i="391"/>
  <c r="E62" i="391"/>
  <c r="C101" i="58"/>
  <c r="E31" i="395" s="1"/>
  <c r="K101" i="58"/>
  <c r="I47" i="58"/>
  <c r="L29" i="388"/>
  <c r="K64" i="233"/>
  <c r="K64" i="238" s="1"/>
  <c r="K63" i="238" s="1"/>
  <c r="L33" i="391"/>
  <c r="K100" i="58"/>
  <c r="E8" i="392"/>
  <c r="E52" i="392" s="1"/>
  <c r="E8" i="389"/>
  <c r="E52" i="389" s="1"/>
  <c r="E8" i="391"/>
  <c r="E52" i="391" s="1"/>
  <c r="E8" i="387"/>
  <c r="E52" i="387" s="1"/>
  <c r="E8" i="393"/>
  <c r="E52" i="393" s="1"/>
  <c r="E8" i="388"/>
  <c r="E52" i="388" s="1"/>
  <c r="E8" i="390"/>
  <c r="E52" i="390" s="1"/>
  <c r="E8" i="385"/>
  <c r="E52" i="385" s="1"/>
  <c r="E8" i="386"/>
  <c r="E52" i="386" s="1"/>
  <c r="E8" i="384"/>
  <c r="E52" i="384" s="1"/>
  <c r="E8" i="383"/>
  <c r="E52" i="383" s="1"/>
  <c r="E8" i="380"/>
  <c r="E52" i="380" s="1"/>
  <c r="E8" i="381"/>
  <c r="E52" i="381" s="1"/>
  <c r="E8" i="379"/>
  <c r="E52" i="379" s="1"/>
  <c r="E8" i="378"/>
  <c r="E52" i="378" s="1"/>
  <c r="E8" i="377"/>
  <c r="E52" i="377" s="1"/>
  <c r="E8" i="376"/>
  <c r="E52" i="376" s="1"/>
  <c r="E8" i="374"/>
  <c r="E52" i="374" s="1"/>
  <c r="E8" i="373"/>
  <c r="E52" i="373" s="1"/>
  <c r="E9" i="372"/>
  <c r="E88" i="372" s="1"/>
  <c r="E8" i="375"/>
  <c r="E52" i="375" s="1"/>
  <c r="E8" i="370"/>
  <c r="E87" i="370" s="1"/>
  <c r="E8" i="382"/>
  <c r="E52" i="382" s="1"/>
  <c r="E10" i="371"/>
  <c r="E89" i="371" s="1"/>
  <c r="E10" i="365"/>
  <c r="E11" i="366" s="1"/>
  <c r="E10" i="367" s="1"/>
  <c r="E10" i="368" s="1"/>
  <c r="E10" i="369" s="1"/>
  <c r="I8" i="393"/>
  <c r="I52" i="393" s="1"/>
  <c r="I8" i="389"/>
  <c r="I52" i="389" s="1"/>
  <c r="I8" i="392"/>
  <c r="I52" i="392" s="1"/>
  <c r="I8" i="387"/>
  <c r="I52" i="387" s="1"/>
  <c r="I8" i="390"/>
  <c r="I52" i="390" s="1"/>
  <c r="I8" i="388"/>
  <c r="I8" i="391"/>
  <c r="I52" i="391" s="1"/>
  <c r="I8" i="385"/>
  <c r="I52" i="385" s="1"/>
  <c r="I8" i="386"/>
  <c r="I52" i="386" s="1"/>
  <c r="I8" i="384"/>
  <c r="I52" i="384" s="1"/>
  <c r="I8" i="383"/>
  <c r="I52" i="383" s="1"/>
  <c r="I8" i="380"/>
  <c r="I52" i="380" s="1"/>
  <c r="I8" i="382"/>
  <c r="I52" i="382" s="1"/>
  <c r="I8" i="379"/>
  <c r="I52" i="379" s="1"/>
  <c r="I8" i="378"/>
  <c r="I52" i="378" s="1"/>
  <c r="I8" i="377"/>
  <c r="I52" i="377" s="1"/>
  <c r="I8" i="381"/>
  <c r="I52" i="381" s="1"/>
  <c r="I8" i="375"/>
  <c r="I52" i="375" s="1"/>
  <c r="I9" i="372"/>
  <c r="I88" i="372" s="1"/>
  <c r="I8" i="374"/>
  <c r="I52" i="374" s="1"/>
  <c r="I8" i="373"/>
  <c r="I52" i="373" s="1"/>
  <c r="I10" i="371"/>
  <c r="I89" i="371" s="1"/>
  <c r="I8" i="370"/>
  <c r="I87" i="370" s="1"/>
  <c r="I8" i="376"/>
  <c r="I52" i="376" s="1"/>
  <c r="I10" i="365"/>
  <c r="I11" i="366" s="1"/>
  <c r="I10" i="367" s="1"/>
  <c r="I10" i="368" s="1"/>
  <c r="I10" i="369" s="1"/>
  <c r="F8" i="393"/>
  <c r="F52" i="393" s="1"/>
  <c r="F8" i="392"/>
  <c r="F52" i="392" s="1"/>
  <c r="F8" i="389"/>
  <c r="F52" i="389" s="1"/>
  <c r="F8" i="391"/>
  <c r="F52" i="391" s="1"/>
  <c r="F8" i="390"/>
  <c r="F52" i="390" s="1"/>
  <c r="F8" i="388"/>
  <c r="F52" i="388" s="1"/>
  <c r="F8" i="386"/>
  <c r="F52" i="386" s="1"/>
  <c r="F8" i="384"/>
  <c r="F52" i="384" s="1"/>
  <c r="F8" i="383"/>
  <c r="F52" i="383" s="1"/>
  <c r="F8" i="385"/>
  <c r="F52" i="385" s="1"/>
  <c r="F8" i="387"/>
  <c r="F52" i="387" s="1"/>
  <c r="F8" i="381"/>
  <c r="F52" i="381" s="1"/>
  <c r="F8" i="380"/>
  <c r="F52" i="380" s="1"/>
  <c r="F8" i="382"/>
  <c r="F52" i="382" s="1"/>
  <c r="F8" i="379"/>
  <c r="F52" i="379" s="1"/>
  <c r="F8" i="374"/>
  <c r="F52" i="374" s="1"/>
  <c r="F8" i="378"/>
  <c r="F52" i="378" s="1"/>
  <c r="F8" i="376"/>
  <c r="F52" i="376" s="1"/>
  <c r="F8" i="370"/>
  <c r="F87" i="370" s="1"/>
  <c r="F8" i="377"/>
  <c r="F52" i="377" s="1"/>
  <c r="F8" i="375"/>
  <c r="F52" i="375" s="1"/>
  <c r="F10" i="371"/>
  <c r="F89" i="371" s="1"/>
  <c r="F8" i="373"/>
  <c r="F52" i="373" s="1"/>
  <c r="F9" i="372"/>
  <c r="F88" i="372" s="1"/>
  <c r="J8" i="393"/>
  <c r="J52" i="393" s="1"/>
  <c r="J8" i="392"/>
  <c r="J52" i="392" s="1"/>
  <c r="J8" i="389"/>
  <c r="J52" i="389" s="1"/>
  <c r="J8" i="391"/>
  <c r="J52" i="391" s="1"/>
  <c r="J8" i="390"/>
  <c r="J52" i="390" s="1"/>
  <c r="J8" i="388"/>
  <c r="J8" i="386"/>
  <c r="J52" i="386" s="1"/>
  <c r="J8" i="384"/>
  <c r="J52" i="384" s="1"/>
  <c r="J8" i="383"/>
  <c r="J52" i="383" s="1"/>
  <c r="J8" i="387"/>
  <c r="J52" i="387" s="1"/>
  <c r="J8" i="385"/>
  <c r="J52" i="385" s="1"/>
  <c r="J8" i="381"/>
  <c r="J52" i="381" s="1"/>
  <c r="J8" i="380"/>
  <c r="J52" i="380" s="1"/>
  <c r="J8" i="374"/>
  <c r="J52" i="374" s="1"/>
  <c r="J8" i="377"/>
  <c r="J52" i="377" s="1"/>
  <c r="J8" i="376"/>
  <c r="J52" i="376" s="1"/>
  <c r="J8" i="382"/>
  <c r="J52" i="382" s="1"/>
  <c r="J8" i="379"/>
  <c r="J52" i="379" s="1"/>
  <c r="J8" i="375"/>
  <c r="J52" i="375" s="1"/>
  <c r="J8" i="373"/>
  <c r="J52" i="373" s="1"/>
  <c r="J8" i="370"/>
  <c r="J87" i="370" s="1"/>
  <c r="J10" i="371"/>
  <c r="J89" i="371" s="1"/>
  <c r="J8" i="378"/>
  <c r="J52" i="378" s="1"/>
  <c r="J9" i="372"/>
  <c r="J88" i="372" s="1"/>
  <c r="D8" i="391"/>
  <c r="D52" i="391" s="1"/>
  <c r="D8" i="393"/>
  <c r="D52" i="393" s="1"/>
  <c r="D8" i="390"/>
  <c r="D52" i="390" s="1"/>
  <c r="D8" i="392"/>
  <c r="D52" i="392" s="1"/>
  <c r="D8" i="389"/>
  <c r="D52" i="389" s="1"/>
  <c r="D8" i="387"/>
  <c r="D52" i="387" s="1"/>
  <c r="D8" i="388"/>
  <c r="D52" i="388" s="1"/>
  <c r="D8" i="385"/>
  <c r="D52" i="385" s="1"/>
  <c r="D8" i="384"/>
  <c r="D52" i="384" s="1"/>
  <c r="D8" i="382"/>
  <c r="D52" i="382" s="1"/>
  <c r="D8" i="386"/>
  <c r="D52" i="386" s="1"/>
  <c r="D8" i="383"/>
  <c r="D52" i="383" s="1"/>
  <c r="D8" i="380"/>
  <c r="D52" i="380" s="1"/>
  <c r="D8" i="381"/>
  <c r="D52" i="381" s="1"/>
  <c r="D8" i="379"/>
  <c r="D52" i="379" s="1"/>
  <c r="D8" i="378"/>
  <c r="D52" i="378" s="1"/>
  <c r="D8" i="377"/>
  <c r="D52" i="377" s="1"/>
  <c r="D8" i="375"/>
  <c r="D52" i="375" s="1"/>
  <c r="D8" i="376"/>
  <c r="D52" i="376" s="1"/>
  <c r="D8" i="374"/>
  <c r="D52" i="374" s="1"/>
  <c r="D8" i="373"/>
  <c r="D52" i="373" s="1"/>
  <c r="D9" i="372"/>
  <c r="D88" i="372" s="1"/>
  <c r="D10" i="371"/>
  <c r="D89" i="371" s="1"/>
  <c r="D8" i="370"/>
  <c r="D87" i="370" s="1"/>
  <c r="H8" i="391"/>
  <c r="H52" i="391" s="1"/>
  <c r="H8" i="390"/>
  <c r="H52" i="390" s="1"/>
  <c r="H8" i="393"/>
  <c r="H52" i="393" s="1"/>
  <c r="H8" i="389"/>
  <c r="H52" i="389" s="1"/>
  <c r="H8" i="392"/>
  <c r="H52" i="392" s="1"/>
  <c r="H8" i="387"/>
  <c r="H52" i="387" s="1"/>
  <c r="H8" i="388"/>
  <c r="H52" i="388" s="1"/>
  <c r="H8" i="385"/>
  <c r="H52" i="385" s="1"/>
  <c r="H8" i="382"/>
  <c r="H52" i="382" s="1"/>
  <c r="H8" i="386"/>
  <c r="H52" i="386" s="1"/>
  <c r="H8" i="383"/>
  <c r="H52" i="383" s="1"/>
  <c r="H8" i="384"/>
  <c r="H52" i="384" s="1"/>
  <c r="H8" i="380"/>
  <c r="H52" i="380" s="1"/>
  <c r="H8" i="379"/>
  <c r="H52" i="379" s="1"/>
  <c r="H8" i="378"/>
  <c r="H52" i="378" s="1"/>
  <c r="H8" i="377"/>
  <c r="H52" i="377" s="1"/>
  <c r="H8" i="375"/>
  <c r="H52" i="375" s="1"/>
  <c r="H8" i="381"/>
  <c r="H52" i="381" s="1"/>
  <c r="H8" i="376"/>
  <c r="H52" i="376" s="1"/>
  <c r="H9" i="372"/>
  <c r="H88" i="372" s="1"/>
  <c r="H8" i="374"/>
  <c r="H52" i="374" s="1"/>
  <c r="H10" i="371"/>
  <c r="H89" i="371" s="1"/>
  <c r="L8" i="391"/>
  <c r="L8" i="393"/>
  <c r="L52" i="393" s="1"/>
  <c r="L8" i="390"/>
  <c r="L52" i="390" s="1"/>
  <c r="L8" i="392"/>
  <c r="L52" i="392" s="1"/>
  <c r="L8" i="389"/>
  <c r="L52" i="389" s="1"/>
  <c r="L8" i="387"/>
  <c r="L52" i="387" s="1"/>
  <c r="L8" i="388"/>
  <c r="L8" i="385"/>
  <c r="L52" i="385" s="1"/>
  <c r="L8" i="386"/>
  <c r="L52" i="386" s="1"/>
  <c r="L8" i="382"/>
  <c r="L52" i="382" s="1"/>
  <c r="L8" i="383"/>
  <c r="L52" i="383" s="1"/>
  <c r="L8" i="384"/>
  <c r="L52" i="384" s="1"/>
  <c r="L8" i="381"/>
  <c r="L52" i="381" s="1"/>
  <c r="L8" i="379"/>
  <c r="L52" i="379" s="1"/>
  <c r="L8" i="378"/>
  <c r="L52" i="378" s="1"/>
  <c r="L8" i="377"/>
  <c r="L52" i="377" s="1"/>
  <c r="L8" i="375"/>
  <c r="L52" i="375" s="1"/>
  <c r="L8" i="380"/>
  <c r="L52" i="380" s="1"/>
  <c r="L8" i="374"/>
  <c r="L52" i="374" s="1"/>
  <c r="L8" i="376"/>
  <c r="L52" i="376" s="1"/>
  <c r="L9" i="372"/>
  <c r="L88" i="372" s="1"/>
  <c r="L10" i="371"/>
  <c r="L89" i="371" s="1"/>
  <c r="L8" i="370"/>
  <c r="L87" i="370" s="1"/>
  <c r="L8" i="373"/>
  <c r="L52" i="373" s="1"/>
  <c r="H8" i="370"/>
  <c r="H87" i="370" s="1"/>
  <c r="K53" i="376"/>
  <c r="E39" i="378"/>
  <c r="I39" i="378"/>
  <c r="D11" i="376"/>
  <c r="H11" i="376" s="1"/>
  <c r="L85" i="371"/>
  <c r="E12" i="376"/>
  <c r="E12" i="373" s="1"/>
  <c r="C23" i="378"/>
  <c r="C24" i="375"/>
  <c r="H24" i="375" s="1"/>
  <c r="G23" i="378"/>
  <c r="K23" i="378"/>
  <c r="F11" i="376"/>
  <c r="I53" i="376"/>
  <c r="I11" i="378"/>
  <c r="K11" i="382"/>
  <c r="D29" i="378"/>
  <c r="F29" i="378"/>
  <c r="J29" i="378"/>
  <c r="G53" i="379"/>
  <c r="K53" i="379"/>
  <c r="F53" i="376"/>
  <c r="J53" i="376"/>
  <c r="C11" i="382"/>
  <c r="G11" i="382"/>
  <c r="F11" i="378"/>
  <c r="J11" i="378"/>
  <c r="D33" i="378"/>
  <c r="K48" i="380"/>
  <c r="K70" i="380"/>
  <c r="C65" i="374"/>
  <c r="C11" i="378"/>
  <c r="G11" i="378"/>
  <c r="K11" i="378"/>
  <c r="F23" i="378"/>
  <c r="J23" i="378"/>
  <c r="E33" i="378"/>
  <c r="I33" i="378"/>
  <c r="I53" i="378"/>
  <c r="F11" i="379"/>
  <c r="F53" i="379"/>
  <c r="F11" i="382"/>
  <c r="J11" i="382"/>
  <c r="D48" i="380"/>
  <c r="H48" i="380" s="1"/>
  <c r="C70" i="380"/>
  <c r="E23" i="382"/>
  <c r="I23" i="382"/>
  <c r="D62" i="383"/>
  <c r="H62" i="383" s="1"/>
  <c r="D67" i="382"/>
  <c r="H67" i="382" s="1"/>
  <c r="D53" i="379"/>
  <c r="D11" i="385"/>
  <c r="H11" i="385" s="1"/>
  <c r="F11" i="385"/>
  <c r="J11" i="385"/>
  <c r="F33" i="385"/>
  <c r="J33" i="385"/>
  <c r="H11" i="384"/>
  <c r="J53" i="382"/>
  <c r="J52" i="388"/>
  <c r="K52" i="388"/>
  <c r="D70" i="387"/>
  <c r="H11" i="390"/>
  <c r="C43" i="389"/>
  <c r="G43" i="389"/>
  <c r="K43" i="389"/>
  <c r="E62" i="389"/>
  <c r="E70" i="389" s="1"/>
  <c r="E66" i="388"/>
  <c r="E66" i="373" s="1"/>
  <c r="E65" i="373" s="1"/>
  <c r="I62" i="389"/>
  <c r="I66" i="388"/>
  <c r="I66" i="373" s="1"/>
  <c r="I65" i="373" s="1"/>
  <c r="H33" i="390"/>
  <c r="E11" i="391"/>
  <c r="E53" i="391"/>
  <c r="F33" i="391"/>
  <c r="J33" i="391"/>
  <c r="G53" i="391"/>
  <c r="F11" i="391"/>
  <c r="J11" i="391"/>
  <c r="L70" i="392"/>
  <c r="C53" i="379"/>
  <c r="N8" i="242"/>
  <c r="F30" i="241" l="1"/>
  <c r="E59" i="378"/>
  <c r="H29" i="378"/>
  <c r="H54" i="234"/>
  <c r="H27" i="242"/>
  <c r="H43" i="386"/>
  <c r="D34" i="369"/>
  <c r="D62" i="368"/>
  <c r="D62" i="364" s="1"/>
  <c r="H33" i="378"/>
  <c r="H28" i="242"/>
  <c r="S21" i="242"/>
  <c r="H47" i="365"/>
  <c r="H42" i="365"/>
  <c r="D65" i="375"/>
  <c r="H65" i="375" s="1"/>
  <c r="D33" i="375"/>
  <c r="D44" i="368"/>
  <c r="H29" i="379"/>
  <c r="H33" i="391"/>
  <c r="D46" i="364"/>
  <c r="D65" i="368"/>
  <c r="H32" i="370"/>
  <c r="F65" i="378"/>
  <c r="E66" i="238"/>
  <c r="H109" i="370"/>
  <c r="F63" i="237"/>
  <c r="F48" i="237" s="1"/>
  <c r="H64" i="234"/>
  <c r="D53" i="385"/>
  <c r="H53" i="385" s="1"/>
  <c r="H59" i="385"/>
  <c r="H43" i="240"/>
  <c r="D44" i="364"/>
  <c r="H23" i="378"/>
  <c r="H11" i="378"/>
  <c r="D59" i="378"/>
  <c r="H60" i="237"/>
  <c r="H33" i="382"/>
  <c r="H54" i="375"/>
  <c r="H36" i="375"/>
  <c r="H21" i="375"/>
  <c r="D24" i="368"/>
  <c r="H26" i="375"/>
  <c r="H24" i="368" s="1"/>
  <c r="D47" i="364"/>
  <c r="H53" i="379"/>
  <c r="D69" i="239"/>
  <c r="H33" i="239"/>
  <c r="D61" i="375"/>
  <c r="D59" i="375" s="1"/>
  <c r="H61" i="378"/>
  <c r="H51" i="240"/>
  <c r="D52" i="364"/>
  <c r="H49" i="240"/>
  <c r="D50" i="364"/>
  <c r="H43" i="234"/>
  <c r="H33" i="238"/>
  <c r="H29" i="385"/>
  <c r="H18" i="375"/>
  <c r="D55" i="364"/>
  <c r="D49" i="364"/>
  <c r="C20" i="242"/>
  <c r="H47" i="240"/>
  <c r="D48" i="364"/>
  <c r="D53" i="382"/>
  <c r="H53" i="382" s="1"/>
  <c r="H59" i="382"/>
  <c r="H43" i="233"/>
  <c r="H39" i="378"/>
  <c r="H29" i="382"/>
  <c r="D65" i="240"/>
  <c r="D66" i="364" s="1"/>
  <c r="H41" i="238"/>
  <c r="C47" i="392"/>
  <c r="H47" i="392" s="1"/>
  <c r="H14" i="375"/>
  <c r="H23" i="36"/>
  <c r="D24" i="364"/>
  <c r="D23" i="376"/>
  <c r="H23" i="376" s="1"/>
  <c r="D57" i="364"/>
  <c r="D51" i="364"/>
  <c r="D43" i="364"/>
  <c r="D22" i="364"/>
  <c r="H55" i="240"/>
  <c r="D56" i="364"/>
  <c r="H11" i="382"/>
  <c r="H70" i="380"/>
  <c r="H11" i="379"/>
  <c r="H23" i="379"/>
  <c r="H11" i="238"/>
  <c r="H62" i="238"/>
  <c r="H60" i="238" s="1"/>
  <c r="H22" i="375"/>
  <c r="D62" i="379"/>
  <c r="D70" i="379" s="1"/>
  <c r="H68" i="238"/>
  <c r="D53" i="364"/>
  <c r="D45" i="364"/>
  <c r="D8" i="242"/>
  <c r="D20" i="364"/>
  <c r="H38" i="365"/>
  <c r="H23" i="364"/>
  <c r="H13" i="364"/>
  <c r="H29" i="364"/>
  <c r="H36" i="364"/>
  <c r="H63" i="388"/>
  <c r="H23" i="240"/>
  <c r="H43" i="376"/>
  <c r="H43" i="237"/>
  <c r="D13" i="365"/>
  <c r="P27" i="242"/>
  <c r="H17" i="364"/>
  <c r="H66" i="234"/>
  <c r="F66" i="238"/>
  <c r="F32" i="241" s="1"/>
  <c r="F33" i="365" s="1"/>
  <c r="G62" i="391"/>
  <c r="G70" i="391" s="1"/>
  <c r="D63" i="232"/>
  <c r="D48" i="232" s="1"/>
  <c r="G66" i="238"/>
  <c r="G32" i="241" s="1"/>
  <c r="G33" i="365" s="1"/>
  <c r="D97" i="239"/>
  <c r="D91" i="239" s="1"/>
  <c r="F63" i="232"/>
  <c r="F48" i="232" s="1"/>
  <c r="F48" i="391" s="1"/>
  <c r="H63" i="385"/>
  <c r="C63" i="234"/>
  <c r="C48" i="234" s="1"/>
  <c r="H48" i="234" s="1"/>
  <c r="F65" i="391"/>
  <c r="F62" i="391" s="1"/>
  <c r="H78" i="240"/>
  <c r="G65" i="376"/>
  <c r="C63" i="235"/>
  <c r="C48" i="235" s="1"/>
  <c r="C48" i="382" s="1"/>
  <c r="F102" i="58"/>
  <c r="F103" i="58" s="1"/>
  <c r="L66" i="232"/>
  <c r="L65" i="391" s="1"/>
  <c r="G102" i="58"/>
  <c r="G103" i="58" s="1"/>
  <c r="C62" i="385"/>
  <c r="C70" i="385" s="1"/>
  <c r="H65" i="388"/>
  <c r="D78" i="368"/>
  <c r="H78" i="368" s="1"/>
  <c r="E33" i="395"/>
  <c r="D102" i="58"/>
  <c r="D103" i="58" s="1"/>
  <c r="H47" i="58"/>
  <c r="F31" i="395"/>
  <c r="H101" i="58"/>
  <c r="H100" i="58"/>
  <c r="E102" i="58"/>
  <c r="E103" i="58" s="1"/>
  <c r="H66" i="232"/>
  <c r="H66" i="233"/>
  <c r="D48" i="235"/>
  <c r="H112" i="239"/>
  <c r="D48" i="236"/>
  <c r="D48" i="379" s="1"/>
  <c r="H63" i="378"/>
  <c r="D63" i="375"/>
  <c r="H63" i="375" s="1"/>
  <c r="D48" i="233"/>
  <c r="H65" i="379"/>
  <c r="H64" i="236"/>
  <c r="H65" i="391"/>
  <c r="H65" i="382"/>
  <c r="H63" i="379"/>
  <c r="D93" i="370"/>
  <c r="H96" i="239"/>
  <c r="K17" i="241"/>
  <c r="G61" i="37"/>
  <c r="G88" i="37" s="1"/>
  <c r="E97" i="239"/>
  <c r="E91" i="239" s="1"/>
  <c r="H114" i="239"/>
  <c r="D62" i="385"/>
  <c r="D30" i="241"/>
  <c r="O7" i="243" s="1"/>
  <c r="H54" i="365"/>
  <c r="H116" i="239"/>
  <c r="H115" i="370"/>
  <c r="G100" i="370"/>
  <c r="G23" i="241"/>
  <c r="G24" i="365" s="1"/>
  <c r="J17" i="241"/>
  <c r="D100" i="370"/>
  <c r="D94" i="370" s="1"/>
  <c r="F100" i="370"/>
  <c r="F94" i="370" s="1"/>
  <c r="F88" i="370" s="1"/>
  <c r="F116" i="370" s="1"/>
  <c r="F23" i="241"/>
  <c r="F24" i="365" s="1"/>
  <c r="H14" i="364"/>
  <c r="H15" i="364"/>
  <c r="H104" i="239"/>
  <c r="H16" i="364"/>
  <c r="D92" i="370"/>
  <c r="H95" i="239"/>
  <c r="H8" i="243"/>
  <c r="H12" i="242"/>
  <c r="H25" i="242"/>
  <c r="L73" i="364"/>
  <c r="H33" i="388"/>
  <c r="D62" i="388"/>
  <c r="H67" i="388"/>
  <c r="H29" i="388"/>
  <c r="D48" i="389"/>
  <c r="H48" i="389" s="1"/>
  <c r="H62" i="389"/>
  <c r="H43" i="389"/>
  <c r="H72" i="373"/>
  <c r="D29" i="375"/>
  <c r="H31" i="375"/>
  <c r="H17" i="375"/>
  <c r="H67" i="375"/>
  <c r="H16" i="375"/>
  <c r="H13" i="375"/>
  <c r="H57" i="375"/>
  <c r="H55" i="375"/>
  <c r="D39" i="375"/>
  <c r="H39" i="375" s="1"/>
  <c r="H41" i="375"/>
  <c r="H19" i="375"/>
  <c r="H15" i="375"/>
  <c r="H64" i="375"/>
  <c r="D62" i="391"/>
  <c r="D63" i="373"/>
  <c r="H63" i="391"/>
  <c r="H70" i="392"/>
  <c r="D53" i="391"/>
  <c r="H53" i="391" s="1"/>
  <c r="H59" i="391"/>
  <c r="H23" i="391"/>
  <c r="H9" i="242"/>
  <c r="E44" i="241"/>
  <c r="H44" i="241"/>
  <c r="D7" i="243"/>
  <c r="H7" i="243" s="1"/>
  <c r="H25" i="240"/>
  <c r="S26" i="242"/>
  <c r="E14" i="241"/>
  <c r="P8" i="242" s="1"/>
  <c r="H14" i="241"/>
  <c r="D21" i="242"/>
  <c r="H77" i="240"/>
  <c r="E13" i="241"/>
  <c r="E14" i="365" s="1"/>
  <c r="E16" i="241"/>
  <c r="E17" i="365" s="1"/>
  <c r="H16" i="241"/>
  <c r="S7" i="242"/>
  <c r="S22" i="243"/>
  <c r="H32" i="240"/>
  <c r="S25" i="242"/>
  <c r="H37" i="240"/>
  <c r="S20" i="243"/>
  <c r="C24" i="241"/>
  <c r="E26" i="241"/>
  <c r="E27" i="365" s="1"/>
  <c r="H26" i="241"/>
  <c r="H12" i="241"/>
  <c r="D11" i="240"/>
  <c r="D7" i="242" s="1"/>
  <c r="H14" i="240"/>
  <c r="H38" i="241"/>
  <c r="E38" i="241"/>
  <c r="E39" i="365" s="1"/>
  <c r="O28" i="243"/>
  <c r="S28" i="243" s="1"/>
  <c r="S24" i="243"/>
  <c r="D11" i="242"/>
  <c r="H11" i="242" s="1"/>
  <c r="H59" i="240"/>
  <c r="E31" i="241"/>
  <c r="P8" i="243" s="1"/>
  <c r="H31" i="241"/>
  <c r="H22" i="242"/>
  <c r="H25" i="243"/>
  <c r="E33" i="241"/>
  <c r="P10" i="243" s="1"/>
  <c r="H33" i="241"/>
  <c r="E40" i="241"/>
  <c r="H40" i="241"/>
  <c r="H11" i="243"/>
  <c r="D65" i="364"/>
  <c r="H64" i="240"/>
  <c r="S27" i="242"/>
  <c r="H34" i="240"/>
  <c r="L45" i="240"/>
  <c r="L46" i="364" s="1"/>
  <c r="H45" i="240"/>
  <c r="E12" i="241"/>
  <c r="P7" i="242" s="1"/>
  <c r="D63" i="237"/>
  <c r="H66" i="237"/>
  <c r="E62" i="388"/>
  <c r="E61" i="388" s="1"/>
  <c r="F62" i="388"/>
  <c r="F61" i="388" s="1"/>
  <c r="F61" i="373" s="1"/>
  <c r="F59" i="373" s="1"/>
  <c r="F53" i="373" s="1"/>
  <c r="G62" i="388"/>
  <c r="G61" i="388" s="1"/>
  <c r="G61" i="373" s="1"/>
  <c r="G59" i="373" s="1"/>
  <c r="G53" i="373" s="1"/>
  <c r="E94" i="370"/>
  <c r="E88" i="370" s="1"/>
  <c r="E116" i="370" s="1"/>
  <c r="C47" i="380"/>
  <c r="C67" i="373"/>
  <c r="C15" i="241"/>
  <c r="N9" i="242" s="1"/>
  <c r="C92" i="370"/>
  <c r="C62" i="391"/>
  <c r="C70" i="391" s="1"/>
  <c r="C63" i="373"/>
  <c r="C65" i="373"/>
  <c r="H17" i="369"/>
  <c r="C63" i="232"/>
  <c r="C71" i="232" s="1"/>
  <c r="C47" i="232" s="1"/>
  <c r="C47" i="391" s="1"/>
  <c r="I70" i="383"/>
  <c r="I47" i="383" s="1"/>
  <c r="I44" i="383" s="1"/>
  <c r="C64" i="37"/>
  <c r="H64" i="37" s="1"/>
  <c r="E70" i="379"/>
  <c r="L66" i="237"/>
  <c r="L65" i="378" s="1"/>
  <c r="L65" i="375" s="1"/>
  <c r="L33" i="369" s="1"/>
  <c r="C62" i="378"/>
  <c r="C63" i="237"/>
  <c r="C48" i="237" s="1"/>
  <c r="C48" i="378" s="1"/>
  <c r="C48" i="375" s="1"/>
  <c r="C128" i="372" s="1"/>
  <c r="C51" i="369" s="1"/>
  <c r="F16" i="365"/>
  <c r="J33" i="373"/>
  <c r="K33" i="373"/>
  <c r="D23" i="375"/>
  <c r="J43" i="364"/>
  <c r="J42" i="364" s="1"/>
  <c r="H56" i="373"/>
  <c r="C64" i="238"/>
  <c r="C20" i="365"/>
  <c r="H20" i="365" s="1"/>
  <c r="C55" i="364"/>
  <c r="H55" i="364" s="1"/>
  <c r="G37" i="365"/>
  <c r="G35" i="365" s="1"/>
  <c r="K29" i="373"/>
  <c r="H32" i="369"/>
  <c r="H47" i="368"/>
  <c r="H50" i="368"/>
  <c r="J23" i="373"/>
  <c r="G43" i="364"/>
  <c r="G42" i="364" s="1"/>
  <c r="C78" i="364"/>
  <c r="C45" i="364"/>
  <c r="K39" i="373"/>
  <c r="H48" i="368"/>
  <c r="C51" i="368"/>
  <c r="C42" i="368" s="1"/>
  <c r="C63" i="236"/>
  <c r="C48" i="236" s="1"/>
  <c r="C48" i="379" s="1"/>
  <c r="F33" i="373"/>
  <c r="C23" i="365"/>
  <c r="H23" i="365" s="1"/>
  <c r="H49" i="368"/>
  <c r="C79" i="364"/>
  <c r="H79" i="364" s="1"/>
  <c r="C11" i="375"/>
  <c r="H11" i="375" s="1"/>
  <c r="H46" i="368"/>
  <c r="H53" i="368"/>
  <c r="H45" i="368"/>
  <c r="G13" i="365"/>
  <c r="H52" i="368"/>
  <c r="H44" i="368"/>
  <c r="E64" i="368"/>
  <c r="J17" i="365"/>
  <c r="D15" i="365"/>
  <c r="L61" i="237"/>
  <c r="D37" i="365"/>
  <c r="C60" i="388"/>
  <c r="K43" i="364"/>
  <c r="K42" i="364" s="1"/>
  <c r="C113" i="370"/>
  <c r="H113" i="370" s="1"/>
  <c r="E39" i="375"/>
  <c r="D63" i="364"/>
  <c r="H63" i="364" s="1"/>
  <c r="L31" i="370"/>
  <c r="L67" i="370" s="1"/>
  <c r="L84" i="370" s="1"/>
  <c r="C47" i="383"/>
  <c r="C44" i="383" s="1"/>
  <c r="C49" i="383" s="1"/>
  <c r="C52" i="364"/>
  <c r="E43" i="364"/>
  <c r="E42" i="364" s="1"/>
  <c r="E26" i="242"/>
  <c r="L40" i="241"/>
  <c r="F37" i="365"/>
  <c r="F35" i="365" s="1"/>
  <c r="G63" i="240"/>
  <c r="G10" i="243" s="1"/>
  <c r="G18" i="243" s="1"/>
  <c r="E47" i="380"/>
  <c r="E44" i="380" s="1"/>
  <c r="E55" i="364"/>
  <c r="E54" i="364" s="1"/>
  <c r="I29" i="375"/>
  <c r="C66" i="368"/>
  <c r="C64" i="368" s="1"/>
  <c r="E29" i="373"/>
  <c r="C62" i="364"/>
  <c r="C60" i="364" s="1"/>
  <c r="C48" i="364"/>
  <c r="K17" i="365"/>
  <c r="I26" i="368"/>
  <c r="J29" i="373"/>
  <c r="D16" i="365"/>
  <c r="K63" i="240"/>
  <c r="K10" i="243" s="1"/>
  <c r="K18" i="243" s="1"/>
  <c r="I64" i="368"/>
  <c r="G29" i="373"/>
  <c r="J53" i="375"/>
  <c r="L77" i="240"/>
  <c r="L78" i="364" s="1"/>
  <c r="C31" i="364"/>
  <c r="H31" i="364" s="1"/>
  <c r="I29" i="373"/>
  <c r="I39" i="373"/>
  <c r="K23" i="373"/>
  <c r="I11" i="373"/>
  <c r="C33" i="373"/>
  <c r="F29" i="373"/>
  <c r="F11" i="373"/>
  <c r="I23" i="373"/>
  <c r="C36" i="241"/>
  <c r="C34" i="241" s="1"/>
  <c r="I33" i="373"/>
  <c r="J11" i="373"/>
  <c r="C43" i="364"/>
  <c r="H43" i="364" s="1"/>
  <c r="C33" i="364"/>
  <c r="H33" i="364" s="1"/>
  <c r="C50" i="364"/>
  <c r="C46" i="364"/>
  <c r="D59" i="365"/>
  <c r="C62" i="375"/>
  <c r="K11" i="373"/>
  <c r="J16" i="365"/>
  <c r="G12" i="368"/>
  <c r="K13" i="365"/>
  <c r="J55" i="364"/>
  <c r="J54" i="364" s="1"/>
  <c r="J33" i="365"/>
  <c r="G17" i="365"/>
  <c r="H64" i="373"/>
  <c r="C66" i="238"/>
  <c r="I53" i="375"/>
  <c r="E29" i="375"/>
  <c r="F23" i="373"/>
  <c r="D58" i="365"/>
  <c r="G55" i="364"/>
  <c r="G54" i="364" s="1"/>
  <c r="F43" i="364"/>
  <c r="F42" i="364" s="1"/>
  <c r="K12" i="368"/>
  <c r="E11" i="373"/>
  <c r="E65" i="378"/>
  <c r="E62" i="378" s="1"/>
  <c r="C39" i="365"/>
  <c r="F17" i="365"/>
  <c r="E26" i="368"/>
  <c r="F26" i="364"/>
  <c r="E39" i="373"/>
  <c r="E23" i="373"/>
  <c r="G39" i="373"/>
  <c r="G33" i="373"/>
  <c r="K33" i="365"/>
  <c r="C63" i="233"/>
  <c r="C48" i="233" s="1"/>
  <c r="I32" i="364"/>
  <c r="F48" i="374"/>
  <c r="F129" i="371" s="1"/>
  <c r="F51" i="367" s="1"/>
  <c r="C78" i="366"/>
  <c r="H78" i="366" s="1"/>
  <c r="H57" i="373"/>
  <c r="G16" i="365"/>
  <c r="J39" i="373"/>
  <c r="E33" i="373"/>
  <c r="H67" i="368"/>
  <c r="G23" i="373"/>
  <c r="G11" i="373"/>
  <c r="F39" i="373"/>
  <c r="C69" i="239"/>
  <c r="C48" i="385"/>
  <c r="E47" i="383"/>
  <c r="E44" i="383" s="1"/>
  <c r="E49" i="383" s="1"/>
  <c r="E12" i="368"/>
  <c r="H34" i="369"/>
  <c r="F53" i="375"/>
  <c r="K39" i="375"/>
  <c r="C26" i="368"/>
  <c r="C31" i="370"/>
  <c r="H31" i="370" s="1"/>
  <c r="H49" i="390"/>
  <c r="J32" i="364"/>
  <c r="I32" i="241"/>
  <c r="I33" i="365" s="1"/>
  <c r="C44" i="364"/>
  <c r="G53" i="375"/>
  <c r="K32" i="364"/>
  <c r="F63" i="240"/>
  <c r="F10" i="243" s="1"/>
  <c r="F18" i="243" s="1"/>
  <c r="K26" i="368"/>
  <c r="I43" i="364"/>
  <c r="C47" i="364"/>
  <c r="H37" i="373"/>
  <c r="H27" i="373"/>
  <c r="H25" i="373"/>
  <c r="H18" i="373"/>
  <c r="H16" i="373"/>
  <c r="C67" i="364"/>
  <c r="H67" i="364" s="1"/>
  <c r="H22" i="364"/>
  <c r="G26" i="364"/>
  <c r="C14" i="367"/>
  <c r="H55" i="374"/>
  <c r="L39" i="238"/>
  <c r="D39" i="365"/>
  <c r="D17" i="365"/>
  <c r="K53" i="375"/>
  <c r="C31" i="367"/>
  <c r="H63" i="374"/>
  <c r="C59" i="367"/>
  <c r="C29" i="373"/>
  <c r="C41" i="365"/>
  <c r="H41" i="365" s="1"/>
  <c r="C41" i="364"/>
  <c r="H41" i="364" s="1"/>
  <c r="C17" i="367"/>
  <c r="H17" i="367" s="1"/>
  <c r="H58" i="374"/>
  <c r="I39" i="375"/>
  <c r="H57" i="368"/>
  <c r="K12" i="369"/>
  <c r="H41" i="374"/>
  <c r="C67" i="366"/>
  <c r="H67" i="366" s="1"/>
  <c r="C39" i="374"/>
  <c r="H39" i="374" s="1"/>
  <c r="H20" i="368"/>
  <c r="D76" i="240"/>
  <c r="E28" i="364"/>
  <c r="E26" i="364" s="1"/>
  <c r="J20" i="364"/>
  <c r="J11" i="240"/>
  <c r="J7" i="242" s="1"/>
  <c r="K28" i="365"/>
  <c r="K26" i="241"/>
  <c r="J31" i="369"/>
  <c r="J30" i="369" s="1"/>
  <c r="J62" i="375"/>
  <c r="I14" i="365"/>
  <c r="J12" i="369"/>
  <c r="G64" i="368"/>
  <c r="K29" i="375"/>
  <c r="C29" i="375"/>
  <c r="D11" i="373"/>
  <c r="H12" i="373"/>
  <c r="C25" i="367"/>
  <c r="H25" i="367" s="1"/>
  <c r="I20" i="364"/>
  <c r="I12" i="364" s="1"/>
  <c r="I11" i="240"/>
  <c r="I7" i="242" s="1"/>
  <c r="I17" i="365"/>
  <c r="H14" i="369"/>
  <c r="E12" i="369"/>
  <c r="F39" i="375"/>
  <c r="C33" i="375"/>
  <c r="H33" i="375" s="1"/>
  <c r="F26" i="368"/>
  <c r="F21" i="364"/>
  <c r="F12" i="368"/>
  <c r="C55" i="366"/>
  <c r="H55" i="366" s="1"/>
  <c r="H56" i="366"/>
  <c r="C69" i="371"/>
  <c r="H33" i="371"/>
  <c r="J13" i="365"/>
  <c r="G21" i="364"/>
  <c r="C33" i="367"/>
  <c r="H33" i="367" s="1"/>
  <c r="H65" i="374"/>
  <c r="G31" i="369"/>
  <c r="G30" i="369" s="1"/>
  <c r="G62" i="375"/>
  <c r="H65" i="368"/>
  <c r="D12" i="368"/>
  <c r="H66" i="366"/>
  <c r="K20" i="364"/>
  <c r="K12" i="364" s="1"/>
  <c r="K11" i="240"/>
  <c r="K7" i="242" s="1"/>
  <c r="H66" i="373"/>
  <c r="I28" i="365"/>
  <c r="I26" i="241"/>
  <c r="C33" i="366"/>
  <c r="H33" i="366" s="1"/>
  <c r="H34" i="366"/>
  <c r="E31" i="369"/>
  <c r="E30" i="369" s="1"/>
  <c r="E62" i="375"/>
  <c r="F64" i="368"/>
  <c r="C54" i="368"/>
  <c r="J29" i="375"/>
  <c r="H46" i="373"/>
  <c r="H42" i="373"/>
  <c r="D39" i="373"/>
  <c r="H40" i="373"/>
  <c r="H35" i="373"/>
  <c r="H32" i="373"/>
  <c r="H30" i="373"/>
  <c r="D29" i="373"/>
  <c r="H22" i="373"/>
  <c r="H20" i="373"/>
  <c r="H14" i="373"/>
  <c r="C25" i="366"/>
  <c r="H25" i="366" s="1"/>
  <c r="C30" i="369"/>
  <c r="D67" i="370"/>
  <c r="D84" i="370" s="1"/>
  <c r="G11" i="240"/>
  <c r="G20" i="364"/>
  <c r="H43" i="368"/>
  <c r="D42" i="368"/>
  <c r="F11" i="240"/>
  <c r="F7" i="242" s="1"/>
  <c r="F20" i="364"/>
  <c r="C83" i="370"/>
  <c r="H83" i="370" s="1"/>
  <c r="H68" i="370"/>
  <c r="C15" i="367"/>
  <c r="H56" i="374"/>
  <c r="C21" i="366"/>
  <c r="H21" i="366" s="1"/>
  <c r="H20" i="366"/>
  <c r="C58" i="367"/>
  <c r="H58" i="367" s="1"/>
  <c r="C21" i="368"/>
  <c r="C12" i="368" s="1"/>
  <c r="C23" i="375"/>
  <c r="E53" i="375"/>
  <c r="W26" i="242"/>
  <c r="C83" i="240"/>
  <c r="C56" i="364"/>
  <c r="D32" i="364"/>
  <c r="L48" i="240"/>
  <c r="L49" i="364" s="1"/>
  <c r="I49" i="364"/>
  <c r="G47" i="235"/>
  <c r="C39" i="373"/>
  <c r="C37" i="367"/>
  <c r="C67" i="374"/>
  <c r="H67" i="374" s="1"/>
  <c r="H68" i="374"/>
  <c r="C24" i="367"/>
  <c r="H61" i="374"/>
  <c r="C32" i="367"/>
  <c r="H64" i="374"/>
  <c r="C23" i="373"/>
  <c r="H18" i="370"/>
  <c r="C25" i="364"/>
  <c r="H25" i="364" s="1"/>
  <c r="H25" i="368"/>
  <c r="C53" i="364"/>
  <c r="G12" i="369"/>
  <c r="H28" i="368"/>
  <c r="H31" i="374"/>
  <c r="C31" i="366"/>
  <c r="C23" i="374"/>
  <c r="C68" i="372"/>
  <c r="H32" i="372"/>
  <c r="C32" i="368"/>
  <c r="H32" i="368" s="1"/>
  <c r="H33" i="368"/>
  <c r="C61" i="366"/>
  <c r="H61" i="366" s="1"/>
  <c r="K55" i="364"/>
  <c r="K54" i="364" s="1"/>
  <c r="J28" i="365"/>
  <c r="J26" i="241"/>
  <c r="J27" i="365" s="1"/>
  <c r="E20" i="364"/>
  <c r="E11" i="240"/>
  <c r="E7" i="242" s="1"/>
  <c r="C45" i="365"/>
  <c r="H45" i="365" s="1"/>
  <c r="H41" i="367"/>
  <c r="F31" i="369"/>
  <c r="F30" i="369" s="1"/>
  <c r="F62" i="375"/>
  <c r="H15" i="369"/>
  <c r="F12" i="369"/>
  <c r="K64" i="368"/>
  <c r="H55" i="368"/>
  <c r="D54" i="368"/>
  <c r="G29" i="375"/>
  <c r="H58" i="373"/>
  <c r="C73" i="364"/>
  <c r="H73" i="364" s="1"/>
  <c r="H74" i="364"/>
  <c r="I28" i="364"/>
  <c r="I26" i="364" s="1"/>
  <c r="E21" i="364"/>
  <c r="C65" i="364"/>
  <c r="H65" i="364" s="1"/>
  <c r="E32" i="364"/>
  <c r="I13" i="365"/>
  <c r="I12" i="369"/>
  <c r="J39" i="375"/>
  <c r="H62" i="368"/>
  <c r="D60" i="368"/>
  <c r="H60" i="368" s="1"/>
  <c r="D30" i="368"/>
  <c r="J28" i="364"/>
  <c r="J26" i="364" s="1"/>
  <c r="J26" i="368"/>
  <c r="J21" i="364"/>
  <c r="J12" i="368"/>
  <c r="C43" i="366"/>
  <c r="H43" i="366" s="1"/>
  <c r="H44" i="366"/>
  <c r="D60" i="364"/>
  <c r="C19" i="240"/>
  <c r="C11" i="240" s="1"/>
  <c r="C34" i="365"/>
  <c r="K28" i="364"/>
  <c r="K26" i="364" s="1"/>
  <c r="K48" i="374"/>
  <c r="K129" i="371" s="1"/>
  <c r="K51" i="367" s="1"/>
  <c r="L31" i="241"/>
  <c r="L32" i="365" s="1"/>
  <c r="D32" i="365"/>
  <c r="D34" i="365"/>
  <c r="C59" i="374"/>
  <c r="H59" i="374" s="1"/>
  <c r="H60" i="374"/>
  <c r="G32" i="364"/>
  <c r="C16" i="367"/>
  <c r="H16" i="367" s="1"/>
  <c r="H57" i="374"/>
  <c r="H70" i="366"/>
  <c r="E70" i="374"/>
  <c r="V9" i="242"/>
  <c r="K16" i="365"/>
  <c r="C11" i="373"/>
  <c r="C49" i="364"/>
  <c r="C101" i="370"/>
  <c r="H101" i="370" s="1"/>
  <c r="H13" i="369"/>
  <c r="D12" i="369"/>
  <c r="I12" i="368"/>
  <c r="K31" i="369"/>
  <c r="K30" i="369" s="1"/>
  <c r="K62" i="375"/>
  <c r="H68" i="373"/>
  <c r="H37" i="369"/>
  <c r="D35" i="369"/>
  <c r="H35" i="369" s="1"/>
  <c r="D33" i="369"/>
  <c r="G39" i="375"/>
  <c r="G26" i="368"/>
  <c r="F55" i="364"/>
  <c r="F54" i="364" s="1"/>
  <c r="H28" i="364"/>
  <c r="I31" i="369"/>
  <c r="I30" i="369" s="1"/>
  <c r="I62" i="375"/>
  <c r="D66" i="368"/>
  <c r="J64" i="368"/>
  <c r="H31" i="368"/>
  <c r="F29" i="375"/>
  <c r="H55" i="373"/>
  <c r="H45" i="373"/>
  <c r="H41" i="373"/>
  <c r="H38" i="373"/>
  <c r="H36" i="373"/>
  <c r="D33" i="373"/>
  <c r="H34" i="373"/>
  <c r="H31" i="373"/>
  <c r="H28" i="373"/>
  <c r="H26" i="373"/>
  <c r="H24" i="373"/>
  <c r="D23" i="373"/>
  <c r="H21" i="373"/>
  <c r="H19" i="373"/>
  <c r="H17" i="373"/>
  <c r="H15" i="373"/>
  <c r="H13" i="373"/>
  <c r="H25" i="369"/>
  <c r="I55" i="364"/>
  <c r="I54" i="364" s="1"/>
  <c r="F32" i="364"/>
  <c r="C29" i="374"/>
  <c r="H29" i="374" s="1"/>
  <c r="H13" i="367"/>
  <c r="H55" i="370"/>
  <c r="C53" i="370"/>
  <c r="H53" i="370" s="1"/>
  <c r="C27" i="365"/>
  <c r="H27" i="365" s="1"/>
  <c r="C109" i="239"/>
  <c r="L112" i="239"/>
  <c r="L109" i="370" s="1"/>
  <c r="K48" i="235"/>
  <c r="K48" i="382" s="1"/>
  <c r="L110" i="239"/>
  <c r="L107" i="370" s="1"/>
  <c r="J36" i="241"/>
  <c r="J37" i="365" s="1"/>
  <c r="J35" i="365" s="1"/>
  <c r="J113" i="370"/>
  <c r="J111" i="370" s="1"/>
  <c r="J106" i="370" s="1"/>
  <c r="J98" i="370"/>
  <c r="D61" i="373"/>
  <c r="D59" i="373" s="1"/>
  <c r="J22" i="365"/>
  <c r="F22" i="365"/>
  <c r="D22" i="365"/>
  <c r="K22" i="365"/>
  <c r="K98" i="370"/>
  <c r="G97" i="239"/>
  <c r="G91" i="239" s="1"/>
  <c r="G22" i="365"/>
  <c r="I98" i="370"/>
  <c r="D111" i="370"/>
  <c r="G94" i="370"/>
  <c r="G88" i="370" s="1"/>
  <c r="G116" i="370" s="1"/>
  <c r="H98" i="370"/>
  <c r="H93" i="370"/>
  <c r="E63" i="237"/>
  <c r="E48" i="237" s="1"/>
  <c r="E48" i="378" s="1"/>
  <c r="E48" i="375" s="1"/>
  <c r="E128" i="372" s="1"/>
  <c r="E51" i="369" s="1"/>
  <c r="D65" i="376"/>
  <c r="I106" i="370"/>
  <c r="E65" i="376"/>
  <c r="E62" i="376" s="1"/>
  <c r="D65" i="378"/>
  <c r="H54" i="373"/>
  <c r="K48" i="385"/>
  <c r="I15" i="241"/>
  <c r="I16" i="365" s="1"/>
  <c r="J62" i="382"/>
  <c r="J70" i="382" s="1"/>
  <c r="J86" i="239"/>
  <c r="K19" i="243"/>
  <c r="K28" i="243" s="1"/>
  <c r="L21" i="241"/>
  <c r="L22" i="365" s="1"/>
  <c r="K70" i="386"/>
  <c r="K47" i="386" s="1"/>
  <c r="K44" i="386" s="1"/>
  <c r="K49" i="386" s="1"/>
  <c r="J71" i="237"/>
  <c r="J47" i="237" s="1"/>
  <c r="J44" i="237" s="1"/>
  <c r="J49" i="237" s="1"/>
  <c r="L95" i="239"/>
  <c r="L92" i="370" s="1"/>
  <c r="C38" i="364"/>
  <c r="H38" i="364" s="1"/>
  <c r="I70" i="379"/>
  <c r="O24" i="242"/>
  <c r="J63" i="240"/>
  <c r="J10" i="243" s="1"/>
  <c r="C19" i="364"/>
  <c r="H19" i="364" s="1"/>
  <c r="C13" i="365"/>
  <c r="H13" i="365" s="1"/>
  <c r="C57" i="364"/>
  <c r="C35" i="364"/>
  <c r="H35" i="364" s="1"/>
  <c r="H43" i="390"/>
  <c r="E63" i="240"/>
  <c r="E10" i="243" s="1"/>
  <c r="I43" i="391"/>
  <c r="K86" i="239"/>
  <c r="D47" i="389"/>
  <c r="G28" i="243"/>
  <c r="L43" i="234"/>
  <c r="L84" i="368"/>
  <c r="C41" i="240"/>
  <c r="C13" i="242" s="1"/>
  <c r="I47" i="380"/>
  <c r="L29" i="238"/>
  <c r="L70" i="391"/>
  <c r="D69" i="373"/>
  <c r="L43" i="382"/>
  <c r="L49" i="382" s="1"/>
  <c r="J19" i="243"/>
  <c r="J28" i="243" s="1"/>
  <c r="L22" i="242"/>
  <c r="F48" i="388"/>
  <c r="G41" i="240"/>
  <c r="G13" i="242" s="1"/>
  <c r="C80" i="364"/>
  <c r="H80" i="364" s="1"/>
  <c r="F70" i="389"/>
  <c r="F47" i="389" s="1"/>
  <c r="F44" i="389" s="1"/>
  <c r="F49" i="389" s="1"/>
  <c r="G43" i="385"/>
  <c r="L64" i="240"/>
  <c r="L65" i="364" s="1"/>
  <c r="G86" i="239"/>
  <c r="K43" i="379"/>
  <c r="L86" i="371"/>
  <c r="D66" i="238"/>
  <c r="D63" i="238" s="1"/>
  <c r="K36" i="241"/>
  <c r="K37" i="365" s="1"/>
  <c r="K35" i="365" s="1"/>
  <c r="I70" i="385"/>
  <c r="P24" i="242"/>
  <c r="G26" i="242"/>
  <c r="J30" i="241"/>
  <c r="L47" i="380"/>
  <c r="L44" i="380" s="1"/>
  <c r="L49" i="380" s="1"/>
  <c r="G70" i="385"/>
  <c r="J47" i="383"/>
  <c r="J44" i="383" s="1"/>
  <c r="J49" i="383" s="1"/>
  <c r="H53" i="390"/>
  <c r="D71" i="235"/>
  <c r="D47" i="235" s="1"/>
  <c r="I70" i="386"/>
  <c r="I47" i="386" s="1"/>
  <c r="I44" i="386" s="1"/>
  <c r="I49" i="386" s="1"/>
  <c r="L47" i="392"/>
  <c r="L44" i="392" s="1"/>
  <c r="L49" i="392" s="1"/>
  <c r="L101" i="239"/>
  <c r="L98" i="370" s="1"/>
  <c r="L26" i="364"/>
  <c r="F62" i="382"/>
  <c r="F70" i="382" s="1"/>
  <c r="C84" i="368"/>
  <c r="K70" i="383"/>
  <c r="K47" i="383" s="1"/>
  <c r="I36" i="241"/>
  <c r="I37" i="365" s="1"/>
  <c r="I35" i="365" s="1"/>
  <c r="K70" i="385"/>
  <c r="I21" i="241"/>
  <c r="I17" i="241" s="1"/>
  <c r="J114" i="239"/>
  <c r="J109" i="239" s="1"/>
  <c r="R9" i="242"/>
  <c r="C43" i="379"/>
  <c r="L85" i="372"/>
  <c r="K47" i="235"/>
  <c r="I114" i="239"/>
  <c r="I109" i="239" s="1"/>
  <c r="G47" i="380"/>
  <c r="L60" i="237"/>
  <c r="L59" i="376" s="1"/>
  <c r="L59" i="373" s="1"/>
  <c r="L116" i="239"/>
  <c r="L113" i="370" s="1"/>
  <c r="L103" i="239"/>
  <c r="L100" i="370" s="1"/>
  <c r="K114" i="239"/>
  <c r="C62" i="388"/>
  <c r="J71" i="233"/>
  <c r="J47" i="233" s="1"/>
  <c r="E43" i="379"/>
  <c r="D43" i="388"/>
  <c r="J43" i="379"/>
  <c r="L70" i="383"/>
  <c r="L47" i="383" s="1"/>
  <c r="L54" i="233"/>
  <c r="L62" i="374"/>
  <c r="I70" i="382"/>
  <c r="L70" i="385"/>
  <c r="D23" i="241"/>
  <c r="D17" i="241" s="1"/>
  <c r="L48" i="374"/>
  <c r="L129" i="371" s="1"/>
  <c r="L51" i="367" s="1"/>
  <c r="C43" i="382"/>
  <c r="E43" i="385"/>
  <c r="O8" i="242"/>
  <c r="C43" i="238"/>
  <c r="U10" i="242"/>
  <c r="L14" i="241"/>
  <c r="L15" i="365" s="1"/>
  <c r="E53" i="240"/>
  <c r="E9" i="243" s="1"/>
  <c r="C43" i="388"/>
  <c r="J71" i="235"/>
  <c r="J47" i="235" s="1"/>
  <c r="F70" i="383"/>
  <c r="F47" i="383" s="1"/>
  <c r="V20" i="242"/>
  <c r="P10" i="242"/>
  <c r="G43" i="379"/>
  <c r="F28" i="243"/>
  <c r="E53" i="378"/>
  <c r="L25" i="242"/>
  <c r="R20" i="242"/>
  <c r="W20" i="243"/>
  <c r="L43" i="374"/>
  <c r="F86" i="239"/>
  <c r="L12" i="367"/>
  <c r="L40" i="367" s="1"/>
  <c r="L64" i="233"/>
  <c r="L62" i="388" s="1"/>
  <c r="L61" i="388" s="1"/>
  <c r="L69" i="388" s="1"/>
  <c r="L70" i="379"/>
  <c r="E28" i="243"/>
  <c r="L44" i="241"/>
  <c r="F47" i="380"/>
  <c r="I64" i="238"/>
  <c r="I63" i="238" s="1"/>
  <c r="K70" i="389"/>
  <c r="K47" i="389" s="1"/>
  <c r="K44" i="389" s="1"/>
  <c r="K49" i="389" s="1"/>
  <c r="J105" i="239"/>
  <c r="J104" i="239" s="1"/>
  <c r="J97" i="239" s="1"/>
  <c r="J91" i="239" s="1"/>
  <c r="C43" i="385"/>
  <c r="L43" i="237"/>
  <c r="W25" i="242"/>
  <c r="J47" i="380"/>
  <c r="J44" i="380" s="1"/>
  <c r="I43" i="388"/>
  <c r="L47" i="389"/>
  <c r="L44" i="389" s="1"/>
  <c r="L49" i="389" s="1"/>
  <c r="L43" i="388"/>
  <c r="L49" i="388" s="1"/>
  <c r="J70" i="379"/>
  <c r="J43" i="388"/>
  <c r="G43" i="391"/>
  <c r="I105" i="239"/>
  <c r="O10" i="243"/>
  <c r="E43" i="391"/>
  <c r="G43" i="382"/>
  <c r="Q10" i="242"/>
  <c r="F48" i="385"/>
  <c r="D59" i="376"/>
  <c r="H59" i="376" s="1"/>
  <c r="L85" i="239"/>
  <c r="C63" i="240"/>
  <c r="G48" i="389"/>
  <c r="G48" i="374" s="1"/>
  <c r="G129" i="371" s="1"/>
  <c r="G51" i="367" s="1"/>
  <c r="K43" i="391"/>
  <c r="K43" i="388"/>
  <c r="I43" i="385"/>
  <c r="G43" i="238"/>
  <c r="L34" i="240"/>
  <c r="L35" i="364" s="1"/>
  <c r="G48" i="379"/>
  <c r="K43" i="385"/>
  <c r="D43" i="391"/>
  <c r="J47" i="389"/>
  <c r="J44" i="389" s="1"/>
  <c r="J49" i="389" s="1"/>
  <c r="I43" i="379"/>
  <c r="F43" i="388"/>
  <c r="G70" i="386"/>
  <c r="G47" i="386" s="1"/>
  <c r="G44" i="386" s="1"/>
  <c r="D43" i="382"/>
  <c r="C70" i="386"/>
  <c r="L69" i="366"/>
  <c r="L85" i="366"/>
  <c r="L27" i="241"/>
  <c r="L28" i="365" s="1"/>
  <c r="G70" i="379"/>
  <c r="L43" i="385"/>
  <c r="G48" i="385"/>
  <c r="D54" i="237"/>
  <c r="H54" i="237" s="1"/>
  <c r="L33" i="241"/>
  <c r="L34" i="365" s="1"/>
  <c r="C26" i="242"/>
  <c r="D43" i="379"/>
  <c r="L106" i="239"/>
  <c r="L103" i="370" s="1"/>
  <c r="L23" i="238"/>
  <c r="K43" i="238"/>
  <c r="G53" i="382"/>
  <c r="F71" i="235"/>
  <c r="F47" i="235" s="1"/>
  <c r="F44" i="235" s="1"/>
  <c r="F49" i="235" s="1"/>
  <c r="G48" i="235"/>
  <c r="G48" i="382" s="1"/>
  <c r="I63" i="233"/>
  <c r="I71" i="233" s="1"/>
  <c r="I47" i="233" s="1"/>
  <c r="E54" i="238"/>
  <c r="E63" i="385"/>
  <c r="E62" i="385" s="1"/>
  <c r="E70" i="385" s="1"/>
  <c r="E63" i="234"/>
  <c r="E71" i="234" s="1"/>
  <c r="E47" i="234" s="1"/>
  <c r="D63" i="240"/>
  <c r="F53" i="391"/>
  <c r="I71" i="235"/>
  <c r="I47" i="235" s="1"/>
  <c r="I48" i="235"/>
  <c r="C48" i="374"/>
  <c r="C129" i="371" s="1"/>
  <c r="C51" i="367" s="1"/>
  <c r="L62" i="238"/>
  <c r="C70" i="389"/>
  <c r="C47" i="389" s="1"/>
  <c r="D53" i="378"/>
  <c r="L68" i="368"/>
  <c r="E31" i="240"/>
  <c r="E10" i="242" s="1"/>
  <c r="C62" i="379"/>
  <c r="C70" i="379" s="1"/>
  <c r="D48" i="386"/>
  <c r="H48" i="386" s="1"/>
  <c r="D70" i="386"/>
  <c r="I71" i="237"/>
  <c r="I47" i="237" s="1"/>
  <c r="I47" i="378" s="1"/>
  <c r="I47" i="375" s="1"/>
  <c r="I48" i="237"/>
  <c r="L11" i="238"/>
  <c r="I43" i="238"/>
  <c r="F26" i="242"/>
  <c r="K53" i="382"/>
  <c r="K70" i="382" s="1"/>
  <c r="J71" i="232"/>
  <c r="J47" i="232" s="1"/>
  <c r="J44" i="232" s="1"/>
  <c r="J49" i="232" s="1"/>
  <c r="W27" i="242"/>
  <c r="F43" i="379"/>
  <c r="C43" i="391"/>
  <c r="J43" i="382"/>
  <c r="J61" i="388"/>
  <c r="K71" i="236"/>
  <c r="K47" i="236" s="1"/>
  <c r="K44" i="236" s="1"/>
  <c r="K49" i="236" s="1"/>
  <c r="W22" i="243"/>
  <c r="C69" i="364"/>
  <c r="H69" i="364" s="1"/>
  <c r="K41" i="240"/>
  <c r="K13" i="242" s="1"/>
  <c r="D47" i="380"/>
  <c r="H47" i="380" s="1"/>
  <c r="E43" i="238"/>
  <c r="L33" i="238"/>
  <c r="K43" i="382"/>
  <c r="J62" i="385"/>
  <c r="J70" i="385" s="1"/>
  <c r="I43" i="382"/>
  <c r="E43" i="382"/>
  <c r="F43" i="382"/>
  <c r="K71" i="234"/>
  <c r="K47" i="234" s="1"/>
  <c r="C23" i="243"/>
  <c r="C28" i="243" s="1"/>
  <c r="L28" i="242"/>
  <c r="L12" i="242"/>
  <c r="L43" i="232"/>
  <c r="F71" i="233"/>
  <c r="F47" i="233" s="1"/>
  <c r="L19" i="364"/>
  <c r="L12" i="364" s="1"/>
  <c r="I19" i="243"/>
  <c r="I28" i="243" s="1"/>
  <c r="L63" i="235"/>
  <c r="J102" i="58"/>
  <c r="J103" i="58" s="1"/>
  <c r="D34" i="241"/>
  <c r="E43" i="388"/>
  <c r="L102" i="58"/>
  <c r="L103" i="58" s="1"/>
  <c r="G43" i="388"/>
  <c r="L47" i="386"/>
  <c r="L44" i="386" s="1"/>
  <c r="L49" i="386" s="1"/>
  <c r="K102" i="58"/>
  <c r="K103" i="58" s="1"/>
  <c r="G62" i="382"/>
  <c r="J43" i="238"/>
  <c r="E64" i="238"/>
  <c r="E63" i="238" s="1"/>
  <c r="F43" i="385"/>
  <c r="P20" i="242"/>
  <c r="W21" i="243"/>
  <c r="F70" i="386"/>
  <c r="F47" i="386" s="1"/>
  <c r="F44" i="386" s="1"/>
  <c r="F49" i="386" s="1"/>
  <c r="C62" i="382"/>
  <c r="C70" i="382" s="1"/>
  <c r="L43" i="235"/>
  <c r="D70" i="390"/>
  <c r="H70" i="390" s="1"/>
  <c r="E109" i="239"/>
  <c r="G63" i="237"/>
  <c r="G63" i="378"/>
  <c r="G62" i="378" s="1"/>
  <c r="I54" i="238"/>
  <c r="F71" i="234"/>
  <c r="F47" i="234" s="1"/>
  <c r="L33" i="239"/>
  <c r="N20" i="242"/>
  <c r="C36" i="58"/>
  <c r="H36" i="58" s="1"/>
  <c r="C107" i="370"/>
  <c r="C44" i="392"/>
  <c r="L41" i="238"/>
  <c r="I65" i="240"/>
  <c r="I66" i="364" s="1"/>
  <c r="I64" i="364" s="1"/>
  <c r="C31" i="240"/>
  <c r="C10" i="242" s="1"/>
  <c r="O9" i="242"/>
  <c r="I53" i="391"/>
  <c r="I70" i="391" s="1"/>
  <c r="W22" i="242"/>
  <c r="D62" i="382"/>
  <c r="E71" i="232"/>
  <c r="E47" i="232" s="1"/>
  <c r="E44" i="232" s="1"/>
  <c r="E49" i="232" s="1"/>
  <c r="D71" i="233"/>
  <c r="Q20" i="242"/>
  <c r="L37" i="240"/>
  <c r="L38" i="364" s="1"/>
  <c r="L49" i="240"/>
  <c r="L50" i="364" s="1"/>
  <c r="E48" i="233"/>
  <c r="E71" i="233"/>
  <c r="E47" i="233" s="1"/>
  <c r="J43" i="391"/>
  <c r="C102" i="58"/>
  <c r="L15" i="241"/>
  <c r="L16" i="365" s="1"/>
  <c r="J70" i="391"/>
  <c r="D43" i="385"/>
  <c r="H43" i="385" s="1"/>
  <c r="K70" i="379"/>
  <c r="L43" i="391"/>
  <c r="J71" i="234"/>
  <c r="J47" i="234" s="1"/>
  <c r="J44" i="234" s="1"/>
  <c r="J49" i="234" s="1"/>
  <c r="G63" i="376"/>
  <c r="C53" i="240"/>
  <c r="C9" i="243" s="1"/>
  <c r="J31" i="240"/>
  <c r="J10" i="242" s="1"/>
  <c r="L52" i="240"/>
  <c r="L53" i="364" s="1"/>
  <c r="I41" i="240"/>
  <c r="I13" i="242" s="1"/>
  <c r="F62" i="385"/>
  <c r="F70" i="385" s="1"/>
  <c r="D26" i="242"/>
  <c r="G71" i="233"/>
  <c r="G47" i="233" s="1"/>
  <c r="G71" i="236"/>
  <c r="G47" i="236" s="1"/>
  <c r="K26" i="242"/>
  <c r="E86" i="239"/>
  <c r="U20" i="242"/>
  <c r="D23" i="243"/>
  <c r="H23" i="243" s="1"/>
  <c r="E47" i="386"/>
  <c r="E44" i="386" s="1"/>
  <c r="E49" i="386" s="1"/>
  <c r="G47" i="383"/>
  <c r="J48" i="386"/>
  <c r="J48" i="374" s="1"/>
  <c r="J129" i="371" s="1"/>
  <c r="J51" i="367" s="1"/>
  <c r="J70" i="386"/>
  <c r="J47" i="386" s="1"/>
  <c r="K105" i="239"/>
  <c r="L9" i="242"/>
  <c r="J26" i="242"/>
  <c r="O8" i="243"/>
  <c r="E63" i="382"/>
  <c r="E62" i="382" s="1"/>
  <c r="E70" i="382" s="1"/>
  <c r="E63" i="235"/>
  <c r="E47" i="389"/>
  <c r="K71" i="238"/>
  <c r="K30" i="241"/>
  <c r="E20" i="242"/>
  <c r="K62" i="378"/>
  <c r="L53" i="378"/>
  <c r="L55" i="375"/>
  <c r="L14" i="369"/>
  <c r="I62" i="376"/>
  <c r="R7" i="242"/>
  <c r="L55" i="240"/>
  <c r="L56" i="364" s="1"/>
  <c r="D53" i="240"/>
  <c r="L51" i="240"/>
  <c r="L52" i="364" s="1"/>
  <c r="L43" i="240"/>
  <c r="L44" i="364" s="1"/>
  <c r="D41" i="240"/>
  <c r="J21" i="242"/>
  <c r="J20" i="242" s="1"/>
  <c r="F62" i="376"/>
  <c r="F70" i="376" s="1"/>
  <c r="I61" i="388"/>
  <c r="L63" i="234"/>
  <c r="I71" i="234"/>
  <c r="I48" i="234"/>
  <c r="K48" i="379"/>
  <c r="N24" i="242"/>
  <c r="R10" i="242"/>
  <c r="W24" i="243"/>
  <c r="T28" i="243"/>
  <c r="L79" i="240"/>
  <c r="L19" i="240"/>
  <c r="I8" i="242"/>
  <c r="L8" i="242" s="1"/>
  <c r="F71" i="237"/>
  <c r="F47" i="237" s="1"/>
  <c r="O20" i="242"/>
  <c r="S20" i="242" s="1"/>
  <c r="I20" i="242"/>
  <c r="K31" i="240"/>
  <c r="K10" i="242" s="1"/>
  <c r="F48" i="382"/>
  <c r="V24" i="242"/>
  <c r="K48" i="378"/>
  <c r="K48" i="375" s="1"/>
  <c r="K128" i="372" s="1"/>
  <c r="K51" i="369" s="1"/>
  <c r="I48" i="232"/>
  <c r="J62" i="376"/>
  <c r="F48" i="378"/>
  <c r="F48" i="375" s="1"/>
  <c r="F128" i="372" s="1"/>
  <c r="F51" i="369" s="1"/>
  <c r="F48" i="376"/>
  <c r="K20" i="242"/>
  <c r="O10" i="242"/>
  <c r="K62" i="376"/>
  <c r="K70" i="376" s="1"/>
  <c r="L53" i="376"/>
  <c r="L55" i="373"/>
  <c r="I48" i="236"/>
  <c r="L63" i="236"/>
  <c r="I71" i="236"/>
  <c r="D71" i="236"/>
  <c r="L54" i="236"/>
  <c r="I62" i="378"/>
  <c r="L57" i="375"/>
  <c r="L16" i="369"/>
  <c r="U24" i="242"/>
  <c r="J53" i="240"/>
  <c r="J9" i="243" s="1"/>
  <c r="J41" i="240"/>
  <c r="J13" i="242" s="1"/>
  <c r="F62" i="378"/>
  <c r="L56" i="375"/>
  <c r="L15" i="369"/>
  <c r="G43" i="376"/>
  <c r="G48" i="232"/>
  <c r="G48" i="391" s="1"/>
  <c r="G71" i="232"/>
  <c r="G47" i="232" s="1"/>
  <c r="L16" i="241"/>
  <c r="L17" i="365" s="1"/>
  <c r="V10" i="242"/>
  <c r="G31" i="240"/>
  <c r="G10" i="242" s="1"/>
  <c r="L25" i="240"/>
  <c r="I7" i="243"/>
  <c r="Q7" i="243"/>
  <c r="L38" i="241"/>
  <c r="L39" i="365" s="1"/>
  <c r="L72" i="240"/>
  <c r="R24" i="242"/>
  <c r="E48" i="389"/>
  <c r="E48" i="374" s="1"/>
  <c r="E129" i="371" s="1"/>
  <c r="E51" i="367" s="1"/>
  <c r="J62" i="378"/>
  <c r="D48" i="383"/>
  <c r="G43" i="378"/>
  <c r="J43" i="378"/>
  <c r="F43" i="391"/>
  <c r="E70" i="391"/>
  <c r="I48" i="389"/>
  <c r="I48" i="374" s="1"/>
  <c r="I129" i="371" s="1"/>
  <c r="I51" i="367" s="1"/>
  <c r="G47" i="389"/>
  <c r="D70" i="383"/>
  <c r="H70" i="383" s="1"/>
  <c r="C43" i="378"/>
  <c r="F43" i="378"/>
  <c r="E43" i="378"/>
  <c r="E11" i="376"/>
  <c r="L67" i="376"/>
  <c r="L67" i="373" s="1"/>
  <c r="L67" i="378"/>
  <c r="L67" i="375" s="1"/>
  <c r="L61" i="378"/>
  <c r="L61" i="375" s="1"/>
  <c r="L61" i="376"/>
  <c r="L61" i="373" s="1"/>
  <c r="L58" i="375"/>
  <c r="L17" i="369"/>
  <c r="I26" i="242"/>
  <c r="L27" i="242"/>
  <c r="G20" i="242"/>
  <c r="U9" i="242"/>
  <c r="L54" i="234"/>
  <c r="D71" i="234"/>
  <c r="D47" i="234" s="1"/>
  <c r="E48" i="236"/>
  <c r="E71" i="236"/>
  <c r="E47" i="236" s="1"/>
  <c r="Q24" i="242"/>
  <c r="F21" i="242"/>
  <c r="F20" i="242" s="1"/>
  <c r="L47" i="240"/>
  <c r="L48" i="364" s="1"/>
  <c r="U9" i="243"/>
  <c r="L43" i="236"/>
  <c r="L43" i="373"/>
  <c r="L41" i="365"/>
  <c r="D43" i="238"/>
  <c r="F34" i="241"/>
  <c r="W7" i="242"/>
  <c r="Q9" i="242"/>
  <c r="J71" i="236"/>
  <c r="J47" i="236" s="1"/>
  <c r="F31" i="240"/>
  <c r="F10" i="242" s="1"/>
  <c r="G30" i="241"/>
  <c r="J48" i="238"/>
  <c r="J130" i="239" s="1"/>
  <c r="D86" i="239"/>
  <c r="K43" i="378"/>
  <c r="K47" i="380"/>
  <c r="I43" i="378"/>
  <c r="K62" i="388"/>
  <c r="K61" i="388" s="1"/>
  <c r="K61" i="373" s="1"/>
  <c r="K59" i="373" s="1"/>
  <c r="K53" i="373" s="1"/>
  <c r="K63" i="233"/>
  <c r="C52" i="388"/>
  <c r="L54" i="375"/>
  <c r="L13" i="369"/>
  <c r="K70" i="391"/>
  <c r="J43" i="385"/>
  <c r="F70" i="379"/>
  <c r="D43" i="378"/>
  <c r="I70" i="389"/>
  <c r="I102" i="58"/>
  <c r="I103" i="58" s="1"/>
  <c r="K71" i="232"/>
  <c r="K47" i="232" s="1"/>
  <c r="K48" i="232"/>
  <c r="K48" i="391" s="1"/>
  <c r="T20" i="242"/>
  <c r="W21" i="242"/>
  <c r="I71" i="232"/>
  <c r="L54" i="232"/>
  <c r="V9" i="243"/>
  <c r="F43" i="238"/>
  <c r="L12" i="241"/>
  <c r="L13" i="365" s="1"/>
  <c r="V7" i="242"/>
  <c r="L70" i="382"/>
  <c r="L63" i="376"/>
  <c r="L63" i="378"/>
  <c r="L43" i="378"/>
  <c r="L11" i="375"/>
  <c r="L78" i="240"/>
  <c r="L79" i="364" s="1"/>
  <c r="D20" i="243"/>
  <c r="L43" i="233"/>
  <c r="G71" i="234"/>
  <c r="G47" i="234" s="1"/>
  <c r="L43" i="379"/>
  <c r="L49" i="379" s="1"/>
  <c r="F109" i="239"/>
  <c r="N10" i="242"/>
  <c r="L59" i="240"/>
  <c r="I11" i="242"/>
  <c r="L11" i="242" s="1"/>
  <c r="L32" i="240"/>
  <c r="L33" i="364" s="1"/>
  <c r="I31" i="240"/>
  <c r="F71" i="236"/>
  <c r="F47" i="236" s="1"/>
  <c r="J71" i="238"/>
  <c r="I86" i="239"/>
  <c r="K71" i="237"/>
  <c r="K47" i="237" s="1"/>
  <c r="W23" i="242"/>
  <c r="L45" i="365"/>
  <c r="L68" i="240"/>
  <c r="T24" i="242"/>
  <c r="G34" i="241"/>
  <c r="G109" i="239"/>
  <c r="D31" i="240"/>
  <c r="S9" i="242" l="1"/>
  <c r="F63" i="238"/>
  <c r="F71" i="238" s="1"/>
  <c r="Q9" i="243"/>
  <c r="H64" i="238"/>
  <c r="C63" i="238"/>
  <c r="G63" i="238"/>
  <c r="D44" i="235"/>
  <c r="C29" i="242"/>
  <c r="H61" i="375"/>
  <c r="H65" i="240"/>
  <c r="H43" i="378"/>
  <c r="H21" i="242"/>
  <c r="D20" i="242"/>
  <c r="D29" i="242" s="1"/>
  <c r="F18" i="365"/>
  <c r="D78" i="364"/>
  <c r="D26" i="368"/>
  <c r="D30" i="364"/>
  <c r="H43" i="238"/>
  <c r="H53" i="240"/>
  <c r="H26" i="242"/>
  <c r="H43" i="382"/>
  <c r="F33" i="395"/>
  <c r="B31" i="395"/>
  <c r="B33" i="395" s="1"/>
  <c r="H41" i="240"/>
  <c r="H70" i="386"/>
  <c r="D54" i="238"/>
  <c r="L54" i="238" s="1"/>
  <c r="H43" i="379"/>
  <c r="E70" i="375"/>
  <c r="D71" i="232"/>
  <c r="D47" i="232" s="1"/>
  <c r="H47" i="232" s="1"/>
  <c r="F71" i="232"/>
  <c r="F47" i="232" s="1"/>
  <c r="F44" i="232" s="1"/>
  <c r="F49" i="232" s="1"/>
  <c r="F48" i="238"/>
  <c r="F130" i="239" s="1"/>
  <c r="F127" i="370" s="1"/>
  <c r="B65" i="394"/>
  <c r="E65" i="394"/>
  <c r="G62" i="376"/>
  <c r="G70" i="376" s="1"/>
  <c r="L63" i="232"/>
  <c r="G71" i="238"/>
  <c r="R9" i="243"/>
  <c r="E13" i="365"/>
  <c r="C71" i="235"/>
  <c r="C47" i="235" s="1"/>
  <c r="C44" i="235" s="1"/>
  <c r="C49" i="235" s="1"/>
  <c r="H63" i="235"/>
  <c r="C71" i="234"/>
  <c r="C47" i="234" s="1"/>
  <c r="C44" i="234" s="1"/>
  <c r="C49" i="234" s="1"/>
  <c r="H63" i="234"/>
  <c r="H62" i="385"/>
  <c r="D62" i="375"/>
  <c r="H62" i="375" s="1"/>
  <c r="D31" i="369"/>
  <c r="D31" i="365" s="1"/>
  <c r="D70" i="391"/>
  <c r="H70" i="391" s="1"/>
  <c r="E15" i="365"/>
  <c r="D77" i="368"/>
  <c r="L21" i="242"/>
  <c r="H20" i="242"/>
  <c r="H109" i="239"/>
  <c r="H70" i="379"/>
  <c r="H102" i="58"/>
  <c r="D48" i="385"/>
  <c r="H48" i="385" s="1"/>
  <c r="H48" i="379"/>
  <c r="D71" i="237"/>
  <c r="D47" i="237" s="1"/>
  <c r="D70" i="385"/>
  <c r="E34" i="241"/>
  <c r="D62" i="378"/>
  <c r="H62" i="378" s="1"/>
  <c r="H65" i="378"/>
  <c r="H48" i="236"/>
  <c r="H63" i="232"/>
  <c r="H48" i="235"/>
  <c r="D47" i="236"/>
  <c r="D47" i="379" s="1"/>
  <c r="H63" i="233"/>
  <c r="H62" i="379"/>
  <c r="D48" i="391"/>
  <c r="D70" i="382"/>
  <c r="H70" i="382" s="1"/>
  <c r="H62" i="382"/>
  <c r="H65" i="376"/>
  <c r="D65" i="373"/>
  <c r="H65" i="373" s="1"/>
  <c r="H48" i="233"/>
  <c r="H63" i="236"/>
  <c r="D47" i="233"/>
  <c r="D44" i="233" s="1"/>
  <c r="G17" i="241"/>
  <c r="F17" i="241"/>
  <c r="F11" i="241" s="1"/>
  <c r="D88" i="370"/>
  <c r="E32" i="365"/>
  <c r="H63" i="373"/>
  <c r="C60" i="373"/>
  <c r="H60" i="373" s="1"/>
  <c r="H60" i="388"/>
  <c r="H70" i="389"/>
  <c r="D48" i="388"/>
  <c r="D64" i="364"/>
  <c r="H43" i="388"/>
  <c r="D70" i="388"/>
  <c r="H62" i="388"/>
  <c r="H12" i="368"/>
  <c r="D43" i="375"/>
  <c r="H23" i="375"/>
  <c r="H29" i="375"/>
  <c r="H11" i="373"/>
  <c r="C49" i="392"/>
  <c r="H49" i="392" s="1"/>
  <c r="H44" i="392"/>
  <c r="H43" i="391"/>
  <c r="H62" i="391"/>
  <c r="D10" i="242"/>
  <c r="H10" i="242" s="1"/>
  <c r="H31" i="240"/>
  <c r="D19" i="243"/>
  <c r="H19" i="243" s="1"/>
  <c r="H20" i="243"/>
  <c r="W10" i="243"/>
  <c r="S10" i="243"/>
  <c r="E24" i="241"/>
  <c r="E25" i="365" s="1"/>
  <c r="H24" i="241"/>
  <c r="W10" i="242"/>
  <c r="S10" i="242"/>
  <c r="W8" i="243"/>
  <c r="S8" i="243"/>
  <c r="D10" i="243"/>
  <c r="H63" i="240"/>
  <c r="S24" i="242"/>
  <c r="H15" i="241"/>
  <c r="D83" i="240"/>
  <c r="H76" i="240"/>
  <c r="H36" i="241"/>
  <c r="H19" i="240"/>
  <c r="E34" i="365"/>
  <c r="E15" i="241"/>
  <c r="O13" i="242"/>
  <c r="W8" i="242"/>
  <c r="S8" i="242"/>
  <c r="D24" i="365"/>
  <c r="D18" i="365" s="1"/>
  <c r="D12" i="365" s="1"/>
  <c r="E36" i="241"/>
  <c r="E37" i="365" s="1"/>
  <c r="E35" i="365" s="1"/>
  <c r="H11" i="240"/>
  <c r="D48" i="382"/>
  <c r="H48" i="382" s="1"/>
  <c r="H48" i="383"/>
  <c r="D44" i="389"/>
  <c r="H47" i="389"/>
  <c r="H66" i="238"/>
  <c r="D48" i="237"/>
  <c r="H63" i="237"/>
  <c r="C86" i="239"/>
  <c r="H86" i="239" s="1"/>
  <c r="H69" i="239"/>
  <c r="D47" i="386"/>
  <c r="O11" i="243"/>
  <c r="H34" i="241"/>
  <c r="L77" i="364"/>
  <c r="L84" i="364" s="1"/>
  <c r="C60" i="378"/>
  <c r="C63" i="37"/>
  <c r="H63" i="37" s="1"/>
  <c r="H92" i="370"/>
  <c r="C71" i="237"/>
  <c r="C47" i="237" s="1"/>
  <c r="C44" i="237" s="1"/>
  <c r="C49" i="237" s="1"/>
  <c r="H44" i="364"/>
  <c r="H52" i="364"/>
  <c r="C62" i="373"/>
  <c r="H48" i="364"/>
  <c r="K43" i="375"/>
  <c r="H31" i="367"/>
  <c r="C62" i="374"/>
  <c r="H62" i="374" s="1"/>
  <c r="I47" i="382"/>
  <c r="C51" i="364"/>
  <c r="C42" i="364" s="1"/>
  <c r="L65" i="376"/>
  <c r="L65" i="373" s="1"/>
  <c r="E43" i="375"/>
  <c r="L114" i="239"/>
  <c r="L111" i="370" s="1"/>
  <c r="L106" i="370" s="1"/>
  <c r="C48" i="232"/>
  <c r="C48" i="391" s="1"/>
  <c r="L63" i="237"/>
  <c r="L48" i="237"/>
  <c r="L48" i="378" s="1"/>
  <c r="E71" i="237"/>
  <c r="E47" i="237" s="1"/>
  <c r="C32" i="241"/>
  <c r="N9" i="243" s="1"/>
  <c r="J31" i="365"/>
  <c r="J30" i="365" s="1"/>
  <c r="I43" i="375"/>
  <c r="H39" i="365"/>
  <c r="I68" i="368"/>
  <c r="I85" i="368" s="1"/>
  <c r="C77" i="364"/>
  <c r="C84" i="364" s="1"/>
  <c r="C24" i="364"/>
  <c r="H24" i="364" s="1"/>
  <c r="K68" i="368"/>
  <c r="K85" i="368" s="1"/>
  <c r="D32" i="241"/>
  <c r="C54" i="364"/>
  <c r="C37" i="365"/>
  <c r="H37" i="365" s="1"/>
  <c r="J70" i="375"/>
  <c r="K31" i="365"/>
  <c r="K30" i="365" s="1"/>
  <c r="C71" i="236"/>
  <c r="C47" i="236" s="1"/>
  <c r="C44" i="236" s="1"/>
  <c r="C49" i="236" s="1"/>
  <c r="H66" i="368"/>
  <c r="G70" i="375"/>
  <c r="H45" i="364"/>
  <c r="G12" i="364"/>
  <c r="G68" i="364" s="1"/>
  <c r="G85" i="364" s="1"/>
  <c r="E29" i="242"/>
  <c r="C111" i="370"/>
  <c r="H111" i="370" s="1"/>
  <c r="H51" i="368"/>
  <c r="H42" i="368"/>
  <c r="C53" i="374"/>
  <c r="H53" i="374" s="1"/>
  <c r="H23" i="374"/>
  <c r="C43" i="374"/>
  <c r="R29" i="242"/>
  <c r="E48" i="376"/>
  <c r="C44" i="389"/>
  <c r="C49" i="389" s="1"/>
  <c r="H56" i="364"/>
  <c r="K44" i="235"/>
  <c r="K49" i="235" s="1"/>
  <c r="H50" i="364"/>
  <c r="C61" i="238"/>
  <c r="L60" i="378"/>
  <c r="L60" i="375" s="1"/>
  <c r="L60" i="376"/>
  <c r="L60" i="373" s="1"/>
  <c r="T9" i="243"/>
  <c r="J127" i="370"/>
  <c r="H46" i="364"/>
  <c r="H62" i="364"/>
  <c r="J43" i="373"/>
  <c r="K43" i="373"/>
  <c r="H60" i="364"/>
  <c r="I43" i="373"/>
  <c r="C47" i="386"/>
  <c r="C44" i="386" s="1"/>
  <c r="C49" i="386" s="1"/>
  <c r="F43" i="375"/>
  <c r="H49" i="364"/>
  <c r="C43" i="375"/>
  <c r="E68" i="368"/>
  <c r="E85" i="368" s="1"/>
  <c r="H33" i="373"/>
  <c r="C85" i="366"/>
  <c r="H85" i="366" s="1"/>
  <c r="F43" i="373"/>
  <c r="C54" i="233"/>
  <c r="C59" i="388"/>
  <c r="H59" i="388" s="1"/>
  <c r="D53" i="376"/>
  <c r="H53" i="376" s="1"/>
  <c r="H23" i="373"/>
  <c r="L54" i="237"/>
  <c r="I70" i="375"/>
  <c r="H26" i="368"/>
  <c r="G43" i="373"/>
  <c r="E43" i="373"/>
  <c r="P29" i="242"/>
  <c r="F12" i="365"/>
  <c r="F70" i="375"/>
  <c r="F12" i="364"/>
  <c r="F68" i="364" s="1"/>
  <c r="F85" i="364" s="1"/>
  <c r="L76" i="240"/>
  <c r="G31" i="365"/>
  <c r="G30" i="365" s="1"/>
  <c r="J47" i="382"/>
  <c r="J44" i="382" s="1"/>
  <c r="J49" i="382" s="1"/>
  <c r="C21" i="364"/>
  <c r="H21" i="364" s="1"/>
  <c r="G43" i="375"/>
  <c r="D70" i="374"/>
  <c r="T9" i="242"/>
  <c r="W9" i="242" s="1"/>
  <c r="C16" i="365"/>
  <c r="H16" i="365" s="1"/>
  <c r="L11" i="240"/>
  <c r="I42" i="364"/>
  <c r="I68" i="364" s="1"/>
  <c r="I85" i="364" s="1"/>
  <c r="H29" i="373"/>
  <c r="F40" i="369"/>
  <c r="J43" i="375"/>
  <c r="J18" i="243"/>
  <c r="J29" i="243" s="1"/>
  <c r="L66" i="238"/>
  <c r="L70" i="374"/>
  <c r="D64" i="368"/>
  <c r="H64" i="368" s="1"/>
  <c r="C32" i="364"/>
  <c r="H32" i="364" s="1"/>
  <c r="C20" i="364"/>
  <c r="H34" i="365"/>
  <c r="J40" i="369"/>
  <c r="J12" i="364"/>
  <c r="J68" i="364" s="1"/>
  <c r="J85" i="364" s="1"/>
  <c r="L85" i="368"/>
  <c r="C17" i="365"/>
  <c r="H17" i="365" s="1"/>
  <c r="G40" i="369"/>
  <c r="F31" i="365"/>
  <c r="F30" i="365" s="1"/>
  <c r="J47" i="388"/>
  <c r="J44" i="388" s="1"/>
  <c r="J49" i="388" s="1"/>
  <c r="H53" i="364"/>
  <c r="G68" i="368"/>
  <c r="G85" i="368" s="1"/>
  <c r="H33" i="369"/>
  <c r="H54" i="368"/>
  <c r="C68" i="368"/>
  <c r="C85" i="368" s="1"/>
  <c r="C65" i="366"/>
  <c r="H65" i="366" s="1"/>
  <c r="F68" i="368"/>
  <c r="F85" i="368" s="1"/>
  <c r="H47" i="364"/>
  <c r="H57" i="364"/>
  <c r="C85" i="372"/>
  <c r="H68" i="372"/>
  <c r="C32" i="365"/>
  <c r="H32" i="365" s="1"/>
  <c r="H32" i="367"/>
  <c r="H24" i="367"/>
  <c r="C18" i="367"/>
  <c r="H39" i="373"/>
  <c r="D77" i="364"/>
  <c r="H78" i="364"/>
  <c r="G70" i="374"/>
  <c r="K47" i="374"/>
  <c r="J102" i="370"/>
  <c r="J101" i="370" s="1"/>
  <c r="J94" i="370" s="1"/>
  <c r="J88" i="370" s="1"/>
  <c r="J116" i="370" s="1"/>
  <c r="J25" i="241"/>
  <c r="D44" i="380"/>
  <c r="J47" i="374"/>
  <c r="C13" i="366"/>
  <c r="H13" i="366" s="1"/>
  <c r="D35" i="365"/>
  <c r="D54" i="364"/>
  <c r="F70" i="374"/>
  <c r="E67" i="240"/>
  <c r="E84" i="240" s="1"/>
  <c r="C11" i="370"/>
  <c r="H11" i="370" s="1"/>
  <c r="K67" i="240"/>
  <c r="K84" i="240" s="1"/>
  <c r="C86" i="371"/>
  <c r="H69" i="371"/>
  <c r="E40" i="369"/>
  <c r="K27" i="365"/>
  <c r="C14" i="365"/>
  <c r="H14" i="365" s="1"/>
  <c r="H14" i="367"/>
  <c r="D42" i="364"/>
  <c r="V29" i="242"/>
  <c r="G44" i="380"/>
  <c r="G49" i="380" s="1"/>
  <c r="G47" i="374"/>
  <c r="D12" i="364"/>
  <c r="E47" i="374"/>
  <c r="J68" i="368"/>
  <c r="J85" i="368" s="1"/>
  <c r="H30" i="368"/>
  <c r="E12" i="364"/>
  <c r="E68" i="364" s="1"/>
  <c r="E85" i="364" s="1"/>
  <c r="H31" i="366"/>
  <c r="C27" i="366"/>
  <c r="H27" i="366" s="1"/>
  <c r="C30" i="364"/>
  <c r="C26" i="364" s="1"/>
  <c r="J70" i="374"/>
  <c r="C58" i="365"/>
  <c r="H58" i="365" s="1"/>
  <c r="C15" i="365"/>
  <c r="H15" i="365" s="1"/>
  <c r="H15" i="367"/>
  <c r="I27" i="365"/>
  <c r="K68" i="364"/>
  <c r="K85" i="364" s="1"/>
  <c r="H21" i="368"/>
  <c r="K40" i="369"/>
  <c r="C66" i="364"/>
  <c r="H66" i="364" s="1"/>
  <c r="K70" i="375"/>
  <c r="D48" i="374"/>
  <c r="K102" i="370"/>
  <c r="K101" i="370" s="1"/>
  <c r="K94" i="370" s="1"/>
  <c r="K88" i="370" s="1"/>
  <c r="K116" i="370" s="1"/>
  <c r="K25" i="241"/>
  <c r="K26" i="365" s="1"/>
  <c r="K34" i="241"/>
  <c r="L34" i="241" s="1"/>
  <c r="L35" i="365" s="1"/>
  <c r="L86" i="366"/>
  <c r="L105" i="239"/>
  <c r="L102" i="370" s="1"/>
  <c r="I102" i="370"/>
  <c r="I101" i="370" s="1"/>
  <c r="I94" i="370" s="1"/>
  <c r="I88" i="370" s="1"/>
  <c r="I116" i="370" s="1"/>
  <c r="I25" i="241"/>
  <c r="I26" i="365" s="1"/>
  <c r="F44" i="380"/>
  <c r="F49" i="380" s="1"/>
  <c r="F47" i="374"/>
  <c r="I44" i="380"/>
  <c r="I49" i="380" s="1"/>
  <c r="C25" i="365"/>
  <c r="H25" i="365" s="1"/>
  <c r="D67" i="240"/>
  <c r="H77" i="368"/>
  <c r="D84" i="368"/>
  <c r="H84" i="368" s="1"/>
  <c r="C43" i="373"/>
  <c r="I40" i="369"/>
  <c r="I70" i="374"/>
  <c r="H37" i="367"/>
  <c r="C35" i="367"/>
  <c r="C30" i="367" s="1"/>
  <c r="K70" i="374"/>
  <c r="F67" i="240"/>
  <c r="F84" i="240" s="1"/>
  <c r="G67" i="240"/>
  <c r="G84" i="240" s="1"/>
  <c r="G7" i="242"/>
  <c r="G19" i="242" s="1"/>
  <c r="D43" i="373"/>
  <c r="J67" i="240"/>
  <c r="J84" i="240" s="1"/>
  <c r="C59" i="365"/>
  <c r="H59" i="365" s="1"/>
  <c r="H59" i="367"/>
  <c r="C10" i="243"/>
  <c r="C67" i="240"/>
  <c r="C84" i="240" s="1"/>
  <c r="E48" i="234"/>
  <c r="E48" i="385" s="1"/>
  <c r="J44" i="235"/>
  <c r="J49" i="235" s="1"/>
  <c r="D62" i="376"/>
  <c r="H62" i="376" s="1"/>
  <c r="F48" i="373"/>
  <c r="H61" i="373"/>
  <c r="I34" i="241"/>
  <c r="T11" i="243" s="1"/>
  <c r="J34" i="241"/>
  <c r="U11" i="243" s="1"/>
  <c r="D53" i="375"/>
  <c r="G11" i="241"/>
  <c r="G18" i="365"/>
  <c r="G12" i="365" s="1"/>
  <c r="D106" i="370"/>
  <c r="I22" i="365"/>
  <c r="E69" i="388"/>
  <c r="E69" i="373" s="1"/>
  <c r="E67" i="373" s="1"/>
  <c r="E62" i="373" s="1"/>
  <c r="E61" i="373"/>
  <c r="E59" i="373" s="1"/>
  <c r="E53" i="373" s="1"/>
  <c r="D53" i="373"/>
  <c r="K70" i="373"/>
  <c r="H48" i="376"/>
  <c r="I48" i="378"/>
  <c r="I48" i="375" s="1"/>
  <c r="I128" i="372" s="1"/>
  <c r="I51" i="369" s="1"/>
  <c r="I127" i="372"/>
  <c r="I69" i="388"/>
  <c r="I69" i="373" s="1"/>
  <c r="I67" i="373" s="1"/>
  <c r="I62" i="373" s="1"/>
  <c r="I61" i="373"/>
  <c r="I59" i="373" s="1"/>
  <c r="I53" i="373" s="1"/>
  <c r="H107" i="370"/>
  <c r="J69" i="388"/>
  <c r="J69" i="373" s="1"/>
  <c r="J67" i="373" s="1"/>
  <c r="J62" i="373" s="1"/>
  <c r="J61" i="373"/>
  <c r="J59" i="373" s="1"/>
  <c r="J53" i="373" s="1"/>
  <c r="H69" i="373"/>
  <c r="D67" i="373"/>
  <c r="G29" i="243"/>
  <c r="F29" i="243"/>
  <c r="E18" i="243"/>
  <c r="E29" i="243" s="1"/>
  <c r="U7" i="243"/>
  <c r="K47" i="385"/>
  <c r="K44" i="385" s="1"/>
  <c r="K49" i="385" s="1"/>
  <c r="L26" i="241"/>
  <c r="L27" i="365" s="1"/>
  <c r="G47" i="379"/>
  <c r="G44" i="379" s="1"/>
  <c r="G49" i="379" s="1"/>
  <c r="O29" i="242"/>
  <c r="C8" i="242"/>
  <c r="H8" i="242" s="1"/>
  <c r="J44" i="233"/>
  <c r="J49" i="233" s="1"/>
  <c r="G29" i="242"/>
  <c r="I30" i="241"/>
  <c r="I31" i="365" s="1"/>
  <c r="I30" i="365" s="1"/>
  <c r="L23" i="241"/>
  <c r="L24" i="365" s="1"/>
  <c r="F70" i="391"/>
  <c r="F70" i="373" s="1"/>
  <c r="L36" i="241"/>
  <c r="L37" i="365" s="1"/>
  <c r="G44" i="235"/>
  <c r="G49" i="235" s="1"/>
  <c r="C48" i="388"/>
  <c r="K44" i="383"/>
  <c r="K49" i="383" s="1"/>
  <c r="K47" i="382"/>
  <c r="K44" i="382" s="1"/>
  <c r="K49" i="382" s="1"/>
  <c r="K44" i="234"/>
  <c r="K49" i="234" s="1"/>
  <c r="C7" i="242"/>
  <c r="C19" i="242" s="1"/>
  <c r="C30" i="242" s="1"/>
  <c r="L109" i="239"/>
  <c r="L71" i="233"/>
  <c r="L59" i="378"/>
  <c r="L59" i="375" s="1"/>
  <c r="N29" i="242"/>
  <c r="E71" i="238"/>
  <c r="G69" i="388"/>
  <c r="G69" i="373" s="1"/>
  <c r="G67" i="373" s="1"/>
  <c r="G62" i="373" s="1"/>
  <c r="K109" i="239"/>
  <c r="E119" i="239"/>
  <c r="L64" i="238"/>
  <c r="F47" i="388"/>
  <c r="F44" i="388" s="1"/>
  <c r="F49" i="388" s="1"/>
  <c r="K47" i="379"/>
  <c r="G44" i="236"/>
  <c r="G49" i="236" s="1"/>
  <c r="C44" i="380"/>
  <c r="C49" i="380" s="1"/>
  <c r="U29" i="242"/>
  <c r="I48" i="233"/>
  <c r="I44" i="233" s="1"/>
  <c r="G70" i="382"/>
  <c r="L63" i="233"/>
  <c r="J47" i="378"/>
  <c r="L69" i="239"/>
  <c r="F119" i="239"/>
  <c r="C70" i="374"/>
  <c r="G48" i="388"/>
  <c r="F44" i="233"/>
  <c r="F49" i="233" s="1"/>
  <c r="D44" i="386"/>
  <c r="I104" i="239"/>
  <c r="I97" i="239" s="1"/>
  <c r="I91" i="239" s="1"/>
  <c r="G44" i="389"/>
  <c r="G49" i="389" s="1"/>
  <c r="E47" i="391"/>
  <c r="E44" i="391" s="1"/>
  <c r="E49" i="391" s="1"/>
  <c r="I71" i="238"/>
  <c r="J70" i="376"/>
  <c r="J70" i="373" s="1"/>
  <c r="F69" i="388"/>
  <c r="F69" i="373" s="1"/>
  <c r="F67" i="373" s="1"/>
  <c r="F62" i="373" s="1"/>
  <c r="I70" i="376"/>
  <c r="I70" i="373" s="1"/>
  <c r="I70" i="378"/>
  <c r="L86" i="239"/>
  <c r="I44" i="235"/>
  <c r="E19" i="242"/>
  <c r="L60" i="238"/>
  <c r="G119" i="239"/>
  <c r="L32" i="364"/>
  <c r="F29" i="242"/>
  <c r="I44" i="237"/>
  <c r="I49" i="237" s="1"/>
  <c r="L71" i="235"/>
  <c r="K29" i="242"/>
  <c r="I48" i="382"/>
  <c r="L48" i="235"/>
  <c r="L48" i="382" s="1"/>
  <c r="F47" i="385"/>
  <c r="F44" i="385" s="1"/>
  <c r="F49" i="385" s="1"/>
  <c r="J47" i="385"/>
  <c r="P11" i="243"/>
  <c r="E70" i="378"/>
  <c r="E44" i="233"/>
  <c r="E49" i="233" s="1"/>
  <c r="Q29" i="242"/>
  <c r="E48" i="235"/>
  <c r="E48" i="382" s="1"/>
  <c r="E71" i="235"/>
  <c r="E47" i="235" s="1"/>
  <c r="K104" i="239"/>
  <c r="K97" i="239" s="1"/>
  <c r="K91" i="239" s="1"/>
  <c r="C30" i="241"/>
  <c r="J48" i="385"/>
  <c r="J48" i="373" s="1"/>
  <c r="C103" i="58"/>
  <c r="H103" i="58" s="1"/>
  <c r="F44" i="234"/>
  <c r="F49" i="234" s="1"/>
  <c r="G44" i="383"/>
  <c r="G49" i="383" s="1"/>
  <c r="G47" i="382"/>
  <c r="G44" i="382" s="1"/>
  <c r="G49" i="382" s="1"/>
  <c r="I63" i="240"/>
  <c r="I67" i="240" s="1"/>
  <c r="I84" i="240" s="1"/>
  <c r="L65" i="240"/>
  <c r="L66" i="364" s="1"/>
  <c r="L64" i="364" s="1"/>
  <c r="G48" i="237"/>
  <c r="G71" i="237"/>
  <c r="G47" i="237" s="1"/>
  <c r="G47" i="238" s="1"/>
  <c r="J19" i="242"/>
  <c r="L12" i="369"/>
  <c r="J47" i="391"/>
  <c r="J44" i="391" s="1"/>
  <c r="J49" i="391" s="1"/>
  <c r="L26" i="242"/>
  <c r="J29" i="242"/>
  <c r="J44" i="386"/>
  <c r="J49" i="386" s="1"/>
  <c r="F44" i="383"/>
  <c r="F49" i="383" s="1"/>
  <c r="F47" i="382"/>
  <c r="F44" i="382" s="1"/>
  <c r="F49" i="382" s="1"/>
  <c r="D47" i="383"/>
  <c r="K69" i="388"/>
  <c r="K69" i="373" s="1"/>
  <c r="K67" i="373" s="1"/>
  <c r="K62" i="373" s="1"/>
  <c r="J70" i="378"/>
  <c r="N11" i="243"/>
  <c r="G47" i="388"/>
  <c r="G44" i="233"/>
  <c r="G49" i="233" s="1"/>
  <c r="F70" i="378"/>
  <c r="I48" i="379"/>
  <c r="L48" i="236"/>
  <c r="L48" i="379" s="1"/>
  <c r="G49" i="386"/>
  <c r="I29" i="242"/>
  <c r="I47" i="234"/>
  <c r="L71" i="234"/>
  <c r="G70" i="378"/>
  <c r="D13" i="242"/>
  <c r="L41" i="240"/>
  <c r="E47" i="379"/>
  <c r="E44" i="236"/>
  <c r="E49" i="236" s="1"/>
  <c r="L43" i="375"/>
  <c r="L62" i="376"/>
  <c r="L62" i="373" s="1"/>
  <c r="L63" i="373"/>
  <c r="L43" i="238"/>
  <c r="K47" i="391"/>
  <c r="K44" i="391" s="1"/>
  <c r="K49" i="391" s="1"/>
  <c r="K44" i="232"/>
  <c r="K49" i="232" s="1"/>
  <c r="I47" i="389"/>
  <c r="I47" i="388" s="1"/>
  <c r="J49" i="380"/>
  <c r="J50" i="241"/>
  <c r="J51" i="365" s="1"/>
  <c r="E48" i="379"/>
  <c r="E49" i="380"/>
  <c r="E48" i="388"/>
  <c r="F47" i="378"/>
  <c r="F47" i="375" s="1"/>
  <c r="F47" i="376"/>
  <c r="F44" i="237"/>
  <c r="D9" i="243"/>
  <c r="L53" i="240"/>
  <c r="K70" i="378"/>
  <c r="E44" i="389"/>
  <c r="E49" i="389" s="1"/>
  <c r="E47" i="388"/>
  <c r="J47" i="379"/>
  <c r="J44" i="236"/>
  <c r="J49" i="236" s="1"/>
  <c r="J47" i="238"/>
  <c r="K47" i="378"/>
  <c r="K47" i="375" s="1"/>
  <c r="K44" i="237"/>
  <c r="K49" i="237" s="1"/>
  <c r="G47" i="385"/>
  <c r="G44" i="385" s="1"/>
  <c r="G49" i="385" s="1"/>
  <c r="G44" i="234"/>
  <c r="G49" i="234" s="1"/>
  <c r="I47" i="232"/>
  <c r="R7" i="243"/>
  <c r="G29" i="241"/>
  <c r="Q11" i="243"/>
  <c r="Q18" i="243" s="1"/>
  <c r="L44" i="383"/>
  <c r="L47" i="374"/>
  <c r="L128" i="371" s="1"/>
  <c r="K29" i="243"/>
  <c r="L71" i="236"/>
  <c r="I47" i="236"/>
  <c r="F50" i="241"/>
  <c r="F51" i="365" s="1"/>
  <c r="K19" i="242"/>
  <c r="R11" i="243"/>
  <c r="L63" i="375"/>
  <c r="L31" i="369" s="1"/>
  <c r="L30" i="369" s="1"/>
  <c r="L62" i="378"/>
  <c r="L62" i="375" s="1"/>
  <c r="W20" i="242"/>
  <c r="T29" i="242"/>
  <c r="F47" i="379"/>
  <c r="F44" i="379" s="1"/>
  <c r="F49" i="379" s="1"/>
  <c r="F44" i="236"/>
  <c r="F49" i="236" s="1"/>
  <c r="L31" i="240"/>
  <c r="I10" i="242"/>
  <c r="L10" i="242" s="1"/>
  <c r="E47" i="385"/>
  <c r="K48" i="233"/>
  <c r="K71" i="233"/>
  <c r="K47" i="233" s="1"/>
  <c r="K47" i="238" s="1"/>
  <c r="K44" i="380"/>
  <c r="I49" i="383"/>
  <c r="L7" i="242"/>
  <c r="F19" i="242"/>
  <c r="F29" i="241"/>
  <c r="G47" i="391"/>
  <c r="G44" i="391" s="1"/>
  <c r="G49" i="391" s="1"/>
  <c r="G44" i="232"/>
  <c r="G49" i="232" s="1"/>
  <c r="L53" i="373"/>
  <c r="I48" i="391"/>
  <c r="L48" i="232"/>
  <c r="L48" i="391" s="1"/>
  <c r="E70" i="376"/>
  <c r="E70" i="373" s="1"/>
  <c r="I48" i="385"/>
  <c r="L48" i="234"/>
  <c r="L48" i="385" s="1"/>
  <c r="L53" i="375"/>
  <c r="L30" i="241"/>
  <c r="L31" i="365" s="1"/>
  <c r="V7" i="243"/>
  <c r="H63" i="238" l="1"/>
  <c r="H83" i="240"/>
  <c r="D19" i="242"/>
  <c r="D30" i="242" s="1"/>
  <c r="H71" i="232"/>
  <c r="L71" i="232"/>
  <c r="D71" i="238"/>
  <c r="L71" i="238" s="1"/>
  <c r="C71" i="233"/>
  <c r="C47" i="233" s="1"/>
  <c r="C44" i="233" s="1"/>
  <c r="C49" i="233" s="1"/>
  <c r="H54" i="233"/>
  <c r="C21" i="241"/>
  <c r="H61" i="238"/>
  <c r="C60" i="375"/>
  <c r="H60" i="378"/>
  <c r="F47" i="238"/>
  <c r="C59" i="373"/>
  <c r="C53" i="373" s="1"/>
  <c r="H47" i="386"/>
  <c r="F47" i="391"/>
  <c r="F44" i="391" s="1"/>
  <c r="F49" i="391" s="1"/>
  <c r="W11" i="243"/>
  <c r="H71" i="234"/>
  <c r="L63" i="238"/>
  <c r="D70" i="378"/>
  <c r="H71" i="235"/>
  <c r="D44" i="236"/>
  <c r="D49" i="236" s="1"/>
  <c r="H49" i="236" s="1"/>
  <c r="H47" i="234"/>
  <c r="D30" i="369"/>
  <c r="H30" i="369" s="1"/>
  <c r="H31" i="369"/>
  <c r="D28" i="243"/>
  <c r="H28" i="243" s="1"/>
  <c r="L47" i="235"/>
  <c r="L47" i="382" s="1"/>
  <c r="L20" i="242"/>
  <c r="H29" i="242"/>
  <c r="D47" i="391"/>
  <c r="H47" i="391" s="1"/>
  <c r="D44" i="232"/>
  <c r="D49" i="232" s="1"/>
  <c r="L47" i="233"/>
  <c r="L47" i="388" s="1"/>
  <c r="D47" i="388"/>
  <c r="D44" i="388" s="1"/>
  <c r="D48" i="373"/>
  <c r="H47" i="237"/>
  <c r="D47" i="378"/>
  <c r="D47" i="375" s="1"/>
  <c r="D127" i="372" s="1"/>
  <c r="H70" i="385"/>
  <c r="Q11" i="242"/>
  <c r="Q19" i="242" s="1"/>
  <c r="Q31" i="242" s="1"/>
  <c r="H48" i="232"/>
  <c r="H71" i="236"/>
  <c r="H47" i="236"/>
  <c r="D44" i="237"/>
  <c r="H44" i="237" s="1"/>
  <c r="H71" i="237"/>
  <c r="D44" i="234"/>
  <c r="D47" i="238"/>
  <c r="D129" i="239" s="1"/>
  <c r="D47" i="385"/>
  <c r="L83" i="240"/>
  <c r="H47" i="235"/>
  <c r="D49" i="233"/>
  <c r="H49" i="233" s="1"/>
  <c r="F39" i="241"/>
  <c r="F62" i="241" s="1"/>
  <c r="D88" i="37"/>
  <c r="D119" i="239"/>
  <c r="D116" i="370"/>
  <c r="S29" i="242"/>
  <c r="H48" i="388"/>
  <c r="H43" i="375"/>
  <c r="C59" i="375"/>
  <c r="H60" i="375"/>
  <c r="C44" i="391"/>
  <c r="C49" i="391" s="1"/>
  <c r="H48" i="391"/>
  <c r="H70" i="374"/>
  <c r="H30" i="241"/>
  <c r="E30" i="241"/>
  <c r="E21" i="241"/>
  <c r="E22" i="365" s="1"/>
  <c r="H21" i="241"/>
  <c r="S11" i="243"/>
  <c r="H7" i="242"/>
  <c r="D18" i="243"/>
  <c r="H9" i="243"/>
  <c r="L13" i="242"/>
  <c r="H13" i="242"/>
  <c r="D84" i="240"/>
  <c r="H67" i="240"/>
  <c r="S13" i="242"/>
  <c r="W13" i="242"/>
  <c r="O11" i="242"/>
  <c r="D11" i="241"/>
  <c r="E16" i="365"/>
  <c r="P9" i="242"/>
  <c r="H10" i="243"/>
  <c r="D44" i="379"/>
  <c r="D49" i="380"/>
  <c r="H44" i="380"/>
  <c r="D47" i="374"/>
  <c r="D128" i="371" s="1"/>
  <c r="H47" i="383"/>
  <c r="D49" i="386"/>
  <c r="H49" i="386" s="1"/>
  <c r="H44" i="386"/>
  <c r="D49" i="389"/>
  <c r="H44" i="389"/>
  <c r="O9" i="243"/>
  <c r="S9" i="243" s="1"/>
  <c r="E32" i="241"/>
  <c r="H32" i="241"/>
  <c r="H48" i="237"/>
  <c r="D48" i="238"/>
  <c r="D130" i="239" s="1"/>
  <c r="D48" i="378"/>
  <c r="C22" i="369"/>
  <c r="H22" i="369" s="1"/>
  <c r="C59" i="378"/>
  <c r="L68" i="364"/>
  <c r="L85" i="364" s="1"/>
  <c r="L71" i="237"/>
  <c r="C22" i="365"/>
  <c r="H22" i="365" s="1"/>
  <c r="H85" i="372"/>
  <c r="C48" i="238"/>
  <c r="C130" i="239" s="1"/>
  <c r="C127" i="370" s="1"/>
  <c r="C47" i="378"/>
  <c r="C47" i="375" s="1"/>
  <c r="C127" i="372" s="1"/>
  <c r="C126" i="372" s="1"/>
  <c r="C132" i="372" s="1"/>
  <c r="C133" i="372" s="1"/>
  <c r="C29" i="241"/>
  <c r="C44" i="232"/>
  <c r="C49" i="232" s="1"/>
  <c r="I44" i="382"/>
  <c r="I49" i="382" s="1"/>
  <c r="H51" i="364"/>
  <c r="C47" i="379"/>
  <c r="C44" i="379" s="1"/>
  <c r="C49" i="379" s="1"/>
  <c r="D29" i="241"/>
  <c r="C69" i="366"/>
  <c r="C18" i="243"/>
  <c r="C29" i="243" s="1"/>
  <c r="H86" i="371"/>
  <c r="C33" i="365"/>
  <c r="L32" i="241"/>
  <c r="L33" i="365" s="1"/>
  <c r="L30" i="365" s="1"/>
  <c r="C106" i="370"/>
  <c r="H106" i="370" s="1"/>
  <c r="D33" i="365"/>
  <c r="D30" i="365" s="1"/>
  <c r="D40" i="365" s="1"/>
  <c r="L48" i="375"/>
  <c r="L128" i="372" s="1"/>
  <c r="L51" i="369" s="1"/>
  <c r="L44" i="378"/>
  <c r="E44" i="237"/>
  <c r="E47" i="378"/>
  <c r="E47" i="375" s="1"/>
  <c r="E127" i="372" s="1"/>
  <c r="E50" i="369" s="1"/>
  <c r="E49" i="369" s="1"/>
  <c r="E55" i="369" s="1"/>
  <c r="E56" i="369" s="1"/>
  <c r="H54" i="364"/>
  <c r="C47" i="374"/>
  <c r="C47" i="385"/>
  <c r="C44" i="385" s="1"/>
  <c r="C12" i="364"/>
  <c r="H12" i="364" s="1"/>
  <c r="E30" i="242"/>
  <c r="C35" i="365"/>
  <c r="H35" i="365" s="1"/>
  <c r="I44" i="378"/>
  <c r="I49" i="378" s="1"/>
  <c r="E44" i="234"/>
  <c r="E49" i="234" s="1"/>
  <c r="C53" i="388"/>
  <c r="C47" i="388"/>
  <c r="C44" i="388" s="1"/>
  <c r="C49" i="388" s="1"/>
  <c r="C48" i="373"/>
  <c r="H53" i="373"/>
  <c r="H20" i="364"/>
  <c r="E44" i="385"/>
  <c r="E49" i="385" s="1"/>
  <c r="D68" i="368"/>
  <c r="D85" i="368" s="1"/>
  <c r="H85" i="368" s="1"/>
  <c r="L47" i="237"/>
  <c r="L47" i="378" s="1"/>
  <c r="L47" i="375" s="1"/>
  <c r="L127" i="372" s="1"/>
  <c r="C64" i="364"/>
  <c r="H64" i="364" s="1"/>
  <c r="F40" i="365"/>
  <c r="G40" i="365"/>
  <c r="H42" i="364"/>
  <c r="D70" i="376"/>
  <c r="D70" i="373" s="1"/>
  <c r="H43" i="373"/>
  <c r="K29" i="241"/>
  <c r="V11" i="243"/>
  <c r="V18" i="243" s="1"/>
  <c r="V29" i="243" s="1"/>
  <c r="V31" i="243" s="1"/>
  <c r="J29" i="241"/>
  <c r="I47" i="374"/>
  <c r="H48" i="374"/>
  <c r="D129" i="371"/>
  <c r="E128" i="371"/>
  <c r="E44" i="374"/>
  <c r="E49" i="374" s="1"/>
  <c r="C67" i="370"/>
  <c r="J26" i="365"/>
  <c r="J24" i="241"/>
  <c r="H18" i="367"/>
  <c r="C12" i="367"/>
  <c r="H12" i="367" s="1"/>
  <c r="I24" i="241"/>
  <c r="H30" i="364"/>
  <c r="J128" i="371"/>
  <c r="J44" i="374"/>
  <c r="J49" i="374" s="1"/>
  <c r="H77" i="364"/>
  <c r="D84" i="364"/>
  <c r="H84" i="364" s="1"/>
  <c r="G30" i="242"/>
  <c r="F128" i="371"/>
  <c r="F44" i="374"/>
  <c r="F49" i="374" s="1"/>
  <c r="K24" i="241"/>
  <c r="H43" i="374"/>
  <c r="K128" i="371"/>
  <c r="K44" i="374"/>
  <c r="K49" i="374" s="1"/>
  <c r="H30" i="367"/>
  <c r="H35" i="367"/>
  <c r="G44" i="374"/>
  <c r="G49" i="374" s="1"/>
  <c r="G128" i="371"/>
  <c r="D26" i="364"/>
  <c r="H26" i="364" s="1"/>
  <c r="E48" i="373"/>
  <c r="I29" i="241"/>
  <c r="G70" i="373"/>
  <c r="D70" i="375"/>
  <c r="H47" i="376"/>
  <c r="I50" i="369"/>
  <c r="I49" i="369" s="1"/>
  <c r="I55" i="369" s="1"/>
  <c r="I56" i="369" s="1"/>
  <c r="I126" i="372"/>
  <c r="I132" i="372" s="1"/>
  <c r="I133" i="372" s="1"/>
  <c r="H67" i="373"/>
  <c r="D62" i="373"/>
  <c r="H62" i="373" s="1"/>
  <c r="K127" i="372"/>
  <c r="K44" i="375"/>
  <c r="K49" i="375" s="1"/>
  <c r="F127" i="372"/>
  <c r="F44" i="375"/>
  <c r="F49" i="375" s="1"/>
  <c r="J47" i="373"/>
  <c r="J44" i="378"/>
  <c r="J49" i="378" s="1"/>
  <c r="J47" i="375"/>
  <c r="K44" i="379"/>
  <c r="K49" i="379" s="1"/>
  <c r="I44" i="375"/>
  <c r="I49" i="375" s="1"/>
  <c r="W29" i="242"/>
  <c r="T7" i="243"/>
  <c r="W7" i="243" s="1"/>
  <c r="U18" i="243"/>
  <c r="U29" i="243" s="1"/>
  <c r="U31" i="243" s="1"/>
  <c r="C31" i="365"/>
  <c r="C47" i="238"/>
  <c r="C129" i="239" s="1"/>
  <c r="C47" i="382"/>
  <c r="C44" i="382" s="1"/>
  <c r="C49" i="382" s="1"/>
  <c r="I48" i="238"/>
  <c r="I130" i="239" s="1"/>
  <c r="I127" i="370" s="1"/>
  <c r="L49" i="237"/>
  <c r="L44" i="237"/>
  <c r="L48" i="233"/>
  <c r="L48" i="388" s="1"/>
  <c r="L48" i="373" s="1"/>
  <c r="I48" i="388"/>
  <c r="I48" i="373" s="1"/>
  <c r="I49" i="235"/>
  <c r="L104" i="239"/>
  <c r="L101" i="370" s="1"/>
  <c r="H19" i="242"/>
  <c r="G44" i="388"/>
  <c r="G49" i="388" s="1"/>
  <c r="J30" i="242"/>
  <c r="E48" i="238"/>
  <c r="E130" i="239" s="1"/>
  <c r="R11" i="242"/>
  <c r="R19" i="242" s="1"/>
  <c r="R30" i="242" s="1"/>
  <c r="R32" i="242" s="1"/>
  <c r="G39" i="241"/>
  <c r="G44" i="237"/>
  <c r="G44" i="376" s="1"/>
  <c r="L40" i="369"/>
  <c r="I10" i="243"/>
  <c r="I18" i="243" s="1"/>
  <c r="L63" i="240"/>
  <c r="L70" i="378"/>
  <c r="L70" i="375" s="1"/>
  <c r="G48" i="376"/>
  <c r="G48" i="373" s="1"/>
  <c r="G48" i="378"/>
  <c r="G48" i="375" s="1"/>
  <c r="G128" i="372" s="1"/>
  <c r="G51" i="369" s="1"/>
  <c r="G48" i="238"/>
  <c r="G130" i="239" s="1"/>
  <c r="N7" i="243"/>
  <c r="E47" i="382"/>
  <c r="E44" i="382" s="1"/>
  <c r="E49" i="382" s="1"/>
  <c r="E44" i="235"/>
  <c r="E49" i="235" s="1"/>
  <c r="I19" i="242"/>
  <c r="G47" i="378"/>
  <c r="G47" i="375" s="1"/>
  <c r="E47" i="238"/>
  <c r="E129" i="239" s="1"/>
  <c r="G47" i="376"/>
  <c r="G47" i="373" s="1"/>
  <c r="J119" i="239"/>
  <c r="L25" i="241"/>
  <c r="L26" i="365" s="1"/>
  <c r="L70" i="376"/>
  <c r="L70" i="373" s="1"/>
  <c r="E44" i="388"/>
  <c r="E49" i="388" s="1"/>
  <c r="J44" i="385"/>
  <c r="J49" i="385" s="1"/>
  <c r="Q29" i="243"/>
  <c r="F30" i="243"/>
  <c r="Q30" i="243"/>
  <c r="K129" i="239"/>
  <c r="L127" i="371"/>
  <c r="L133" i="371" s="1"/>
  <c r="L134" i="371" s="1"/>
  <c r="L50" i="367"/>
  <c r="L49" i="367" s="1"/>
  <c r="L55" i="367" s="1"/>
  <c r="L56" i="367" s="1"/>
  <c r="I47" i="391"/>
  <c r="I44" i="391" s="1"/>
  <c r="I49" i="391" s="1"/>
  <c r="L47" i="232"/>
  <c r="L47" i="391" s="1"/>
  <c r="L44" i="391" s="1"/>
  <c r="L49" i="391" s="1"/>
  <c r="I44" i="232"/>
  <c r="J129" i="239"/>
  <c r="J44" i="238"/>
  <c r="J49" i="238" s="1"/>
  <c r="L44" i="374"/>
  <c r="L49" i="383"/>
  <c r="L49" i="374" s="1"/>
  <c r="F44" i="378"/>
  <c r="I47" i="385"/>
  <c r="I44" i="385" s="1"/>
  <c r="I49" i="385" s="1"/>
  <c r="I44" i="234"/>
  <c r="L47" i="234"/>
  <c r="L47" i="385" s="1"/>
  <c r="L44" i="385" s="1"/>
  <c r="D44" i="383"/>
  <c r="H44" i="383" s="1"/>
  <c r="D47" i="382"/>
  <c r="K49" i="380"/>
  <c r="K47" i="388"/>
  <c r="K47" i="373" s="1"/>
  <c r="K44" i="233"/>
  <c r="K49" i="233" s="1"/>
  <c r="I47" i="379"/>
  <c r="L47" i="236"/>
  <c r="L47" i="379" s="1"/>
  <c r="I44" i="236"/>
  <c r="I47" i="238"/>
  <c r="K48" i="388"/>
  <c r="K48" i="373" s="1"/>
  <c r="K48" i="238"/>
  <c r="K130" i="239" s="1"/>
  <c r="K127" i="370" s="1"/>
  <c r="K30" i="242"/>
  <c r="K44" i="378"/>
  <c r="J44" i="379"/>
  <c r="F44" i="376"/>
  <c r="F44" i="373" s="1"/>
  <c r="F49" i="373" s="1"/>
  <c r="F49" i="237"/>
  <c r="I44" i="389"/>
  <c r="R18" i="243"/>
  <c r="F30" i="242"/>
  <c r="F31" i="242"/>
  <c r="F129" i="239"/>
  <c r="F44" i="238"/>
  <c r="F49" i="238" s="1"/>
  <c r="L44" i="233"/>
  <c r="I49" i="233"/>
  <c r="G129" i="239"/>
  <c r="E44" i="379"/>
  <c r="E49" i="379" s="1"/>
  <c r="F47" i="373" l="1"/>
  <c r="P85" i="364"/>
  <c r="D44" i="374"/>
  <c r="H47" i="233"/>
  <c r="H71" i="233"/>
  <c r="H44" i="233"/>
  <c r="C18" i="369"/>
  <c r="C12" i="369" s="1"/>
  <c r="H12" i="369" s="1"/>
  <c r="H59" i="378"/>
  <c r="D29" i="243"/>
  <c r="H29" i="243" s="1"/>
  <c r="H59" i="373"/>
  <c r="O18" i="243"/>
  <c r="D30" i="243" s="1"/>
  <c r="H47" i="374"/>
  <c r="Q30" i="242"/>
  <c r="F32" i="242" s="1"/>
  <c r="D40" i="369"/>
  <c r="D44" i="391"/>
  <c r="H44" i="391" s="1"/>
  <c r="H44" i="236"/>
  <c r="D128" i="239"/>
  <c r="H129" i="239"/>
  <c r="L44" i="373"/>
  <c r="L49" i="373" s="1"/>
  <c r="L49" i="385"/>
  <c r="H48" i="373"/>
  <c r="L29" i="242"/>
  <c r="D44" i="378"/>
  <c r="D49" i="378" s="1"/>
  <c r="D49" i="237"/>
  <c r="H49" i="237" s="1"/>
  <c r="D44" i="238"/>
  <c r="D49" i="238" s="1"/>
  <c r="H47" i="379"/>
  <c r="H44" i="232"/>
  <c r="H49" i="232"/>
  <c r="D48" i="375"/>
  <c r="D128" i="372" s="1"/>
  <c r="D126" i="372" s="1"/>
  <c r="H48" i="378"/>
  <c r="H47" i="238"/>
  <c r="H47" i="378"/>
  <c r="D49" i="234"/>
  <c r="H49" i="234" s="1"/>
  <c r="H44" i="234"/>
  <c r="D44" i="385"/>
  <c r="H47" i="385"/>
  <c r="D49" i="235"/>
  <c r="H49" i="235" s="1"/>
  <c r="H44" i="235"/>
  <c r="D44" i="382"/>
  <c r="H47" i="382"/>
  <c r="L44" i="235"/>
  <c r="H47" i="388"/>
  <c r="D49" i="388"/>
  <c r="H44" i="388"/>
  <c r="C70" i="388"/>
  <c r="H53" i="388"/>
  <c r="C53" i="375"/>
  <c r="H59" i="375"/>
  <c r="H47" i="375"/>
  <c r="C86" i="366"/>
  <c r="H69" i="366"/>
  <c r="N18" i="243"/>
  <c r="C30" i="243" s="1"/>
  <c r="S7" i="243"/>
  <c r="W9" i="243"/>
  <c r="H18" i="243"/>
  <c r="E31" i="365"/>
  <c r="P7" i="243"/>
  <c r="O19" i="242"/>
  <c r="O32" i="364"/>
  <c r="H84" i="240"/>
  <c r="H49" i="380"/>
  <c r="D49" i="379"/>
  <c r="H44" i="379"/>
  <c r="H49" i="389"/>
  <c r="H29" i="241"/>
  <c r="E29" i="241"/>
  <c r="E33" i="365"/>
  <c r="P9" i="243"/>
  <c r="H48" i="238"/>
  <c r="H18" i="369"/>
  <c r="C53" i="378"/>
  <c r="O29" i="364"/>
  <c r="C136" i="372"/>
  <c r="C44" i="378"/>
  <c r="C49" i="378" s="1"/>
  <c r="D39" i="241"/>
  <c r="D62" i="241" s="1"/>
  <c r="L29" i="241"/>
  <c r="C54" i="238"/>
  <c r="H33" i="365"/>
  <c r="E44" i="375"/>
  <c r="E49" i="375" s="1"/>
  <c r="E126" i="372"/>
  <c r="E132" i="372" s="1"/>
  <c r="E133" i="372" s="1"/>
  <c r="L126" i="372"/>
  <c r="L132" i="372" s="1"/>
  <c r="L133" i="372" s="1"/>
  <c r="L44" i="375"/>
  <c r="L49" i="378"/>
  <c r="L49" i="375" s="1"/>
  <c r="E44" i="378"/>
  <c r="E49" i="378" s="1"/>
  <c r="E49" i="237"/>
  <c r="C44" i="374"/>
  <c r="C49" i="374" s="1"/>
  <c r="N69" i="374" s="1"/>
  <c r="C128" i="371"/>
  <c r="C127" i="371" s="1"/>
  <c r="C133" i="371" s="1"/>
  <c r="C134" i="371" s="1"/>
  <c r="E126" i="370"/>
  <c r="H68" i="368"/>
  <c r="C50" i="241"/>
  <c r="C51" i="365" s="1"/>
  <c r="H70" i="376"/>
  <c r="L50" i="369"/>
  <c r="L49" i="369" s="1"/>
  <c r="L55" i="369" s="1"/>
  <c r="L56" i="369" s="1"/>
  <c r="C68" i="364"/>
  <c r="C44" i="375"/>
  <c r="C49" i="375" s="1"/>
  <c r="D68" i="364"/>
  <c r="D85" i="364" s="1"/>
  <c r="F126" i="370"/>
  <c r="F125" i="370" s="1"/>
  <c r="F131" i="370" s="1"/>
  <c r="F132" i="370" s="1"/>
  <c r="K127" i="371"/>
  <c r="K133" i="371" s="1"/>
  <c r="K134" i="371" s="1"/>
  <c r="K50" i="367"/>
  <c r="K49" i="367" s="1"/>
  <c r="K55" i="367" s="1"/>
  <c r="K56" i="367" s="1"/>
  <c r="J25" i="365"/>
  <c r="J18" i="365" s="1"/>
  <c r="J12" i="365" s="1"/>
  <c r="J40" i="365" s="1"/>
  <c r="J11" i="241"/>
  <c r="C84" i="370"/>
  <c r="H67" i="370"/>
  <c r="I44" i="374"/>
  <c r="I49" i="374" s="1"/>
  <c r="I128" i="371"/>
  <c r="E127" i="371"/>
  <c r="E133" i="371" s="1"/>
  <c r="E134" i="371" s="1"/>
  <c r="E50" i="367"/>
  <c r="E49" i="367" s="1"/>
  <c r="E55" i="367" s="1"/>
  <c r="E56" i="367" s="1"/>
  <c r="D49" i="374"/>
  <c r="N50" i="374" s="1"/>
  <c r="F127" i="371"/>
  <c r="F133" i="371" s="1"/>
  <c r="F134" i="371" s="1"/>
  <c r="F50" i="367"/>
  <c r="F49" i="367" s="1"/>
  <c r="F55" i="367" s="1"/>
  <c r="F56" i="367" s="1"/>
  <c r="C40" i="367"/>
  <c r="D51" i="367"/>
  <c r="H51" i="367" s="1"/>
  <c r="H129" i="371"/>
  <c r="D50" i="367"/>
  <c r="H128" i="371"/>
  <c r="D127" i="371"/>
  <c r="G127" i="371"/>
  <c r="G133" i="371" s="1"/>
  <c r="G134" i="371" s="1"/>
  <c r="G50" i="367"/>
  <c r="G49" i="367" s="1"/>
  <c r="G55" i="367" s="1"/>
  <c r="G56" i="367" s="1"/>
  <c r="K25" i="365"/>
  <c r="K18" i="365" s="1"/>
  <c r="K12" i="365" s="1"/>
  <c r="K40" i="365" s="1"/>
  <c r="K11" i="241"/>
  <c r="C40" i="369"/>
  <c r="J127" i="371"/>
  <c r="J133" i="371" s="1"/>
  <c r="J134" i="371" s="1"/>
  <c r="J50" i="367"/>
  <c r="J49" i="367" s="1"/>
  <c r="J55" i="367" s="1"/>
  <c r="J56" i="367" s="1"/>
  <c r="I25" i="365"/>
  <c r="I18" i="365" s="1"/>
  <c r="I12" i="365" s="1"/>
  <c r="I40" i="365" s="1"/>
  <c r="I11" i="241"/>
  <c r="G44" i="373"/>
  <c r="G49" i="373" s="1"/>
  <c r="L48" i="238"/>
  <c r="T18" i="243"/>
  <c r="J44" i="373"/>
  <c r="J49" i="373" s="1"/>
  <c r="C50" i="369"/>
  <c r="C49" i="369" s="1"/>
  <c r="C55" i="369" s="1"/>
  <c r="D126" i="370"/>
  <c r="U30" i="243"/>
  <c r="I30" i="243"/>
  <c r="J127" i="372"/>
  <c r="J126" i="370" s="1"/>
  <c r="J125" i="370" s="1"/>
  <c r="J131" i="370" s="1"/>
  <c r="J132" i="370" s="1"/>
  <c r="J44" i="375"/>
  <c r="J49" i="375" s="1"/>
  <c r="D50" i="369"/>
  <c r="H127" i="372"/>
  <c r="K126" i="372"/>
  <c r="K132" i="372" s="1"/>
  <c r="K133" i="372" s="1"/>
  <c r="K50" i="369"/>
  <c r="K49" i="369" s="1"/>
  <c r="K55" i="369" s="1"/>
  <c r="K56" i="369" s="1"/>
  <c r="E44" i="373"/>
  <c r="E49" i="373" s="1"/>
  <c r="I47" i="373"/>
  <c r="K126" i="370"/>
  <c r="K125" i="370" s="1"/>
  <c r="K131" i="370" s="1"/>
  <c r="K132" i="370" s="1"/>
  <c r="G127" i="370"/>
  <c r="E127" i="370"/>
  <c r="F126" i="372"/>
  <c r="F132" i="372" s="1"/>
  <c r="F133" i="372" s="1"/>
  <c r="F50" i="369"/>
  <c r="F49" i="369" s="1"/>
  <c r="F55" i="369" s="1"/>
  <c r="F56" i="369" s="1"/>
  <c r="G127" i="372"/>
  <c r="G44" i="375"/>
  <c r="G49" i="375" s="1"/>
  <c r="H44" i="376"/>
  <c r="D47" i="373"/>
  <c r="E47" i="373"/>
  <c r="H31" i="365"/>
  <c r="C30" i="365"/>
  <c r="G62" i="241"/>
  <c r="L19" i="242"/>
  <c r="C44" i="238"/>
  <c r="C49" i="238" s="1"/>
  <c r="G32" i="242"/>
  <c r="C47" i="373"/>
  <c r="I30" i="242"/>
  <c r="G31" i="242"/>
  <c r="R31" i="242"/>
  <c r="J30" i="243"/>
  <c r="G44" i="238"/>
  <c r="G49" i="238" s="1"/>
  <c r="I29" i="243"/>
  <c r="J31" i="243"/>
  <c r="L97" i="239"/>
  <c r="L94" i="370" s="1"/>
  <c r="L88" i="370" s="1"/>
  <c r="L116" i="370" s="1"/>
  <c r="H30" i="242"/>
  <c r="I44" i="388"/>
  <c r="I49" i="388" s="1"/>
  <c r="G49" i="237"/>
  <c r="V30" i="243"/>
  <c r="I119" i="239"/>
  <c r="G44" i="378"/>
  <c r="G49" i="378" s="1"/>
  <c r="E44" i="238"/>
  <c r="E49" i="238" s="1"/>
  <c r="K44" i="238"/>
  <c r="K49" i="238" s="1"/>
  <c r="L47" i="373"/>
  <c r="L67" i="240"/>
  <c r="I31" i="243"/>
  <c r="K119" i="239"/>
  <c r="L24" i="241"/>
  <c r="L25" i="365" s="1"/>
  <c r="G50" i="241"/>
  <c r="G51" i="365" s="1"/>
  <c r="D49" i="241"/>
  <c r="F49" i="378"/>
  <c r="C49" i="241"/>
  <c r="C128" i="239"/>
  <c r="F128" i="239"/>
  <c r="F49" i="241"/>
  <c r="K49" i="378"/>
  <c r="L44" i="236"/>
  <c r="I49" i="236"/>
  <c r="L49" i="236" s="1"/>
  <c r="D49" i="383"/>
  <c r="H49" i="383" s="1"/>
  <c r="L44" i="234"/>
  <c r="I49" i="234"/>
  <c r="I49" i="232"/>
  <c r="L49" i="232" s="1"/>
  <c r="L44" i="232"/>
  <c r="K50" i="241"/>
  <c r="K51" i="365" s="1"/>
  <c r="C49" i="385"/>
  <c r="C44" i="373"/>
  <c r="I50" i="241"/>
  <c r="I51" i="365" s="1"/>
  <c r="G128" i="239"/>
  <c r="G49" i="241"/>
  <c r="R29" i="243"/>
  <c r="R30" i="243"/>
  <c r="G30" i="243"/>
  <c r="J49" i="379"/>
  <c r="I44" i="379"/>
  <c r="K44" i="388"/>
  <c r="K44" i="373" s="1"/>
  <c r="K49" i="373" s="1"/>
  <c r="I49" i="389"/>
  <c r="I129" i="239"/>
  <c r="L47" i="238"/>
  <c r="I44" i="238"/>
  <c r="E128" i="239"/>
  <c r="L84" i="240"/>
  <c r="J128" i="239"/>
  <c r="J49" i="241"/>
  <c r="K128" i="239"/>
  <c r="K49" i="241"/>
  <c r="Q31" i="243"/>
  <c r="F31" i="243"/>
  <c r="Q32" i="242" l="1"/>
  <c r="C71" i="238"/>
  <c r="H71" i="238" s="1"/>
  <c r="H54" i="238"/>
  <c r="C70" i="378"/>
  <c r="H70" i="378" s="1"/>
  <c r="H53" i="378"/>
  <c r="O31" i="242"/>
  <c r="D31" i="242"/>
  <c r="H40" i="369"/>
  <c r="D49" i="391"/>
  <c r="H49" i="391" s="1"/>
  <c r="H128" i="239"/>
  <c r="L130" i="239"/>
  <c r="L127" i="370" s="1"/>
  <c r="O30" i="243"/>
  <c r="L49" i="234"/>
  <c r="H49" i="238"/>
  <c r="O29" i="243"/>
  <c r="D31" i="243" s="1"/>
  <c r="S18" i="243"/>
  <c r="O50" i="378"/>
  <c r="H49" i="378"/>
  <c r="H44" i="238"/>
  <c r="H48" i="375"/>
  <c r="D44" i="375"/>
  <c r="D49" i="375" s="1"/>
  <c r="N50" i="375" s="1"/>
  <c r="H44" i="378"/>
  <c r="P18" i="243"/>
  <c r="P29" i="243" s="1"/>
  <c r="P31" i="243" s="1"/>
  <c r="D49" i="385"/>
  <c r="H49" i="385" s="1"/>
  <c r="H44" i="385"/>
  <c r="D49" i="382"/>
  <c r="H44" i="382"/>
  <c r="D44" i="373"/>
  <c r="D49" i="373" s="1"/>
  <c r="O51" i="373" s="1"/>
  <c r="L49" i="235"/>
  <c r="C70" i="373"/>
  <c r="H70" i="373" s="1"/>
  <c r="H70" i="388"/>
  <c r="H49" i="388"/>
  <c r="C70" i="375"/>
  <c r="H70" i="375" s="1"/>
  <c r="H53" i="375"/>
  <c r="H86" i="366"/>
  <c r="H30" i="243"/>
  <c r="E30" i="365"/>
  <c r="O30" i="242"/>
  <c r="H49" i="379"/>
  <c r="O27" i="364"/>
  <c r="H130" i="239"/>
  <c r="D50" i="241"/>
  <c r="L50" i="241" s="1"/>
  <c r="L51" i="365" s="1"/>
  <c r="H128" i="372"/>
  <c r="D51" i="369"/>
  <c r="H51" i="369" s="1"/>
  <c r="E49" i="241"/>
  <c r="E50" i="365" s="1"/>
  <c r="H49" i="241"/>
  <c r="D127" i="370"/>
  <c r="H127" i="370" s="1"/>
  <c r="E125" i="370"/>
  <c r="E131" i="370" s="1"/>
  <c r="E132" i="370" s="1"/>
  <c r="C126" i="370"/>
  <c r="C125" i="370" s="1"/>
  <c r="C131" i="370" s="1"/>
  <c r="C50" i="367"/>
  <c r="C49" i="367" s="1"/>
  <c r="C55" i="367" s="1"/>
  <c r="C56" i="367" s="1"/>
  <c r="H49" i="374"/>
  <c r="H44" i="374"/>
  <c r="H84" i="370"/>
  <c r="I126" i="370"/>
  <c r="I125" i="370" s="1"/>
  <c r="I131" i="370" s="1"/>
  <c r="I132" i="370" s="1"/>
  <c r="H68" i="364"/>
  <c r="T30" i="243"/>
  <c r="C56" i="369"/>
  <c r="V11" i="242"/>
  <c r="V19" i="242" s="1"/>
  <c r="V31" i="242" s="1"/>
  <c r="L17" i="241"/>
  <c r="L18" i="365" s="1"/>
  <c r="L12" i="365" s="1"/>
  <c r="L40" i="365" s="1"/>
  <c r="H127" i="371"/>
  <c r="D133" i="371"/>
  <c r="I127" i="371"/>
  <c r="I133" i="371" s="1"/>
  <c r="I134" i="371" s="1"/>
  <c r="I50" i="367"/>
  <c r="I49" i="367" s="1"/>
  <c r="I55" i="367" s="1"/>
  <c r="I56" i="367" s="1"/>
  <c r="J39" i="241"/>
  <c r="J62" i="241" s="1"/>
  <c r="U11" i="242"/>
  <c r="U19" i="242" s="1"/>
  <c r="I39" i="241"/>
  <c r="I62" i="241" s="1"/>
  <c r="T11" i="242"/>
  <c r="D49" i="367"/>
  <c r="H40" i="367"/>
  <c r="W18" i="243"/>
  <c r="W30" i="243" s="1"/>
  <c r="T29" i="243"/>
  <c r="F50" i="365"/>
  <c r="F49" i="365" s="1"/>
  <c r="F55" i="365" s="1"/>
  <c r="F56" i="365" s="1"/>
  <c r="K50" i="365"/>
  <c r="K49" i="365" s="1"/>
  <c r="K55" i="365" s="1"/>
  <c r="K56" i="365" s="1"/>
  <c r="I44" i="373"/>
  <c r="I49" i="373" s="1"/>
  <c r="D50" i="365"/>
  <c r="H50" i="369"/>
  <c r="H47" i="373"/>
  <c r="G50" i="369"/>
  <c r="G49" i="369" s="1"/>
  <c r="G55" i="369" s="1"/>
  <c r="G56" i="369" s="1"/>
  <c r="G126" i="372"/>
  <c r="G132" i="372" s="1"/>
  <c r="G133" i="372" s="1"/>
  <c r="G126" i="370"/>
  <c r="G125" i="370" s="1"/>
  <c r="G131" i="370" s="1"/>
  <c r="G132" i="370" s="1"/>
  <c r="D132" i="372"/>
  <c r="H126" i="372"/>
  <c r="J50" i="369"/>
  <c r="J49" i="369" s="1"/>
  <c r="J55" i="369" s="1"/>
  <c r="J56" i="369" s="1"/>
  <c r="J126" i="372"/>
  <c r="J132" i="372" s="1"/>
  <c r="J133" i="372" s="1"/>
  <c r="H30" i="365"/>
  <c r="C49" i="373"/>
  <c r="C85" i="364"/>
  <c r="H85" i="364" s="1"/>
  <c r="N29" i="243"/>
  <c r="C31" i="243" s="1"/>
  <c r="L30" i="242"/>
  <c r="N30" i="243"/>
  <c r="L91" i="239"/>
  <c r="L11" i="241"/>
  <c r="K39" i="241"/>
  <c r="J134" i="239"/>
  <c r="J135" i="239" s="1"/>
  <c r="I49" i="379"/>
  <c r="C48" i="241"/>
  <c r="C54" i="241" s="1"/>
  <c r="D134" i="239"/>
  <c r="G48" i="241"/>
  <c r="G54" i="241" s="1"/>
  <c r="G55" i="241" s="1"/>
  <c r="F48" i="241"/>
  <c r="F54" i="241" s="1"/>
  <c r="F55" i="241" s="1"/>
  <c r="K134" i="239"/>
  <c r="K135" i="239" s="1"/>
  <c r="J48" i="241"/>
  <c r="J54" i="241" s="1"/>
  <c r="L44" i="238"/>
  <c r="I49" i="238"/>
  <c r="L49" i="238" s="1"/>
  <c r="E134" i="239"/>
  <c r="E135" i="239" s="1"/>
  <c r="K48" i="241"/>
  <c r="L49" i="241"/>
  <c r="L50" i="365" s="1"/>
  <c r="L129" i="239"/>
  <c r="L126" i="370" s="1"/>
  <c r="I128" i="239"/>
  <c r="I49" i="241"/>
  <c r="L119" i="239"/>
  <c r="K49" i="388"/>
  <c r="G31" i="243"/>
  <c r="R31" i="243"/>
  <c r="G134" i="239"/>
  <c r="G135" i="239" s="1"/>
  <c r="G140" i="239" s="1"/>
  <c r="F134" i="239"/>
  <c r="F135" i="239" s="1"/>
  <c r="C134" i="239"/>
  <c r="H49" i="375" l="1"/>
  <c r="H31" i="243"/>
  <c r="O31" i="243"/>
  <c r="H44" i="375"/>
  <c r="D48" i="241"/>
  <c r="E48" i="241" s="1"/>
  <c r="E31" i="243"/>
  <c r="P30" i="243"/>
  <c r="E30" i="243"/>
  <c r="H49" i="373"/>
  <c r="H44" i="373"/>
  <c r="H49" i="382"/>
  <c r="S29" i="243"/>
  <c r="D32" i="242"/>
  <c r="O32" i="242"/>
  <c r="O30" i="364"/>
  <c r="O34" i="364" s="1"/>
  <c r="D125" i="370"/>
  <c r="D131" i="370" s="1"/>
  <c r="D132" i="370" s="1"/>
  <c r="P88" i="370" s="1"/>
  <c r="D51" i="365"/>
  <c r="H51" i="365" s="1"/>
  <c r="D49" i="369"/>
  <c r="H49" i="369" s="1"/>
  <c r="E50" i="241"/>
  <c r="E51" i="365" s="1"/>
  <c r="E49" i="365" s="1"/>
  <c r="E55" i="365" s="1"/>
  <c r="H50" i="241"/>
  <c r="D135" i="239"/>
  <c r="H134" i="239"/>
  <c r="C87" i="366"/>
  <c r="I50" i="365"/>
  <c r="I49" i="365" s="1"/>
  <c r="I55" i="365" s="1"/>
  <c r="I56" i="365" s="1"/>
  <c r="H50" i="367"/>
  <c r="C50" i="365"/>
  <c r="C49" i="365" s="1"/>
  <c r="C55" i="365" s="1"/>
  <c r="H126" i="370"/>
  <c r="V30" i="242"/>
  <c r="K32" i="242" s="1"/>
  <c r="K31" i="242"/>
  <c r="K30" i="243"/>
  <c r="W11" i="242"/>
  <c r="T19" i="242"/>
  <c r="J55" i="241"/>
  <c r="J67" i="241" s="1"/>
  <c r="H49" i="367"/>
  <c r="D55" i="367"/>
  <c r="U31" i="242"/>
  <c r="U30" i="242"/>
  <c r="J31" i="242"/>
  <c r="H133" i="371"/>
  <c r="D134" i="371"/>
  <c r="W29" i="243"/>
  <c r="K31" i="243" s="1"/>
  <c r="T31" i="243"/>
  <c r="H132" i="372"/>
  <c r="D133" i="372"/>
  <c r="N87" i="372" s="1"/>
  <c r="G50" i="365"/>
  <c r="G49" i="365" s="1"/>
  <c r="G55" i="365" s="1"/>
  <c r="G56" i="365" s="1"/>
  <c r="J50" i="365"/>
  <c r="J49" i="365" s="1"/>
  <c r="J55" i="365" s="1"/>
  <c r="J56" i="365" s="1"/>
  <c r="N31" i="243"/>
  <c r="L49" i="365"/>
  <c r="L55" i="365" s="1"/>
  <c r="L56" i="365" s="1"/>
  <c r="K62" i="241"/>
  <c r="L39" i="241"/>
  <c r="I134" i="239"/>
  <c r="L128" i="239"/>
  <c r="L125" i="370" s="1"/>
  <c r="L131" i="370" s="1"/>
  <c r="L132" i="370" s="1"/>
  <c r="I48" i="241"/>
  <c r="I54" i="241" s="1"/>
  <c r="I55" i="241" s="1"/>
  <c r="C63" i="241"/>
  <c r="K54" i="241"/>
  <c r="K55" i="241" s="1"/>
  <c r="J63" i="241"/>
  <c r="F63" i="241"/>
  <c r="F67" i="241"/>
  <c r="G63" i="241"/>
  <c r="G67" i="241"/>
  <c r="D54" i="241" l="1"/>
  <c r="D55" i="369"/>
  <c r="H55" i="369" s="1"/>
  <c r="L48" i="241"/>
  <c r="P93" i="370"/>
  <c r="N88" i="239"/>
  <c r="H134" i="371"/>
  <c r="N86" i="371"/>
  <c r="P89" i="370"/>
  <c r="H133" i="372"/>
  <c r="P90" i="370"/>
  <c r="D49" i="365"/>
  <c r="D55" i="365" s="1"/>
  <c r="D56" i="365" s="1"/>
  <c r="H125" i="370"/>
  <c r="H131" i="370"/>
  <c r="H50" i="365"/>
  <c r="V32" i="242"/>
  <c r="J32" i="242"/>
  <c r="U32" i="242"/>
  <c r="W19" i="242"/>
  <c r="T31" i="242"/>
  <c r="W31" i="242" s="1"/>
  <c r="I31" i="242"/>
  <c r="L31" i="242" s="1"/>
  <c r="T30" i="242"/>
  <c r="H55" i="367"/>
  <c r="D56" i="367"/>
  <c r="P81" i="364" s="1"/>
  <c r="W31" i="243"/>
  <c r="D56" i="369"/>
  <c r="L134" i="239"/>
  <c r="I135" i="239"/>
  <c r="L135" i="239" s="1"/>
  <c r="I63" i="241"/>
  <c r="I67" i="241"/>
  <c r="K63" i="241"/>
  <c r="D63" i="241" l="1"/>
  <c r="E63" i="241" s="1"/>
  <c r="N56" i="369"/>
  <c r="P82" i="364"/>
  <c r="P80" i="364"/>
  <c r="N56" i="365"/>
  <c r="P56" i="365"/>
  <c r="E54" i="241"/>
  <c r="D55" i="241"/>
  <c r="D67" i="241" s="1"/>
  <c r="L54" i="241"/>
  <c r="H54" i="241"/>
  <c r="H63" i="241" s="1"/>
  <c r="H56" i="367"/>
  <c r="N56" i="367"/>
  <c r="H55" i="365"/>
  <c r="H49" i="365"/>
  <c r="H56" i="369"/>
  <c r="T32" i="242"/>
  <c r="W32" i="242" s="1"/>
  <c r="I32" i="242"/>
  <c r="L32" i="242" s="1"/>
  <c r="W30" i="242"/>
  <c r="K67" i="241"/>
  <c r="C8" i="37"/>
  <c r="P83" i="364" l="1"/>
  <c r="P87" i="364" s="1"/>
  <c r="H8" i="37"/>
  <c r="C61" i="37"/>
  <c r="L55" i="241"/>
  <c r="C103" i="239"/>
  <c r="C88" i="37" l="1"/>
  <c r="H61" i="37"/>
  <c r="H88" i="37" s="1"/>
  <c r="C97" i="239"/>
  <c r="H103" i="239"/>
  <c r="H23" i="241" s="1"/>
  <c r="H17" i="241" s="1"/>
  <c r="H11" i="241" s="1"/>
  <c r="C23" i="241"/>
  <c r="C100" i="370"/>
  <c r="C91" i="239" l="1"/>
  <c r="H91" i="239" s="1"/>
  <c r="H97" i="239"/>
  <c r="C17" i="241"/>
  <c r="E17" i="241" s="1"/>
  <c r="P11" i="242" s="1"/>
  <c r="P19" i="242" s="1"/>
  <c r="E23" i="241"/>
  <c r="E24" i="365" s="1"/>
  <c r="E18" i="365" s="1"/>
  <c r="E12" i="365" s="1"/>
  <c r="E40" i="365" s="1"/>
  <c r="E56" i="365" s="1"/>
  <c r="H100" i="370"/>
  <c r="C94" i="370"/>
  <c r="C24" i="365"/>
  <c r="C119" i="239" l="1"/>
  <c r="P31" i="242"/>
  <c r="E31" i="242"/>
  <c r="P30" i="242"/>
  <c r="C135" i="239"/>
  <c r="H135" i="239" s="1"/>
  <c r="N90" i="239" s="1"/>
  <c r="H119" i="239"/>
  <c r="H24" i="365"/>
  <c r="C18" i="365"/>
  <c r="H94" i="370"/>
  <c r="C88" i="370"/>
  <c r="C11" i="241"/>
  <c r="N11" i="242"/>
  <c r="N19" i="242" l="1"/>
  <c r="S11" i="242"/>
  <c r="P32" i="242"/>
  <c r="E32" i="242"/>
  <c r="C39" i="241"/>
  <c r="C55" i="241" s="1"/>
  <c r="E11" i="241"/>
  <c r="N107" i="239"/>
  <c r="H88" i="370"/>
  <c r="C116" i="370"/>
  <c r="H18" i="365"/>
  <c r="C12" i="365"/>
  <c r="H12" i="365" s="1"/>
  <c r="S19" i="242" l="1"/>
  <c r="C31" i="242"/>
  <c r="H31" i="242" s="1"/>
  <c r="H36" i="243" s="1"/>
  <c r="N31" i="242"/>
  <c r="C62" i="241"/>
  <c r="E62" i="241" s="1"/>
  <c r="N30" i="242"/>
  <c r="S30" i="242" s="1"/>
  <c r="H55" i="241"/>
  <c r="H67" i="241" s="1"/>
  <c r="E55" i="241"/>
  <c r="H39" i="241"/>
  <c r="H62" i="241" s="1"/>
  <c r="E39" i="241"/>
  <c r="N55" i="241"/>
  <c r="C67" i="241"/>
  <c r="E67" i="241" s="1"/>
  <c r="C40" i="365"/>
  <c r="H116" i="370"/>
  <c r="C132" i="370"/>
  <c r="N32" i="242" l="1"/>
  <c r="S32" i="242" s="1"/>
  <c r="H37" i="243" s="1"/>
  <c r="H38" i="243" s="1"/>
  <c r="C32" i="242"/>
  <c r="N86" i="370"/>
  <c r="P91" i="370"/>
  <c r="P95" i="370" s="1"/>
  <c r="H132" i="370"/>
  <c r="H40" i="365"/>
  <c r="C56" i="365"/>
  <c r="H56" i="365" l="1"/>
  <c r="C86" i="364"/>
</calcChain>
</file>

<file path=xl/comments1.xml><?xml version="1.0" encoding="utf-8"?>
<comments xmlns="http://schemas.openxmlformats.org/spreadsheetml/2006/main">
  <authors>
    <author>User2</author>
  </authors>
  <commentList>
    <comment ref="B24" authorId="0" shapeId="0">
      <text>
        <r>
          <rPr>
            <b/>
            <sz val="9"/>
            <color indexed="81"/>
            <rFont val="Segoe UI"/>
            <family val="2"/>
            <charset val="238"/>
          </rPr>
          <t>beruházás, felújítás kötelező</t>
        </r>
      </text>
    </comment>
    <comment ref="D24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beruházás, felújítás önként
</t>
        </r>
      </text>
    </comment>
    <comment ref="B2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városgazda támog. +
városüzemelt.
</t>
        </r>
      </text>
    </comment>
    <comment ref="B26" authorId="0" shapeId="0">
      <text>
        <r>
          <rPr>
            <b/>
            <sz val="9"/>
            <color indexed="81"/>
            <rFont val="Segoe UI"/>
            <family val="2"/>
            <charset val="238"/>
          </rPr>
          <t>sport-park támog. (működ. + felhalm.)</t>
        </r>
      </text>
    </comment>
    <comment ref="D26" authorId="0" shapeId="0">
      <text>
        <r>
          <rPr>
            <b/>
            <sz val="9"/>
            <color indexed="81"/>
            <rFont val="Segoe UI"/>
            <family val="2"/>
            <charset val="238"/>
          </rPr>
          <t>sporttámog. + Triatlon támog. + diáksport</t>
        </r>
        <r>
          <rPr>
            <sz val="9"/>
            <color indexed="81"/>
            <rFont val="Segoe UI"/>
            <family val="2"/>
            <charset val="238"/>
          </rPr>
          <t xml:space="preserve">
+gimnasztráda</t>
        </r>
      </text>
    </comment>
    <comment ref="B27" authorId="0" shapeId="0">
      <text>
        <r>
          <rPr>
            <b/>
            <sz val="9"/>
            <color indexed="81"/>
            <rFont val="Segoe UI"/>
            <family val="2"/>
            <charset val="238"/>
          </rPr>
          <t>Rendőrkapitányság, nemzetiségi önk., sulizsaru, polgárőr egyesület, helyi autóbusz + katasztrófavédelem</t>
        </r>
      </text>
    </comment>
    <comment ref="D27" authorId="0" shapeId="0">
      <text>
        <r>
          <rPr>
            <b/>
            <sz val="9"/>
            <color indexed="81"/>
            <rFont val="Segoe UI"/>
            <family val="2"/>
            <charset val="238"/>
          </rPr>
          <t>összes támogatás - kötelező támogatás - sporttámogatások - triatlon támogatások-városgazda támog. (településüzem.között)</t>
        </r>
      </text>
    </comment>
    <comment ref="B2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ellátottak a települési támogatás egy része + köztemetés
</t>
        </r>
      </text>
    </comment>
    <comment ref="D2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elláttottak támogatása - települési támogatás kötelező része
</t>
        </r>
      </text>
    </comment>
    <comment ref="B30" authorId="0" shapeId="0">
      <text>
        <r>
          <rPr>
            <b/>
            <sz val="9"/>
            <color indexed="81"/>
            <rFont val="Segoe UI"/>
            <family val="2"/>
            <charset val="238"/>
          </rPr>
          <t>önkorm. Kötelező 
személyi+járulék+dologi-városüzemleltetés</t>
        </r>
      </text>
    </comment>
    <comment ref="D30" authorId="0" shapeId="0">
      <text>
        <r>
          <rPr>
            <b/>
            <sz val="9"/>
            <color indexed="81"/>
            <rFont val="Segoe UI"/>
            <family val="2"/>
            <charset val="238"/>
          </rPr>
          <t>önkorm. önként
személyi+járulék+dologi</t>
        </r>
      </text>
    </comment>
  </commentList>
</comments>
</file>

<file path=xl/sharedStrings.xml><?xml version="1.0" encoding="utf-8"?>
<sst xmlns="http://schemas.openxmlformats.org/spreadsheetml/2006/main" count="7128" uniqueCount="916">
  <si>
    <t>Bursa Hungarica Felsőoktatási Önkormányzati Ösztöndíjpályázat</t>
  </si>
  <si>
    <t>Tiszaújvárosi Szent István Katolikus Általános Iskola támogatása</t>
  </si>
  <si>
    <t>Felújítások</t>
  </si>
  <si>
    <t>Hitelek törlesztése</t>
  </si>
  <si>
    <t xml:space="preserve">Városi rendezvényterv támogatása </t>
  </si>
  <si>
    <t>Tiszaújvárosi Nyugdíjas Egyesület támogatása</t>
  </si>
  <si>
    <t>Tiszaújvárosi Polgárőr Egyesület támogatása</t>
  </si>
  <si>
    <t>Személyi juttatások</t>
  </si>
  <si>
    <t>Tiszaújváros Városi Rendelőintézet</t>
  </si>
  <si>
    <t>Tiszaújváros Város Önkormányzata</t>
  </si>
  <si>
    <t>Drogambulancia Alapítvány támogatása</t>
  </si>
  <si>
    <t>B E V É T E L E 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</si>
  <si>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</si>
  <si>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</si>
  <si>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</si>
  <si>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</si>
  <si>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</si>
  <si>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</si>
  <si>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</si>
  <si>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</si>
  <si>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</si>
  <si>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</si>
  <si>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</si>
  <si>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</si>
  <si>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</si>
  <si>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</si>
  <si>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</si>
  <si>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</si>
  <si>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</si>
  <si>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</si>
  <si>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</si>
  <si>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</si>
  <si>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</si>
  <si>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</si>
  <si>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K I A D Á S O K</t>
  </si>
  <si>
    <t>Összesen:</t>
  </si>
  <si>
    <t>Előirányzat-csoport, kiemelt előirányzat megnevezése</t>
  </si>
  <si>
    <t>Bevételek</t>
  </si>
  <si>
    <t>Kiadások</t>
  </si>
  <si>
    <t>Közvilágítás, közterületi áramdíjak</t>
  </si>
  <si>
    <t>Közterület-felügyelet kiadásai</t>
  </si>
  <si>
    <t>Humánszolgáltató Központ</t>
  </si>
  <si>
    <t>Vásárhelyi Pál ÁMK</t>
  </si>
  <si>
    <t>Városi Rendelőintézet</t>
  </si>
  <si>
    <t xml:space="preserve">       M e g n e v e z é s</t>
  </si>
  <si>
    <t>Települési vízellátás</t>
  </si>
  <si>
    <t xml:space="preserve">              M e g n e v e z é s</t>
  </si>
  <si>
    <t>M e g n e v e z é s</t>
  </si>
  <si>
    <t xml:space="preserve">                M e g n e v e z é s</t>
  </si>
  <si>
    <t>Köztemetés</t>
  </si>
  <si>
    <t>I. BERUHÁZÁSI KIADÁSOK</t>
  </si>
  <si>
    <t>II. FELÚJÍTÁSI KIADÁSOK</t>
  </si>
  <si>
    <t xml:space="preserve">Felhalmozási célú pénzeszköz átadás áht.-on kívülre </t>
  </si>
  <si>
    <t xml:space="preserve">Működési célú pénzeszköz átadás áht.-on kívülre </t>
  </si>
  <si>
    <t>Intézmény</t>
  </si>
  <si>
    <t>2005.</t>
  </si>
  <si>
    <t>Összesen</t>
  </si>
  <si>
    <t>Eötvös József Gimnázium, Szakiskola és Kollégium</t>
  </si>
  <si>
    <t>Derkovits Gyula Művelődési Központ és Városi Könyvtár</t>
  </si>
  <si>
    <t>37/2. sz .melléklet</t>
  </si>
  <si>
    <t>AZ  INTÉZMÉNYEKBEN  CÍMPÓTLÉKOKBAN  RÉSZESÜLŐK  SZÁMA (fő)</t>
  </si>
  <si>
    <t>Főtanácsosi pótlék</t>
  </si>
  <si>
    <t>Főmunkatársi</t>
  </si>
  <si>
    <t>pótlék</t>
  </si>
  <si>
    <t>Tanácsosi</t>
  </si>
  <si>
    <t>Munkatársi pótlék</t>
  </si>
  <si>
    <t>Napközi otthonos óvoda</t>
  </si>
  <si>
    <t>Általános és Alapfokú Művészeti Iskola, Pedagógiai Szakszolgálat</t>
  </si>
  <si>
    <t>Személyi  juttatások</t>
  </si>
  <si>
    <t>Dologi  kiadások</t>
  </si>
  <si>
    <t>Támogatásértékű működési kiadás</t>
  </si>
  <si>
    <t xml:space="preserve">Támogatásértékű működési kiadások és működési célú pénzeszköz átadások </t>
  </si>
  <si>
    <t xml:space="preserve">Támogatásértékű felhalmozási kiadások és felhalmozási célú pénzeszköz átadások </t>
  </si>
  <si>
    <t>Egyéb az önkormányzat rendeletében megállapítható juttatás</t>
  </si>
  <si>
    <t xml:space="preserve">Támogatásértékű felhalmozási kiadások  </t>
  </si>
  <si>
    <t>Nemzetiségi önkormányzatok támogatása</t>
  </si>
  <si>
    <t>Költségvetési hiány:</t>
  </si>
  <si>
    <t>Költségvetési többlet:</t>
  </si>
  <si>
    <t xml:space="preserve">Sporttámogatások         </t>
  </si>
  <si>
    <t xml:space="preserve">Egyházak támogatása     </t>
  </si>
  <si>
    <t>Ellátottak pénzbeli juttatásai</t>
  </si>
  <si>
    <t xml:space="preserve"> - Gyermekes családok év végi támogatása</t>
  </si>
  <si>
    <t>Mecénás Közalapítvány támogatása</t>
  </si>
  <si>
    <t>Közhatalmi bevételek</t>
  </si>
  <si>
    <t>Megnevezés</t>
  </si>
  <si>
    <t xml:space="preserve">Tiszaújvárosi Humánszolgáltató Központ </t>
  </si>
  <si>
    <t>Munkaadókat terhelő járulékok és szociális hozzájárulási adó</t>
  </si>
  <si>
    <t>Egyéb működési célú kiadások</t>
  </si>
  <si>
    <t>5.1.</t>
  </si>
  <si>
    <t>1.4.</t>
  </si>
  <si>
    <t>1.1.</t>
  </si>
  <si>
    <t>1.2.</t>
  </si>
  <si>
    <t>1.3.</t>
  </si>
  <si>
    <t>2.1.</t>
  </si>
  <si>
    <t>2.2.</t>
  </si>
  <si>
    <t>2.3.</t>
  </si>
  <si>
    <t>2.4.</t>
  </si>
  <si>
    <t>3.1.</t>
  </si>
  <si>
    <t>3.2.</t>
  </si>
  <si>
    <t>4.1.</t>
  </si>
  <si>
    <t>4.2.</t>
  </si>
  <si>
    <t>5.2.</t>
  </si>
  <si>
    <t>5.3.</t>
  </si>
  <si>
    <t>6.1.</t>
  </si>
  <si>
    <t>6.2.</t>
  </si>
  <si>
    <t>3.3.</t>
  </si>
  <si>
    <t>7.1.</t>
  </si>
  <si>
    <t>7.2.</t>
  </si>
  <si>
    <t>Egyesületek, civil szervezetek támogatása</t>
  </si>
  <si>
    <t>Napközi Otthonos Óvoda által megvalósított beruházások, felújítások</t>
  </si>
  <si>
    <t>Tiszaújváros Városi Rendelőintézet által folyósított támogatásértékű  kiadás és pénzeszközátadás összesen:</t>
  </si>
  <si>
    <t>Egyéb dologi kiadások összesen:</t>
  </si>
  <si>
    <t>Dologi kiadások mindösszesen:</t>
  </si>
  <si>
    <t>Intézményi beruházási és felújítási kiadások</t>
  </si>
  <si>
    <t>Hosszú lejáratú hitelek törlesztése</t>
  </si>
  <si>
    <t>Rövid lejáratú hitelek törlesztése</t>
  </si>
  <si>
    <t>Helyi rendelet alapján folyósított szociális, gyermekvédelmi ellátás összesen</t>
  </si>
  <si>
    <t>Egyéb közhatalmi bevételek</t>
  </si>
  <si>
    <t>Beruházások</t>
  </si>
  <si>
    <t>Sor-
szám</t>
  </si>
  <si>
    <t xml:space="preserve">Dologi kiadások </t>
  </si>
  <si>
    <t>Kölcsön törlesztése</t>
  </si>
  <si>
    <t>Költségvetési maradvány igénybevétele</t>
  </si>
  <si>
    <t>Egyéb belső finanszírozási bevételek</t>
  </si>
  <si>
    <t>Befektetési célú belföldi, külföldi értékpapírok vásárlása</t>
  </si>
  <si>
    <t>Hosszú lejáratú hitelek, kölcsönök felvétele</t>
  </si>
  <si>
    <t>Rövid lejáratú hitelek, kölcsönök felvétele</t>
  </si>
  <si>
    <t>Egyéb külső finanszírozási bevételek</t>
  </si>
  <si>
    <t>Sorszám</t>
  </si>
  <si>
    <t>Intézmények összesen</t>
  </si>
  <si>
    <t xml:space="preserve">Működési költségvetési maradvány igénybevétele </t>
  </si>
  <si>
    <t>Bevételi jogcímek</t>
  </si>
  <si>
    <t>Tiszaújvárosi Intézményműködtető Központ</t>
  </si>
  <si>
    <t>TIK által megvalósított beruházások, felújítások</t>
  </si>
  <si>
    <t>Tiszaújvárosi Polgármesteri Hivatal</t>
  </si>
  <si>
    <t>Helyi autóbusz közlekedés támogatása</t>
  </si>
  <si>
    <t>Költségvetési szerv megnevezése</t>
  </si>
  <si>
    <t>03</t>
  </si>
  <si>
    <t>Feladat megnevezése</t>
  </si>
  <si>
    <t>Összes bevétel, kiadás</t>
  </si>
  <si>
    <t>01</t>
  </si>
  <si>
    <t>Száma</t>
  </si>
  <si>
    <t>Készletértékesítés ellenértéke</t>
  </si>
  <si>
    <t>Szolgáltatások ellenértéke</t>
  </si>
  <si>
    <t>Közvetített szolgáltatások értéke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</si>
  <si>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</si>
  <si>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</si>
  <si>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</si>
  <si>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</si>
  <si>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</si>
  <si>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</si>
  <si>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</si>
  <si>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</si>
  <si>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1.9.</t>
  </si>
  <si>
    <t>Egyéb pénzügyi műveletek bevételei</t>
  </si>
  <si>
    <t>1.10.</t>
  </si>
  <si>
    <t>Egyéb működési bevételek</t>
  </si>
  <si>
    <t>Működési célú támogatások államháztartáson belülről (2.1.+…+2.3.)</t>
  </si>
  <si>
    <t>Elvonások és befizetések bevételei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</si>
  <si>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</si>
  <si>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</si>
  <si>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</si>
  <si>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</si>
  <si>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4.3.</t>
  </si>
  <si>
    <t>- ebből EU-s támogatás</t>
  </si>
  <si>
    <t>Felhalmozási bevételek (5.1.+…+5.3.)</t>
  </si>
  <si>
    <t>Immateriális javak értékesítése</t>
  </si>
  <si>
    <t>Ingatlanok értékesítése</t>
  </si>
  <si>
    <t>Egyéb tárgyi eszközök értékesítése</t>
  </si>
  <si>
    <t>Működési célú átvett pénzeszközök</t>
  </si>
  <si>
    <t>9.1.</t>
  </si>
  <si>
    <t>9.2.</t>
  </si>
  <si>
    <t>9.3.</t>
  </si>
  <si>
    <t>BEVÉTELEK ÖSSZESEN: (8.+9.)</t>
  </si>
  <si>
    <t>Egyéb fejlesztési célú kiadások</t>
  </si>
  <si>
    <t>KIADÁSOK ÖSSZESEN: (1.+2.)</t>
  </si>
  <si>
    <t>Irányító szervi (önkormányzati) támogatás (intézményfinanszírozás) működési célú</t>
  </si>
  <si>
    <t>9.4.</t>
  </si>
  <si>
    <t>Irányító szervi (önkormányzati) támogatás (intézményfinanszírozás) felhalmozási célú</t>
  </si>
  <si>
    <t>Finanszírozási bevételek (9.1.+…+9.4.)</t>
  </si>
  <si>
    <t>07</t>
  </si>
  <si>
    <t>06</t>
  </si>
  <si>
    <t>05</t>
  </si>
  <si>
    <t>04</t>
  </si>
  <si>
    <t>02</t>
  </si>
  <si>
    <t>Felhalmozási költségvetési maradvány igénybevétele</t>
  </si>
  <si>
    <t>02-07</t>
  </si>
  <si>
    <t>Helyi önkormányzatok működésének általános támogatása</t>
  </si>
  <si>
    <t>Önkormányzatok kulturális feladatainak támogatása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</si>
  <si>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</si>
  <si>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</si>
  <si>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</si>
  <si>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Felhalmozási célú önkormányzati támogatások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</si>
  <si>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</si>
  <si>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</si>
  <si>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</si>
  <si>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Egyéb felhalmozási célú támogatások bevételei</t>
  </si>
  <si>
    <t>Gépjárműadó</t>
  </si>
  <si>
    <t>Egyéb áruhasználati és szolgáltatási adók</t>
  </si>
  <si>
    <t>4.4.</t>
  </si>
  <si>
    <t>5.4.</t>
  </si>
  <si>
    <t>5.5.</t>
  </si>
  <si>
    <t xml:space="preserve">Kiszámlázott általános forgalmi adó </t>
  </si>
  <si>
    <t>Általános forgalmi adó visszatérítése</t>
  </si>
  <si>
    <t>6.3.</t>
  </si>
  <si>
    <t>6.4.</t>
  </si>
  <si>
    <t>Részesedések értékesítése</t>
  </si>
  <si>
    <t>6.5.</t>
  </si>
  <si>
    <t>Részesedések megszűnéséhez kapcsolódó bevételek</t>
  </si>
  <si>
    <t>Működési célú visszatérítendő támogatások, kölcsönök visszatér. ÁH-n kívülről</t>
  </si>
  <si>
    <t>Egyéb működési célú átvett pénzeszköz</t>
  </si>
  <si>
    <t>Felhalm. célú visszatérítendő támogatások, kölcsönök visszatér. ÁH-n kívülről</t>
  </si>
  <si>
    <t>Egyéb felhalmozási célú átvett pénzeszköz</t>
  </si>
  <si>
    <t>10.1.</t>
  </si>
  <si>
    <t>Hosszú lejáratú  hitelek, kölcsönök felvétele</t>
  </si>
  <si>
    <t>10.3.</t>
  </si>
  <si>
    <t>11.1.</t>
  </si>
  <si>
    <t>Forgatási célú belföldi értékpapírok beváltása,  értékesítése</t>
  </si>
  <si>
    <t>11.2.</t>
  </si>
  <si>
    <t>12.1.</t>
  </si>
  <si>
    <t>12.2.</t>
  </si>
  <si>
    <t>13.1.</t>
  </si>
  <si>
    <t>13.2.</t>
  </si>
  <si>
    <t xml:space="preserve">   - Visszatérítendő támogatások, kölcsönök nyújtása ÁH-n kívülre</t>
  </si>
  <si>
    <t>2.1.-ből EU-s forrásból megvalósuló beruházás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</si>
  <si>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</si>
  <si>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</si>
  <si>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Egyéb felhalmozási célú támogatások államháztartáson kívülre</t>
  </si>
  <si>
    <t xml:space="preserve"> Pénzügyi lízing kiadásai</t>
  </si>
  <si>
    <t>Építményadó</t>
  </si>
  <si>
    <t>Idegenforgalmi adó</t>
  </si>
  <si>
    <t>TISZAÚJVÁROS VÁROS ÖNKORMÁNYZATA</t>
  </si>
  <si>
    <t xml:space="preserve"> - ebből EU-s támogatás</t>
  </si>
  <si>
    <t>Egyéb működési célú támogatások államháztartáson kívülre</t>
  </si>
  <si>
    <t>Egyéb működési célú támogatások ÁH-n belülre</t>
  </si>
  <si>
    <t>- ebből EU-s forrásból megvalósuló beruházás</t>
  </si>
  <si>
    <t>- ebből EU-s forrásból megvalósuló felújítás</t>
  </si>
  <si>
    <t>Egyéb felhalmozási célú támogatások államháztartáson kívülre</t>
  </si>
  <si>
    <t>Egyéb felhalmozási célú támogatások ÁH-n belülre</t>
  </si>
  <si>
    <t xml:space="preserve"> Irányító szervi támogatások folyósítása (működési)</t>
  </si>
  <si>
    <t xml:space="preserve"> Irányító szervi támogatások folyósítása (felhalmozási)</t>
  </si>
  <si>
    <t xml:space="preserve">  Forgatási célú belföldi értékpapírok vásárlása</t>
  </si>
  <si>
    <t xml:space="preserve">  Likviditási célú hitelek, kölcsönök törlesztése pénzügyi vállalkozásnak</t>
  </si>
  <si>
    <t xml:space="preserve">  Rövid lejáratú hitelek, kölcsönök törlesztése</t>
  </si>
  <si>
    <t>I. Működési célú bevételek és kiadások mérlege
(Önkormányzati szinten)</t>
  </si>
  <si>
    <t>Működési célú támogatások államháztartáson belülről</t>
  </si>
  <si>
    <t>II. Felhalmozási célú bevételek és kiadások mérlege
(Önkormányzati szinten)</t>
  </si>
  <si>
    <t>Felhalmozási célú támogatások államháztartáson belülről</t>
  </si>
  <si>
    <t>Felhalmozási bevételek</t>
  </si>
  <si>
    <t>Felhalmozási célú átvett pénzeszközök átvétele</t>
  </si>
  <si>
    <t>Egyéb felhalmozási célú bevételek</t>
  </si>
  <si>
    <t>Pénzügyi lízing kiadásai</t>
  </si>
  <si>
    <t>KÖLTSÉGVETÉSI, FINANSZÍROZÁSI BEVÉTELEK ÉS KIADÁSOK EGYENLEGE</t>
  </si>
  <si>
    <t>BEVÉTELEK ÉS  KIADÁSOK EGYENLEGE</t>
  </si>
  <si>
    <t xml:space="preserve"> - Egyszeri év végi támogatás</t>
  </si>
  <si>
    <t xml:space="preserve"> - Gyermekétkeztetési térítési díjtámogatás</t>
  </si>
  <si>
    <t xml:space="preserve"> - Táboroztatási támogatás</t>
  </si>
  <si>
    <t xml:space="preserve">Működési célú támogatások </t>
  </si>
  <si>
    <t>Működési célú támogatások államháztartáson belülre</t>
  </si>
  <si>
    <t xml:space="preserve">Működési célú támogatások államháztartáson kívülre </t>
  </si>
  <si>
    <t>Tiszaújvárosi Sport-Park Nonprofit Kft. támogatása</t>
  </si>
  <si>
    <t xml:space="preserve">Felhalmozási célú támogatások </t>
  </si>
  <si>
    <t>Felhalmozási célú támogatások államháztartáson belülre</t>
  </si>
  <si>
    <t xml:space="preserve">Felhalmozási célú támogatások államháztartáson kívülre </t>
  </si>
  <si>
    <t>Önkormányzat támogatásai összesen:</t>
  </si>
  <si>
    <t>Intézmények támogatásai összesen:</t>
  </si>
  <si>
    <t>Tiszaújváros Város Önkormányzata támogatásai összesen:</t>
  </si>
  <si>
    <t>Egyéb felhalmozási célú kiadások</t>
  </si>
  <si>
    <t>Épületfenntartás kiadásai</t>
  </si>
  <si>
    <t>Személyi juttatásokból jutalom, céljuttatás</t>
  </si>
  <si>
    <t>Működési célú költségvetési támogatások és kiegészítő támogatások</t>
  </si>
  <si>
    <t>Elszámolásból származó bevételek</t>
  </si>
  <si>
    <t>2.4.-ből EU-s támogatás</t>
  </si>
  <si>
    <t>Közvetített szolgáltatások ellenértéke</t>
  </si>
  <si>
    <t>Biztosító által fizetett kártérítés</t>
  </si>
  <si>
    <t>1.11.</t>
  </si>
  <si>
    <t>Működési bevételek (1.1.+…+1.11.)</t>
  </si>
  <si>
    <t>Vagyoni típusú adók</t>
  </si>
  <si>
    <t>Értékesítési és forgalmi adók</t>
  </si>
  <si>
    <t>Helyi iparűzési adó</t>
  </si>
  <si>
    <t>4.2.1.</t>
  </si>
  <si>
    <t>4.5.</t>
  </si>
  <si>
    <t>Települési támogatás</t>
  </si>
  <si>
    <t>"Sulizsaru" program támogatása</t>
  </si>
  <si>
    <t>"Tiszaújváros jövőjéért" Alapítvány támogatása</t>
  </si>
  <si>
    <t>ifj. Márkus Gábor Alapítvány támogatása</t>
  </si>
  <si>
    <t>Zabos Géza Horgászegyesület támogatása</t>
  </si>
  <si>
    <t>Kiadási jogcímek</t>
  </si>
  <si>
    <t xml:space="preserve">Tiszaújvárosi Napközi Otthonos Óvoda </t>
  </si>
  <si>
    <t>Álláshelyek száma</t>
  </si>
  <si>
    <t>Közfoglalkoztatottak álláshelyeinek száma</t>
  </si>
  <si>
    <t xml:space="preserve">Álláshelyek száma </t>
  </si>
  <si>
    <t xml:space="preserve">Intézmények által megvalósítandó beruházások </t>
  </si>
  <si>
    <t>Intézmények által megvalósítandó felújítások</t>
  </si>
  <si>
    <t>Intézmények által megvalósítandó beruházások és felújítások összesen</t>
  </si>
  <si>
    <t>Tiszaújváros Város Önkormányzata által megvalósítandó beruházások  és felújítások</t>
  </si>
  <si>
    <t>A</t>
  </si>
  <si>
    <t>B</t>
  </si>
  <si>
    <t>C</t>
  </si>
  <si>
    <t>D</t>
  </si>
  <si>
    <t>E</t>
  </si>
  <si>
    <t>Kamatbevételek és más nyereségjellegű bevételek</t>
  </si>
  <si>
    <t>Államháztartáson belüli megelőlegezések folyósítása</t>
  </si>
  <si>
    <t>Államháztartáson belüli megelőlegezések visszafizetése</t>
  </si>
  <si>
    <t>1.1.1.</t>
  </si>
  <si>
    <t>1.5.1.</t>
  </si>
  <si>
    <t>1.5.2.</t>
  </si>
  <si>
    <t>1.5.3.</t>
  </si>
  <si>
    <t>1.5.4.</t>
  </si>
  <si>
    <t>1.5.5.</t>
  </si>
  <si>
    <t>KÖLTSÉGVETÉSI KIADÁSOK ÖSSZESEN (1+2)</t>
  </si>
  <si>
    <t>Hitel-, kölcsöntörlesztés államháztartáson kívülre (4.1. + … + 4.3.)</t>
  </si>
  <si>
    <t>FINANSZÍROZÁSI KIADÁSOK ÖSSZESEN: (4.+…+6.)</t>
  </si>
  <si>
    <t>KIADÁSOK ÖSSZESEN: (3+7)</t>
  </si>
  <si>
    <t>2.2.1.</t>
  </si>
  <si>
    <t>2.1.1.</t>
  </si>
  <si>
    <t>2.3.1.</t>
  </si>
  <si>
    <t>2.3.2.</t>
  </si>
  <si>
    <t>2.3.3.</t>
  </si>
  <si>
    <t>2.3.4.</t>
  </si>
  <si>
    <t>2.4.1.</t>
  </si>
  <si>
    <t>3.4.1.</t>
  </si>
  <si>
    <t>7.2.1.</t>
  </si>
  <si>
    <t>Likviditási célú  hitelek, kölcsönök felvétele</t>
  </si>
  <si>
    <t>12.3.</t>
  </si>
  <si>
    <t xml:space="preserve">Hiány belső finanszírozásának bevételei </t>
  </si>
  <si>
    <t xml:space="preserve">Költségvetési bevételek összesen </t>
  </si>
  <si>
    <t>Költségvetési kiadások összesen</t>
  </si>
  <si>
    <t xml:space="preserve">Működési célú finanszírozási kiadások összesen </t>
  </si>
  <si>
    <t>Működési célú finanszírozási bevételek összesen</t>
  </si>
  <si>
    <t xml:space="preserve">Hiány külső finanszírozásának bevételei </t>
  </si>
  <si>
    <t>Költségvetési bevételek összesen</t>
  </si>
  <si>
    <t xml:space="preserve">Költségvetési kiadások összesen </t>
  </si>
  <si>
    <t xml:space="preserve">Hiány belső finanszírozás bevételei </t>
  </si>
  <si>
    <t>Felhalmozási célú finanszírozási bevételek összesen</t>
  </si>
  <si>
    <t>KIADÁSOK ÖSSZESEN (10+20)</t>
  </si>
  <si>
    <t>Ebből: EU-s támogatás</t>
  </si>
  <si>
    <t>Ebből: EU-s támogatás (közvetlen)</t>
  </si>
  <si>
    <t>Ebből: EU-s forrásból megvalósuló felújítás</t>
  </si>
  <si>
    <t>Ebből :EU-s forrásból megvalósuló beruházás</t>
  </si>
  <si>
    <t>2.2.2.</t>
  </si>
  <si>
    <t>K506</t>
  </si>
  <si>
    <t>K512</t>
  </si>
  <si>
    <t>K84</t>
  </si>
  <si>
    <t>K89</t>
  </si>
  <si>
    <t xml:space="preserve"> - Életkezdési támogatás</t>
  </si>
  <si>
    <t>Partnervárosok támogatása</t>
  </si>
  <si>
    <t>Tiszaújvárosi Diáksport támogatása</t>
  </si>
  <si>
    <t>2.2.-ból EU-s forrásból megvalósuló felújítás</t>
  </si>
  <si>
    <t>Kulturális stratégia megvalósításának támogatása</t>
  </si>
  <si>
    <t>Államháztartáson belüli megelőlegezések törlesztése</t>
  </si>
  <si>
    <t>Belföldi finanszírozás kiadásai (6.1. + … + 6.5.)</t>
  </si>
  <si>
    <t xml:space="preserve">Belföldi értékpapírok kiadásai </t>
  </si>
  <si>
    <t>Belföldi finanszírozás kiadásai</t>
  </si>
  <si>
    <t xml:space="preserve">Költségvetési maradvány igénybevétele </t>
  </si>
  <si>
    <t xml:space="preserve">Betétek megszüntetése </t>
  </si>
  <si>
    <t>Likviditási célú hitelek, kölcsönök felvétele</t>
  </si>
  <si>
    <t>Forgatási célú belföldi értékpapírok vásárlása</t>
  </si>
  <si>
    <t xml:space="preserve">Pénzeszközök betétként elhelyezése </t>
  </si>
  <si>
    <t>1.5.6.</t>
  </si>
  <si>
    <t>Forintban</t>
  </si>
  <si>
    <t>Témaszám</t>
  </si>
  <si>
    <t>Önkormányzat által megvalósítandó beruházások, felújítások</t>
  </si>
  <si>
    <t>Polgármesteri Hivatal által megvalósítandó beruházások, felújítások</t>
  </si>
  <si>
    <t>Tiszaújvárosi Humánszolgáltató Központ által megvalósítandó beruházások, felújítások</t>
  </si>
  <si>
    <t>Tiszaújváros Városi Rendelőintézet által megvalósítandó beruházások, felújítások</t>
  </si>
  <si>
    <t>7.2.-ből EU-s támogatás (közvetlen)</t>
  </si>
  <si>
    <t xml:space="preserve">Előző év működési költségvetési maradvány igénybevétele </t>
  </si>
  <si>
    <t>Előző év felhalmozási költségvetési maradvány igénybevétele</t>
  </si>
  <si>
    <t xml:space="preserve">  Hosszú lejáratú hitelek, kölcsönök törlesztése pénzügyi vállalkozásnak</t>
  </si>
  <si>
    <t xml:space="preserve"> Pénzeszközök lekötött betétként elhelyezése </t>
  </si>
  <si>
    <t xml:space="preserve"> - Iskolakezdési támogatás</t>
  </si>
  <si>
    <t xml:space="preserve"> - Kábel TV előfizetési díjtámogatás</t>
  </si>
  <si>
    <t xml:space="preserve"> - Hulladékszállítási díjtámogatás</t>
  </si>
  <si>
    <t xml:space="preserve"> - Születési támogatás</t>
  </si>
  <si>
    <t xml:space="preserve"> - Szünidei gyermekétkeztetés</t>
  </si>
  <si>
    <t>Lekötött betétek megszüntetése</t>
  </si>
  <si>
    <t>Felhalmozási célú finanszírozási kiadások összesen</t>
  </si>
  <si>
    <t>Felhalmozási célú átvett pénzeszközök (7.1. + 7.2.)</t>
  </si>
  <si>
    <t>"Zöldülő Tiszaújváros" program feladatai</t>
  </si>
  <si>
    <t>Teljesítés %-a</t>
  </si>
  <si>
    <t>I</t>
  </si>
  <si>
    <t xml:space="preserve">   Felhalmozási költségvetés kiadásai (2.1.+2.2.+2.3.)</t>
  </si>
  <si>
    <t xml:space="preserve"> </t>
  </si>
  <si>
    <t>Energiaracionalizálási és gépészeti feladatok támogatása</t>
  </si>
  <si>
    <t>Tiszaújvárosi Művelődési Központ és Könyvtár</t>
  </si>
  <si>
    <t>F</t>
  </si>
  <si>
    <t>J</t>
  </si>
  <si>
    <t>Éven túli lejáratú belföldi értékpapírok kibocsátása</t>
  </si>
  <si>
    <t xml:space="preserve"> Forgatási célú belföldi értékpapírok vásárlása</t>
  </si>
  <si>
    <t xml:space="preserve"> Éven túli lejáratú belföldi értékpapírok beváltása</t>
  </si>
  <si>
    <t>Tiszaújvárosi Művelődési Központ és Könyvtár által megvalósítandó beruházások, felújítások</t>
  </si>
  <si>
    <t>KÖTELEZŐ FELADATAINAK MÉRLEGE</t>
  </si>
  <si>
    <t xml:space="preserve">   Felhalmozási költségvetés kiadásai (2.1.+2.3.+2.3.)</t>
  </si>
  <si>
    <t>2.3.-ból EU-s forrásból megvalósuló felújítás</t>
  </si>
  <si>
    <t xml:space="preserve">  Hosszú lejáratú hitelek, kölcsönök törlesztése</t>
  </si>
  <si>
    <t xml:space="preserve"> Pénzeszközök betétként elhelyezése </t>
  </si>
  <si>
    <t xml:space="preserve"> Államháztartáson belüli megelőlegezések törlesztése</t>
  </si>
  <si>
    <t>ÖNKÉNT VÁLLALT FELADATAINAK MÉRLEGE</t>
  </si>
  <si>
    <t>ÁLLAMIGAZGATÁSI FELADATOK MÉRLEGE</t>
  </si>
  <si>
    <t>Kötelező feladatok bevételei, kiadásai</t>
  </si>
  <si>
    <t>Önként vállalt feladatok bevételei, kiadásai</t>
  </si>
  <si>
    <t>Államigazgatási feladatok bevételei, kiadásai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</si>
  <si>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</si>
  <si>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</si>
  <si>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</si>
  <si>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</si>
  <si>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Tiszaújváros Város Önkormányzata által megvalósítandó beruházások:</t>
  </si>
  <si>
    <t>Tiszaújvárosi Polgármesteri Hivatal által megvalósítandó beruházások:</t>
  </si>
  <si>
    <t>Tiszaújvárosi Intézményműködtető Központ által megvalósítandó beruházások:</t>
  </si>
  <si>
    <t>Tiszaújvárosi Humánszolgáltató Központ által megvalósítandó beruházások:</t>
  </si>
  <si>
    <t>Tiszaújvárosi Napközi Otthonos Óvoda által megvalósítandó beruházások:</t>
  </si>
  <si>
    <t>Tiszaújváros Városi Rendelőintézet által megvalósítandó beruházások:</t>
  </si>
  <si>
    <t>ÖSSZESEN:</t>
  </si>
  <si>
    <t>Felújítási kiadások előirányzata felújításonként</t>
  </si>
  <si>
    <t>Felújítás  megnevezése</t>
  </si>
  <si>
    <t>Tiszaújváros Város Önkormányzata által megvalósítandó felújítások:</t>
  </si>
  <si>
    <t>Tiszaújvárosi Intézményműködtető Központ által megvalósítandó felújítások:</t>
  </si>
  <si>
    <t>Tiszaújváros Városi Rendelőintézet által megvalósítandó felújítások:</t>
  </si>
  <si>
    <t>Sor-szám</t>
  </si>
  <si>
    <t>MEGNEVEZÉS</t>
  </si>
  <si>
    <t>Évek</t>
  </si>
  <si>
    <t>G</t>
  </si>
  <si>
    <t>ÖSSZES KÖTELEZETTSÉG</t>
  </si>
  <si>
    <t>*Az adósságot keletkeztető ügyletekhez történő hozzájárulás részletes szabályairól szóló 353/2011. (XII.31.) Korm. rendelet 2. § (1) bekezdése alapján.</t>
  </si>
  <si>
    <t>Fejlesztési cél leírása</t>
  </si>
  <si>
    <t>Fejlesztés várható kiadása</t>
  </si>
  <si>
    <t>ADÓSSÁGOT KELETKEZTETŐ ÜGYLETEK VÁRHATÓ EGYÜTTES ÖSSZEGE</t>
  </si>
  <si>
    <t>Adatszolgáltatás 
az elismert tartozásállományról</t>
  </si>
  <si>
    <t>Költségvetési szerv neve:</t>
  </si>
  <si>
    <t>…………………………………</t>
  </si>
  <si>
    <t>Költségvetési szerv számlaszáma:</t>
  </si>
  <si>
    <t xml:space="preserve">Éves eredeti kiadási előirányzat: </t>
  </si>
  <si>
    <t>………</t>
  </si>
  <si>
    <t xml:space="preserve"> Ft</t>
  </si>
  <si>
    <t>30 napon túli elismert tartozásállomány összesen: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</si>
  <si>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</si>
  <si>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</si>
  <si>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</si>
  <si>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</si>
  <si>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</si>
  <si>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</si>
  <si>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</si>
  <si>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</si>
  <si>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</si>
  <si>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</si>
  <si>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</si>
  <si>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</si>
  <si>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 xml:space="preserve">Intézmény                                               </t>
  </si>
  <si>
    <t>Vezetői pótlék mértéke a költségvetési törvényben meghatározott pótlékalap százalékában (%)</t>
  </si>
  <si>
    <t>Jogosultak száma (fő)</t>
  </si>
  <si>
    <t>munkakör</t>
  </si>
  <si>
    <t>TISZAÚJVÁROSI INTÉZMÉNYMŰKÖDTETŐ KÖZPONT</t>
  </si>
  <si>
    <t>intézményvezető (magasabb vezető)</t>
  </si>
  <si>
    <t>csoportvezető (vezető)</t>
  </si>
  <si>
    <t>TISZAÚJVÁROSI HUMÁNSZOLGÁLTATÓ  KÖZPONT</t>
  </si>
  <si>
    <t>TISZAÚJVÁROS VÁROSI RENDELŐINTÉZET</t>
  </si>
  <si>
    <t>gazdasági igazgató (magasabb vezető)</t>
  </si>
  <si>
    <t>MAGASABB VEZETŐK, VEZETŐK ÖSSZESEN</t>
  </si>
  <si>
    <t xml:space="preserve">Intézmény </t>
  </si>
  <si>
    <t>Jogosultak száma  (fő)</t>
  </si>
  <si>
    <t>TISZAÚJVÁROSI NAPKÖZI OTTHONOS ÓVODA</t>
  </si>
  <si>
    <t>MAGASABB VEZETŐK, VEZETŐK MINDÖSSZESEN</t>
  </si>
  <si>
    <t>Idegennyelv  tudási pótlék</t>
  </si>
  <si>
    <t>Szociális ágazati összevont pótlék</t>
  </si>
  <si>
    <t>Bölcsődei pótlék</t>
  </si>
  <si>
    <t>Fokozott fizikai, pszichés megterhelés miatti pótlék</t>
  </si>
  <si>
    <t>Tiszaújvárosi Napközi Otthonos Óvoda</t>
  </si>
  <si>
    <t>Főmunkatársi pótlék</t>
  </si>
  <si>
    <t>Tanácsosi pótlék</t>
  </si>
  <si>
    <t>Tiszaújvárosi Humánszolgáltató Központ</t>
  </si>
  <si>
    <t>EU-s projekt neve, azonosítója:</t>
  </si>
  <si>
    <t>Források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</si>
  <si>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</si>
  <si>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</si>
  <si>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</si>
  <si>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</si>
  <si>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</si>
  <si>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</si>
  <si>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</si>
  <si>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</si>
  <si>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</si>
  <si>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Szolgáltatások igénybe vétele</t>
  </si>
  <si>
    <t xml:space="preserve">  </t>
  </si>
  <si>
    <t>Adminisztratív költségek</t>
  </si>
  <si>
    <t>Fel nem használt előleg visszautalás</t>
  </si>
  <si>
    <t>Támogatott neve</t>
  </si>
  <si>
    <t>Hozzájárulás  (Ft)</t>
  </si>
  <si>
    <t>TISZAÚJVÁROSI MŰVELŐDÉSI KÖZPONT ÉS KÖNYVTÁR</t>
  </si>
  <si>
    <t>Tiszaújvárosi Művelődési Központ és Könyvtár által megvalósítandó beruházások:</t>
  </si>
  <si>
    <t>Immateriális javak beszerzése</t>
  </si>
  <si>
    <t>Immateriális javak beszerzése, létesítése</t>
  </si>
  <si>
    <t>Informatikai eszközök beszerzése, létesítése</t>
  </si>
  <si>
    <t>Informatikai eszközök beszerzése</t>
  </si>
  <si>
    <t>Egyéb tárgyi eszközök beszerzése</t>
  </si>
  <si>
    <t>Játszótéri elemek cseréje</t>
  </si>
  <si>
    <t>Ivóvíz közmű felújítások</t>
  </si>
  <si>
    <t>Szennyvíz közmű felújítások</t>
  </si>
  <si>
    <t>Tárgyi eszközök beszerzése</t>
  </si>
  <si>
    <t>Bruttó hiány:</t>
  </si>
  <si>
    <t>Bruttó többlet:</t>
  </si>
  <si>
    <t>Államháztartáson belüli megelőlegezések</t>
  </si>
  <si>
    <t>Informatikai infrastruktúra fejlesztése</t>
  </si>
  <si>
    <t>Állami fenntartású köznevelési intézmények támogatása</t>
  </si>
  <si>
    <t>Rövid lejáratú  hitelek, kölcsönök felvétele</t>
  </si>
  <si>
    <t>Váratlan meghibásodások miatt szükséges eszközök beszerzése</t>
  </si>
  <si>
    <t>Tiszaújváros Város Önkormányzata saját bevételeinek részletezése az adósságot keletkeztető  ügyletből származó tárgyévi fizetési kötelezettség megállapításához</t>
  </si>
  <si>
    <t>Az önkormányzati vagyon és az önkormányzatot megillető vagyoni értékű jog értékesítéséből és hasznosításából származó bevétel (tulajdonosi bevétel)</t>
  </si>
  <si>
    <t>Osztalék, koncessziós díj és hozambevétel</t>
  </si>
  <si>
    <t>Tárgyi eszköz és az immateriális jószág, részvény, részesedés, vállalat értékesítéséből vagy privatizációból származó bevétel (ingatlan értékesítés)</t>
  </si>
  <si>
    <t>Kezesség-, illetve garanciavállalással kapcsolatos megtérülés</t>
  </si>
  <si>
    <t>Saját bevételek (01+… .+06)</t>
  </si>
  <si>
    <t>09</t>
  </si>
  <si>
    <t>A számvitelről szóló törvény (a továbbiakban: Szt.) szerinti hitelviszonyt megtestesítő értékpapír forgalomba hozatala a forgalomba hozatal napjától a beváltás napjáig, kamatozó értékpapír esetén annak névértéke, egyéb értékpapír esetén annak vételára</t>
  </si>
  <si>
    <t>Váltó kibocsátása a kibocsátás napjától a beváltás napjáig, és annak a váltóval kiváltott kötelezettséggel megegyező, kamatot nem tartalmazó értéke</t>
  </si>
  <si>
    <t>Az Szt. szerint pénzügyi lízing lízingbevevői félként történő megkötése a lízing futamideje alatt, és a lízingszerződésben kikötött tőkerész hátralévő összege</t>
  </si>
  <si>
    <t>A visszavásárlási kötelezettség kikötésével megkötött adásvételi szerződés eladói félként történő megkötése - ideértve az Szt. szerinti valódi penziós és óvadéki repóügyleteket is - a visszavásárlásig, és a kikötött visszavásárlási ár</t>
  </si>
  <si>
    <t>A szerződésben kapott, legalább háromszázhatvanöt nap időtartamú halasztott fizetés, részletfizetés, és a még ki nem fizetett ellenérték</t>
  </si>
  <si>
    <t>Hitelintézetek által, származékos műveletek különbözeteként az Államadósság Kezelő Központ Zrt.-nél (a továbbiakban: ÁKK Zrt.) elhelyezett fedezeti betétek, és azok összege</t>
  </si>
  <si>
    <t>Hitel, kölcsön felvétele, átvállalása a folyósítás, átvállalás napjától a végtörlesztés napjáig, és annak aktuális tőketartozása (hitelből eredő fizetési kötelezettség)</t>
  </si>
  <si>
    <t>Forgatási célú belföldi értékpapírok beváltása, értékesítése</t>
  </si>
  <si>
    <t>Beruházások, beszerzések, felújítások</t>
  </si>
  <si>
    <t>Települési önkormányzatok egyes köznevelési feladatainak támogatása</t>
  </si>
  <si>
    <t>Települési önkormányzatok egyes szociális, gyermekjóléti feladatainak támogatása</t>
  </si>
  <si>
    <t>Települési önkormányzatok gyermekétkeztetési feladatainak támogatása</t>
  </si>
  <si>
    <t>Befektetési célú belföldi értékpapírok beváltása, értékesítése</t>
  </si>
  <si>
    <t xml:space="preserve"> Befektetési célú belföldi értékpapírok vásárlása</t>
  </si>
  <si>
    <t xml:space="preserve">  Befektetési célú belföldi értékpapírok vásárlása</t>
  </si>
  <si>
    <t>Belföldi értékpapírok kiadásai (5.1. + … + 5.3.)</t>
  </si>
  <si>
    <t xml:space="preserve">  Éven túli lejáratú belföldi értékpapírok beváltása</t>
  </si>
  <si>
    <t>KÖLTSÉGVETÉSI KIADÁSOK ÖSSZESEN (1.+2.)</t>
  </si>
  <si>
    <t>Hitel-, kölcsöntörlesztés államháztartáson kívülre (4.1.+…+4.3.)</t>
  </si>
  <si>
    <t>Belföldi finanszírozás kiadásai (6.1.+…+6.5.)</t>
  </si>
  <si>
    <t>KIADÁSOK ÖSSZESEN: (3.+7.)</t>
  </si>
  <si>
    <t>FINANSZÍROZÁSI KIADÁSOK ÖSSZESEN: (4.+5.+6.)</t>
  </si>
  <si>
    <t>Belföldi értékpapírok kiadásai (5.1.+…+5.3.)</t>
  </si>
  <si>
    <t>Költségvetési bevételek összesen (1.+2.+3.+4.+5.+6.+7.)</t>
  </si>
  <si>
    <t>Működési költségvetés kiadásai (1.1.+1.2.+1.3.+1.4.+1.5.)</t>
  </si>
  <si>
    <t>Felhalmozási költségvetés kiadásai (2.1.+2.2.+2.3.)</t>
  </si>
  <si>
    <t>- Sportlétesítmények használati díja</t>
  </si>
  <si>
    <t>- Sportegyesületek támogatása</t>
  </si>
  <si>
    <t>Sportfejlesztési koncepció megvalósításának támogatása</t>
  </si>
  <si>
    <t>2.2.-ből EU-s forrásból megvalósuló felújítás</t>
  </si>
  <si>
    <t xml:space="preserve"> - az 1.5.-ből: - Elvonások és befizetések</t>
  </si>
  <si>
    <t>Felhalmozási célú átvett pénzeszközök  (7.1.+7.2.)</t>
  </si>
  <si>
    <t>12.4.</t>
  </si>
  <si>
    <t>12.5.</t>
  </si>
  <si>
    <t>45.000</t>
  </si>
  <si>
    <t>35.000</t>
  </si>
  <si>
    <t xml:space="preserve">csoportvezető </t>
  </si>
  <si>
    <t>20.000</t>
  </si>
  <si>
    <t>VEZETŐK ÖSSZESEN</t>
  </si>
  <si>
    <t xml:space="preserve">   Jogosultak száma                         (fő)</t>
  </si>
  <si>
    <t>Vezetői (vezetői, csoport vezetői) pótlék, juttatás</t>
  </si>
  <si>
    <t>Munkahelyi pótlék</t>
  </si>
  <si>
    <t>Egészségügyi kiegészítő pótlék</t>
  </si>
  <si>
    <t>23.</t>
  </si>
  <si>
    <t>Feladat
 megnevezése</t>
  </si>
  <si>
    <t>Feladat 
megnevezése</t>
  </si>
  <si>
    <t>Éven túli lejáratú belföldi értékpapírok beváltása</t>
  </si>
  <si>
    <t>Befektetési célú belföldi értékpapírok vásárlása</t>
  </si>
  <si>
    <t>Kazinczy Ferenc Református Általános Iskola és Óvoda</t>
  </si>
  <si>
    <t>Borsod Állatvédő Alapítvány támogatása</t>
  </si>
  <si>
    <t>Önkormányzati tulajdonú lakótelek megvásárlásához támogatás nyújtása - vissza nem térítendő</t>
  </si>
  <si>
    <t>Polgármesteri Hivatal által megvalósítandó felújítások</t>
  </si>
  <si>
    <t>Vezetői bérpótlék mértéke a munka törvénykönyvéről szóló  2012. évi I.  Törvény 139. § (2) bekezdését figyelembe véve (Ft)</t>
  </si>
  <si>
    <t>igazgató</t>
  </si>
  <si>
    <t>igazgató-helyettes</t>
  </si>
  <si>
    <t>szakmai igazgató-helyettes</t>
  </si>
  <si>
    <t>1.12.</t>
  </si>
  <si>
    <t>1.13.</t>
  </si>
  <si>
    <t>Felhalmozási célú támogatások államháztartáson belülről (2.1.+…+2.4.)</t>
  </si>
  <si>
    <t>Közhatalmi bevételek (3.1.+3.2.+3.3.+3.4.+3.5.)</t>
  </si>
  <si>
    <t>3.1.1.</t>
  </si>
  <si>
    <t>3.2.1.</t>
  </si>
  <si>
    <t>3.4.2.</t>
  </si>
  <si>
    <t>3.5.</t>
  </si>
  <si>
    <t>4.6.</t>
  </si>
  <si>
    <t>4.7.</t>
  </si>
  <si>
    <t>4.8.</t>
  </si>
  <si>
    <t>4.9.</t>
  </si>
  <si>
    <t>4.10.</t>
  </si>
  <si>
    <t>4.11.</t>
  </si>
  <si>
    <t>Felhalmozási bevételek (5.1.+…+5.5.)</t>
  </si>
  <si>
    <t>6.2.1.</t>
  </si>
  <si>
    <t>Belföldi értékpapírok bevételei (10.1.+…+10.3.)</t>
  </si>
  <si>
    <t>Maradvány igénybevétele (11.1. + 11.2.)</t>
  </si>
  <si>
    <t>Belföldi finanszírozás bevételei (12.1.+…+12.3.)</t>
  </si>
  <si>
    <t>FINANSZÍROZÁSI BEVÉTELEK ÖSSZESEN: (9.+10.+11.+12.)</t>
  </si>
  <si>
    <t>1.5.7.</t>
  </si>
  <si>
    <t>1.5.7.1.</t>
  </si>
  <si>
    <t xml:space="preserve">                             Általános tartalék</t>
  </si>
  <si>
    <t>1.5.7.2.</t>
  </si>
  <si>
    <t xml:space="preserve">                             Céltartalék</t>
  </si>
  <si>
    <t>1.5.7.2.1.</t>
  </si>
  <si>
    <t>1.5.7.2.2.</t>
  </si>
  <si>
    <t>Működési célú támogatások államháztartáson belülről (1.8.+…+1.12.)</t>
  </si>
  <si>
    <t>Önkormányzat működési támogatásai (1.1.+…+1.7.)</t>
  </si>
  <si>
    <t xml:space="preserve">Tiszaújváros Város Önkormányzata adósságot keletkeztető ügyletekből és kezességvállalásokból fennálló kötelezettségei </t>
  </si>
  <si>
    <t xml:space="preserve">3. </t>
  </si>
  <si>
    <t>Működési bevételek (4.1.+…+4.11.)</t>
  </si>
  <si>
    <t>Működési célú átvett pénzeszközök (6.1. + 6.2.)</t>
  </si>
  <si>
    <t>KÖLTSÉGVETÉSI BEVÉTELEK ÖSSZESEN: (1+2.+3.+4.+5.+6.+7.)</t>
  </si>
  <si>
    <t>Hitel-, kölcsönfelvétel államháztartáson kívülről  (9.1.+ … +9.3.)</t>
  </si>
  <si>
    <t>2024.</t>
  </si>
  <si>
    <t>Ebből:  Önkormányzatok működési támogatásai</t>
  </si>
  <si>
    <t>igazgató (magasabb vezető)</t>
  </si>
  <si>
    <t>gazdasági igazgató-helyettes (magasabb vezető)</t>
  </si>
  <si>
    <t>üzemeltetési igazgató-helyettes (magasabb vezető)</t>
  </si>
  <si>
    <t>BEVÉTELEK ÖSSZESEN: (8.+13.)</t>
  </si>
  <si>
    <t xml:space="preserve">                          - Pályázati céltartalék</t>
  </si>
  <si>
    <t>2025.</t>
  </si>
  <si>
    <t>Részletező kód</t>
  </si>
  <si>
    <t xml:space="preserve">Tiszaújvárosi Városgazda Nonprofit Kft. támogatása </t>
  </si>
  <si>
    <t>10.2.</t>
  </si>
  <si>
    <t>Összesen
(F=B+C+D+E)</t>
  </si>
  <si>
    <t>6.2.-ből EU-s támogatás (közvetlen)</t>
  </si>
  <si>
    <t>1.12.-ből EU-s támogatás</t>
  </si>
  <si>
    <t>- Egyéb működési célú támogatások államháztartáson kívülre</t>
  </si>
  <si>
    <t>- Egyéb működési célú támogatások ÁH-n belülre</t>
  </si>
  <si>
    <t>- Visszatérítendő támogatások, kölcsönök nyújtása ÁH-n belülre</t>
  </si>
  <si>
    <t>- Szolidaritási hozzájárulás</t>
  </si>
  <si>
    <t xml:space="preserve">                           -Működési céltartalék</t>
  </si>
  <si>
    <t>- Tartalékok (1.5.7.1.+1.5.7.2.)</t>
  </si>
  <si>
    <t>- Visszatérítendő támogatások, kölcsönök nyújtása ÁH-n kívülre</t>
  </si>
  <si>
    <t>Költségvetési hiány, többlet ( költségvetési bevételek 8. sor - költségvetési kiadások 3. sor) (+/-)</t>
  </si>
  <si>
    <t>Finanszírozási bevételek, kiadások egyenlege (finanszírozási bevételek 13. sor - finanszírozási kiadások 7. sor) (+/-)</t>
  </si>
  <si>
    <t>BEVÉTELEK ÖSSZESEN (14. sor) - KIADÁSOK ÖSSZESEN (8. sor)</t>
  </si>
  <si>
    <t xml:space="preserve"> - az 1.5.-ből:    - Elvonások és befizetések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</si>
  <si>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</si>
  <si>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</si>
  <si>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</si>
  <si>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 xml:space="preserve"> Rövid lejáratú hitelek, kölcsönök törlesztése</t>
  </si>
  <si>
    <t xml:space="preserve"> Likviditási célú hitelek, kölcsönök törlesztése pénzügyi vállalkozásnak</t>
  </si>
  <si>
    <t xml:space="preserve"> Hosszú lejáratú hitelek, kölcsönök törlesztése</t>
  </si>
  <si>
    <t>08</t>
  </si>
  <si>
    <t>Fizetési kötelezettség (08+…+14)</t>
  </si>
  <si>
    <t>Európai uniós támogatással megvalósuló projektek</t>
  </si>
  <si>
    <t>bevételei, kiadásai, hozzájárulások</t>
  </si>
  <si>
    <t>2026.</t>
  </si>
  <si>
    <t>BEVÉTEL ÖSSZESEN (11.+14.)</t>
  </si>
  <si>
    <t>KIADÁSOK ÖSSZESEN (11.+14.)</t>
  </si>
  <si>
    <t>Tiszaújvárosi Városgazda Nonprofit Kft. részére történő eszközbeszerzések (Toyota Hilux)</t>
  </si>
  <si>
    <t>Belvíz, csapadékvíz átemelő szívattyútelepek működtetése,
 karbantartása</t>
  </si>
  <si>
    <t>Lakossági veszélyes hulladék megsemmisítése</t>
  </si>
  <si>
    <t xml:space="preserve">Egyéb működési célú pénzeszköz átadás áht.-on belülre </t>
  </si>
  <si>
    <t>Városközponti tó rézsűvédelme</t>
  </si>
  <si>
    <t>Műszaki tervezés (beruházás)</t>
  </si>
  <si>
    <t>Műszaki tervezés (felújítás)</t>
  </si>
  <si>
    <t>intézményvezető-helyettes (magasabb vezető)</t>
  </si>
  <si>
    <t>szakmai vezető (vezető)</t>
  </si>
  <si>
    <t>főigazgató (magasabb vezető)</t>
  </si>
  <si>
    <t>orvos igazgató (magasabb vezető)</t>
  </si>
  <si>
    <t>intézeti vezető ápoló (vezető)</t>
  </si>
  <si>
    <t>Jelzőrendszeres házi segítségényújtás előző évi finanszírozásának elszámolásából adódó visszafizetési kötelezettség</t>
  </si>
  <si>
    <t>Fiatalok lakás, lakóház vásárlásának támogatása  - vissza nem térítendő</t>
  </si>
  <si>
    <t>-</t>
  </si>
  <si>
    <t>2024. ÉVI KÖLTSÉGVETÉSÉNEK ÖSSZEVONT MÉRLEGE</t>
  </si>
  <si>
    <t>2024. évi városüzemeltetési kiadások előirányzata</t>
  </si>
  <si>
    <t xml:space="preserve"> 2024. évi támogatások előirányzata</t>
  </si>
  <si>
    <t xml:space="preserve"> 2024. évi ellátottak pénzbeli juttatásai előirányzata</t>
  </si>
  <si>
    <t xml:space="preserve"> 2024. évi beruházási, felújítási előirányzatok</t>
  </si>
  <si>
    <t>2024. évi előirányzat</t>
  </si>
  <si>
    <t xml:space="preserve">                          2024. év utáni szükséglet
</t>
  </si>
  <si>
    <t>2027.</t>
  </si>
  <si>
    <t>Tiszaújváros Város Önkormányzata 2024. évi adósságot keletkeztető fejlesztési céljai</t>
  </si>
  <si>
    <t>Tiszaújváros, 2024. .......................... hó ..... nap</t>
  </si>
  <si>
    <t>2024. év</t>
  </si>
  <si>
    <t>2024. előtt</t>
  </si>
  <si>
    <t>Önkormányzaton kívüli EU-s projektekhez történő hozzájárulás 2024. évi előirányzat</t>
  </si>
  <si>
    <t>2024. ÉVI KÖLTSÉGVETÉS</t>
  </si>
  <si>
    <t>Korábbi évek megszűnt adónemei</t>
  </si>
  <si>
    <t>Civil és segélyszervezetek támogatása</t>
  </si>
  <si>
    <t>Kültéri fitnesz parkok szabványossági átalakítása</t>
  </si>
  <si>
    <t>Tiszaújvárosi Városháza energetikai korszerűsítése</t>
  </si>
  <si>
    <t>B.-A.-Z. Vármegyei Rendőr-főkapitányság támogatása</t>
  </si>
  <si>
    <t>Közterületen elhelyezendő tárgyi eszközök beszerzése</t>
  </si>
  <si>
    <t>Triatlon nemzetközi verseny jogdíja és rendezvényeinek támogatása</t>
  </si>
  <si>
    <t>Városháza tárgyi eszköz beszerzések</t>
  </si>
  <si>
    <t>Közterület-felügyelet munkaruha és egyéb felszerelések beszerzése</t>
  </si>
  <si>
    <t>Városi Köztemetőben urnafal építése</t>
  </si>
  <si>
    <t xml:space="preserve">Lévai utat és Vörösmarty utat összekötő gyűjtőút építése </t>
  </si>
  <si>
    <t>Sajó út mellett összekötő járdaszakasz megépítése</t>
  </si>
  <si>
    <t>Várostörténeti kiállítóterem kialakítása</t>
  </si>
  <si>
    <t>Egyéb városüzemeltetési feladatok</t>
  </si>
  <si>
    <t>VEZETŐI JUTTATÁSOK</t>
  </si>
  <si>
    <t>AZ INTÉZMÉNYEKBEN  JUTTATÁSBAN RÉSZESÜLŐK SZÁMA</t>
  </si>
  <si>
    <t>AZ   INTÉZMÉNYEKBEN   CÍMPÓTLÉKOKBAN   RÉSZESÜLŐK   SZÁMA  (fő)</t>
  </si>
  <si>
    <t>általános igazgató-helyettes (magasabb vezető)</t>
  </si>
  <si>
    <t>igazgató-helyettes (magasabb vezető)</t>
  </si>
  <si>
    <t>Megbízási díj mértéke a Gyakornoki fokozathoz tartozó havi illetményösszeg százalékában (%)</t>
  </si>
  <si>
    <t>Magasabb  vezetői pótlék, juttatás, megbízási díj</t>
  </si>
  <si>
    <t>Munka-közösség vezetői   megbízási díj</t>
  </si>
  <si>
    <t>2024-2024</t>
  </si>
  <si>
    <t>Kültéri fitnesz parkok szabványossági átalakítása (eszköz beszerzés)</t>
  </si>
  <si>
    <t>TOP_PLUSZ-2.1.1.-21-BO1-2022-00007 
A tiszaújvárosi Városháza energetikai felújítása</t>
  </si>
  <si>
    <t xml:space="preserve">TOP_PLUSZ-1.2.3-21-BO1-2022-00009  
Lévai utat és Vörösmarty utat összekötő gyűjtőút építése </t>
  </si>
  <si>
    <t>fordított ÁFA</t>
  </si>
  <si>
    <t>2024-2024.</t>
  </si>
  <si>
    <t>2022-2024.</t>
  </si>
  <si>
    <t>2023-2024.</t>
  </si>
  <si>
    <t>2023-2025.</t>
  </si>
  <si>
    <t>2021-2024.</t>
  </si>
  <si>
    <t>adatok Ft-ban</t>
  </si>
  <si>
    <t>Jogcím</t>
  </si>
  <si>
    <t>1.1.1. A települési önkormányzatok működésének támogatása</t>
  </si>
  <si>
    <t xml:space="preserve">1.1.1.1. Önkormányzati hivatal működésének támogatása </t>
  </si>
  <si>
    <t>1.1.1.2. Településüzemeltetés - zöldterület-gazdálkodás támogatása</t>
  </si>
  <si>
    <t>1.1.1.3. Településüzemeltetés - közvilágítás támogatása</t>
  </si>
  <si>
    <t>1.1.1.4. Településüzemeltetés - köztemető támogatása</t>
  </si>
  <si>
    <t>1.1.1.5. Településüzemeltetés - közutak támogatása</t>
  </si>
  <si>
    <t>1.1.1.6. Egyéb önkormányzati feladatok támogatása</t>
  </si>
  <si>
    <t>1.1.1.7. Lakott külterülettel kapcsolatos feladatok támogatása</t>
  </si>
  <si>
    <t xml:space="preserve">2.1.6. Önkormányzati elszámolások </t>
  </si>
  <si>
    <t>1.1. A helyi önkormányzatok működésének általános támogatása</t>
  </si>
  <si>
    <t>1.2.1. Óvodaműködtetési támogatás</t>
  </si>
  <si>
    <t>1.2.2. Az óvodában foglalkoztatott pedagógusok átlagbéralapú támogatása</t>
  </si>
  <si>
    <t>1.2.3. Kiegészítő támogatás a pedagógusok és a pedagógus szakképzettséggel rendelkező segítők
          minősítéséből adódó többletkiadásokhoz</t>
  </si>
  <si>
    <t>1.2.5. Az óvodában foglalkoztatott pedagógusok nevelőmunkáját közvetlenül segítők
         átlagbéralapú támogatása</t>
  </si>
  <si>
    <t>1.2. A települési önkormányzatok egyes köznevelési feladatainak támogatása</t>
  </si>
  <si>
    <t>1.3.2. Egyes szociális és gyermekjóléti feladatok támogatása</t>
  </si>
  <si>
    <t>1.3.2.1. Család- és gyermekjóléti szolgálat</t>
  </si>
  <si>
    <t>1.3.2.2.1. Család- és gyermekjóléti központ</t>
  </si>
  <si>
    <t>1.3.2.2.2. Óvodai és iskolai szociális segítő tevékenység támogatása</t>
  </si>
  <si>
    <t>1.3.2.3. Szociális étkeztetés</t>
  </si>
  <si>
    <t>1.3.2.4. Házi segítségnyújtás</t>
  </si>
  <si>
    <t>1.3.2.6. Időskorúak nappali intézményi ellátása</t>
  </si>
  <si>
    <t>1.3.2.7. Fogyatékos személyek nappali intézményi ellátása</t>
  </si>
  <si>
    <t>1.3.2.11. Hajléktalanok nappali intézményi ellátása</t>
  </si>
  <si>
    <t>1.3.2.13. Hajléktalanok átmeneti szállása</t>
  </si>
  <si>
    <t>1.3.3. Bölcsőde, mini bölcsőde támogatása</t>
  </si>
  <si>
    <t>1.3.3.1.1. Felsőfokú végzettségű kisgyermeknevelők, szaktanácsadók bértámogatása</t>
  </si>
  <si>
    <t>1.3.3.1.2. Bölcsődei dajkák, középfokú végzettségű kisgyermeknevelők, 
               szaktanácsadók bértámogatása</t>
  </si>
  <si>
    <t>1.3.3.2. Bölcsődei üzemeltetési támogatás</t>
  </si>
  <si>
    <t>1.3.4. A települési önkormányzatok által biztosított egyes szociális szakosított ellátások, 
          valamint a gyermekek átmeneti gondozásával kapcsolatos feladatok támogatása</t>
  </si>
  <si>
    <t>1.3.4.1. Bértámogatás</t>
  </si>
  <si>
    <t>1.3.4.2. Intézményüzemeltetési támogatás</t>
  </si>
  <si>
    <t>1.3. A települési önkormányzatok egyes szociális és gyermekjóléti feladatainak támogatása</t>
  </si>
  <si>
    <t>1.4.1. Intézményi gyermekétkeztetés támogatása</t>
  </si>
  <si>
    <t>1.4.1.1. Intézményi gyermekétkeztetés - bértámogatás jogcím</t>
  </si>
  <si>
    <t>1.4.1.2. Intézményi gyermekétkeztetés - üzemeltetési támogatás jogcím</t>
  </si>
  <si>
    <t>1.4.2. Szünidei étkeztetés támogatása jogcím</t>
  </si>
  <si>
    <t>1.4. A települési önkormányzatok gyermekétkeztetési feladatainak támogatása</t>
  </si>
  <si>
    <t>1.5.2. Települési önkormányzatok nyilvános könyvtári és a közművelődési feladatainak támogatása</t>
  </si>
  <si>
    <t>2.3.3. Települési önkormányzatok kulturális feladatainak bérjellegű támogatása</t>
  </si>
  <si>
    <t>1.5. A települési önkormányzatok kulturális feladatainak támogatása jogcím</t>
  </si>
  <si>
    <t>1.6. Működési célú költségvetési támogatások és kiegészítő támogatások jogcím</t>
  </si>
  <si>
    <t>A települési önkormányzatok működésének és ágazati feladatainak támogatása ÖSSZESEN</t>
  </si>
  <si>
    <t>Szolidaritási hozzájárulás</t>
  </si>
  <si>
    <t>Tájékoztatás Tiszaújváros Város Önkormányzata kötelező és önként vállalt feladatairól</t>
  </si>
  <si>
    <t>Feladat</t>
  </si>
  <si>
    <t>Óvodai ellátás</t>
  </si>
  <si>
    <t>Egészségügyi - alapellátás</t>
  </si>
  <si>
    <t xml:space="preserve">                     - szakellátás</t>
  </si>
  <si>
    <t>Kulturális szolgáltatás, közművelődési tevékenység</t>
  </si>
  <si>
    <t>Helytörténeti Gyűjtemény, Tájház működtetése</t>
  </si>
  <si>
    <t>Szociális, gyermekjóléti szolgáltatások és ellátások</t>
  </si>
  <si>
    <t>Idősek tartós és átmeneti ellátása</t>
  </si>
  <si>
    <t>Egészségügyi ápolás bentlakással (szakápolás)</t>
  </si>
  <si>
    <t>Szakképző iskolai tanulók szakmai gyakorlati oktatásával összefüggő feladatok</t>
  </si>
  <si>
    <t>Hajléktalanok átmeneti ellátása</t>
  </si>
  <si>
    <t>Jelzőrendszeres házi segítségnyújtás</t>
  </si>
  <si>
    <t>Időskorúak társadalmi integrációját célzó programok</t>
  </si>
  <si>
    <t>Intézmény működtetés (TIK)</t>
  </si>
  <si>
    <t>Polgármesteri Hivatal igazgatási tevékenysége</t>
  </si>
  <si>
    <t>Településüzemeltetés</t>
  </si>
  <si>
    <t>Sportfeladatok</t>
  </si>
  <si>
    <t>Önkormányzati támogatások, pénzeszközátadások</t>
  </si>
  <si>
    <t>Helyi rendelet alapján szociális, gyermekvédelmi ellátások</t>
  </si>
  <si>
    <t>Tartalékok</t>
  </si>
  <si>
    <t>Helyi önkormányzat működtetése</t>
  </si>
  <si>
    <t>Kölcsönök nyújtása</t>
  </si>
  <si>
    <t>Értékpapír beváltása</t>
  </si>
  <si>
    <t>Államháztartáson belüli megelőlegezések, elvonások, befizetések</t>
  </si>
  <si>
    <t>összesen</t>
  </si>
  <si>
    <t>rendelet</t>
  </si>
  <si>
    <t>eltérés</t>
  </si>
  <si>
    <t>Helyi adóból és a települési adóból származó bevétel (építményadó: 674.362.000 Ft, helyi iparűzési adó: 4.200.000.000 Ft, idegenforgalmi adó: 15.000.000 Ft)</t>
  </si>
  <si>
    <t>Bírság-, pótlék- és díjbevétel (előrehozott adó, helyi iparűzési adónemben: - Ft, egyéb közhatalmi bevétel: 15.000.000 Ft)</t>
  </si>
  <si>
    <t>Településfejlesztés, településrendezés</t>
  </si>
  <si>
    <t>Tiszaszederkény városrészben posta partneri program keretében megvalósult postai szolgáltatások folyamatos biztosítására támogatás</t>
  </si>
  <si>
    <t>Tisza út 2/C. szám alatti ingatlanban átalakítási munkálatok elvégzése</t>
  </si>
  <si>
    <t>Szent István út 4/A-4/B. sz. épület melletti járda szélesítése</t>
  </si>
  <si>
    <t>Tiszaújváros Város Önkormányzata 2024. évi általános működésének és ágazati feladatainak támogatása főbb jogcímenként</t>
  </si>
  <si>
    <t>kötelező</t>
  </si>
  <si>
    <t>önk.</t>
  </si>
  <si>
    <t>államig.</t>
  </si>
  <si>
    <t>össz</t>
  </si>
  <si>
    <t>1.mell össz</t>
  </si>
  <si>
    <t>4.mell önk</t>
  </si>
  <si>
    <t>BEVÉTEL ÖSSZESEN (10.+20.)</t>
  </si>
  <si>
    <t>Gyógy-pedagógiai pótlék</t>
  </si>
  <si>
    <t>Hitel-, kölcsönfelvétel államháztartáson kívülről  (9.1.+…+9.3.)</t>
  </si>
  <si>
    <t>Belföldi értékpapírok kiadásai (5.1. +…+ 5.3.)</t>
  </si>
  <si>
    <t>1. melléklet a 25/2023. (XII.14.) önkormányzati rendelethez</t>
  </si>
  <si>
    <t>18. melléklet a 25/2023. (XII.14.) önkormányzati rendelethez</t>
  </si>
  <si>
    <t>19. melléklet a 25/2023. (XII.14.) önkormányzati rendelethez</t>
  </si>
  <si>
    <t>20. melléklet a 25/2023. (XII.14.) önkormányzati rendelethez</t>
  </si>
  <si>
    <t>21. melléklet a 25/2023. (XII.14.) önkormányzati rendelethez</t>
  </si>
  <si>
    <t>25. melléklet a 25/2023. (XII.14.) önkormányzati rendelethez</t>
  </si>
  <si>
    <t>28. melléklet a 25/2023. (XII.14.) önkormányzati rendelethez</t>
  </si>
  <si>
    <t>29. melléklet a 25/2023. (XII.14.) önkormányzati rendelethez</t>
  </si>
  <si>
    <t>30. melléklet a 25/2023. (XII.14.) önkormányzati rendelethez</t>
  </si>
  <si>
    <t>31. melléklet a 25/2023. (XII.14.) önkormányzati rendelethez</t>
  </si>
  <si>
    <t>32. melléklet a 25/2023. (XII.14.) önkormányzati rendelethez</t>
  </si>
  <si>
    <t>33. melléklet a 25/2023. (XII.14.) önkormányzati rendelethez</t>
  </si>
  <si>
    <t>34. melléklet a 25/2023. (XII.14.) önkormányzati rendelethez</t>
  </si>
  <si>
    <t>35. melléklet a 25/2023. (XII.14.) önkormányzati rendelethez</t>
  </si>
  <si>
    <t>36. melléklet a 25/2023. (XII.14.) önkormányzati rendelethez</t>
  </si>
  <si>
    <t>Ifjúsági Parkban térfigyelő kamerarendszer bővítése</t>
  </si>
  <si>
    <t>Módosított előirányzat a …./2024.  (VI…..)  rendelet szerint</t>
  </si>
  <si>
    <t>Módosított előirányzat a …./2024. (IX…..)  rendelet szerint</t>
  </si>
  <si>
    <t>Módosított előirányzat a .../2024. (XII…...)  rendelet szerint</t>
  </si>
  <si>
    <t>Módosított előirányzat a …../2024. (II…..)  rendelet szerint</t>
  </si>
  <si>
    <t>2024. évi teljesítés              2024.06.30-ig</t>
  </si>
  <si>
    <t>2024. évi teljesítés              2024.09.30-ig</t>
  </si>
  <si>
    <t>2024. évi teljesítés              2024.12.31-ig</t>
  </si>
  <si>
    <t>1. melléklet a .../2024. (…..) önkormányzati rendelethez</t>
  </si>
  <si>
    <t>"1. melléklet a 25/2023. (XII.14.) önkormányzati rendelethez</t>
  </si>
  <si>
    <t>Változás a 25/2023. (XII.14.) rendelethez képest</t>
  </si>
  <si>
    <t>"15. melléklet a 25/2023. (XII.14.) önkormányzati rendelethez</t>
  </si>
  <si>
    <t>"</t>
  </si>
  <si>
    <t>Intézmény összesen:</t>
  </si>
  <si>
    <t>"4. melléklet a 25/2023. (XII.14.) önkormányzati rendelethez</t>
  </si>
  <si>
    <t>"3. melléklet a 25/2023. (XII.14.) önkormányzati rendelethez</t>
  </si>
  <si>
    <t>"2. melléklet a 25/2023. (XII.14.) önkormányzati rendelethez</t>
  </si>
  <si>
    <t>"5. melléklet a 25/2023. (XII.14.) önkormányzati rendelethez</t>
  </si>
  <si>
    <t>"6. melléklet a 25/2023. (XII.14.) önkormányzati rendelethez</t>
  </si>
  <si>
    <t>"7. melléklet a 25/2023. (XII.14.) önkormányzati rendelethez</t>
  </si>
  <si>
    <t>"8. melléklet a 25/2023. (XII.14.) önkormányzati rendelethez</t>
  </si>
  <si>
    <t>"9. melléklet a 25/2023. (XII.14.) önkormányzati rendelethez</t>
  </si>
  <si>
    <t>"10. melléklet a 25/2023. (XII.14.) önkormányzati rendelethez</t>
  </si>
  <si>
    <t>"11. melléklet a 25/2023. (XII.14.) önkormányzati rendelethez</t>
  </si>
  <si>
    <t>"13. melléklet a 25/2023. (XII.14.) önkormányzati rendelethez</t>
  </si>
  <si>
    <t>"14. melléklet a 25/2023. (XII.14.) önkormányzati rendelethez</t>
  </si>
  <si>
    <t xml:space="preserve">Kötelező feladat 
Eredeti </t>
  </si>
  <si>
    <t>"28. melléklet a 25/2023. (XII.14.) önkormányzati rendelethez</t>
  </si>
  <si>
    <t>"29. melléklet a 25/2023. (XII.14.) önkormányzati rendelethez</t>
  </si>
  <si>
    <t>"30. melléklet a 25/2023. (XII.14.) önkormányzati rendelethez</t>
  </si>
  <si>
    <t>"31. melléklet a 25/2023. (XII.14.) önkormányzati rendelethez</t>
  </si>
  <si>
    <t>"32. melléklet a 25/2023. (XII.14.) önkormányzati rendelethez</t>
  </si>
  <si>
    <t>"33. melléklet a 25/2023. (XII.14.) önkormányzati rendelethez</t>
  </si>
  <si>
    <t>"34. melléklet a 25/2023. (XII.14.) önkormányzati rendelethez</t>
  </si>
  <si>
    <t>"35. melléklet a 25/2023. (XII.14.) önkormányzati rendelethez</t>
  </si>
  <si>
    <t>"36. melléklet a 25/2023. (XII.14.) önkormányzati rendelethez</t>
  </si>
  <si>
    <t>"26. melléklet a 25/2023. (XII.14.) önkormányzati rendelethez</t>
  </si>
  <si>
    <t>"27. melléklet a 25/2023. (XII.14.) önkormányzati rendelethez</t>
  </si>
  <si>
    <t>"24. melléklet a 25/2023. (XII.14.) önkormányzati rendelethez</t>
  </si>
  <si>
    <t>"23. melléklet a 25/2023. (XII.14.) önkormányzati rendelethez</t>
  </si>
  <si>
    <t>"22. melléklet a 25/2023. (XII.14.) önkormányzati rendelethez</t>
  </si>
  <si>
    <t>2. melléklet a .../2024. (…..) önkormányzati rendelethez</t>
  </si>
  <si>
    <t>3. melléklet a .../2024. (…..) önkormányzati rendelethez</t>
  </si>
  <si>
    <t>4. melléklet a .../2024. (…..) önkormányzati rendelethez</t>
  </si>
  <si>
    <t>5. melléklet a .../2024. (…..) önkormányzati rendelethez</t>
  </si>
  <si>
    <t>6. melléklet a .../2024. (…..) önkormányzati rendelethez</t>
  </si>
  <si>
    <t>7. melléklet a .../2024. (…..) önkormányzati rendelethez</t>
  </si>
  <si>
    <t>8. melléklet a .../2024. (…..) önkormányzati rendelethez</t>
  </si>
  <si>
    <t>9. melléklet a .../2024. (…..) önkormányzati rendelethez</t>
  </si>
  <si>
    <t>10. melléklet a .../2024. (…..) önkormányzati rendelethez</t>
  </si>
  <si>
    <t>11. melléklet a .../2024. (…..) önkormányzati rendelethez</t>
  </si>
  <si>
    <t>12. melléklet a .../2024. (…..) önkormányzati rendelethez</t>
  </si>
  <si>
    <t>13. melléklet a .../2024. (…..) önkormányzati rendelethez</t>
  </si>
  <si>
    <t>14. melléklet a .../2024. (…..) önkormányzati rendelethez</t>
  </si>
  <si>
    <t>15. melléklet a .../2024. (…..) önkormányzati rendelethez</t>
  </si>
  <si>
    <t>16. melléklet a .../2024. (…..) önkormányzati rendelethez</t>
  </si>
  <si>
    <t>"16. melléklet a 25/2023. (XII.14.) önkormányzati rendelethez</t>
  </si>
  <si>
    <t>17. melléklet a .../2024. (…..) önkormányzati rendelethez</t>
  </si>
  <si>
    <t>"17. melléklet a 25/2023. (XII.14.) önkormányzati rendelethez</t>
  </si>
  <si>
    <t>20. melléklet a .../2024. (…..) önkormányzati rendelethez</t>
  </si>
  <si>
    <t>21. melléklet a .../2024. (…..) önkormányzati rendelethez</t>
  </si>
  <si>
    <t>22. melléklet a .../2024. (…..) önkormányzati rendelethez</t>
  </si>
  <si>
    <t>23. melléklet a .../2024. (…..) önkormányzati rendelethez</t>
  </si>
  <si>
    <t>24. melléklet a .../2024. (…..) önkormányzati rendelethez</t>
  </si>
  <si>
    <t>25. melléklet a .../2024. (…..) önkormányzati rendelethez</t>
  </si>
  <si>
    <t>26. melléklet a .../2024. (…..) önkormányzati rendelethez</t>
  </si>
  <si>
    <t>27. melléklet a .../2024. (…..) önkormányzati rendelethez</t>
  </si>
  <si>
    <t>28. melléklet a .../2024. (…..) önkormányzati rendelethez</t>
  </si>
  <si>
    <t>29. melléklet a .../2024. (…..) önkormányzati rendelethez</t>
  </si>
  <si>
    <t>30. melléklet a .../2024. (…..) önkormányzati rendelethez</t>
  </si>
  <si>
    <t>31. melléklet a .../2024. (…..) önkormányzati rendelethez</t>
  </si>
  <si>
    <t>H</t>
  </si>
  <si>
    <t>Városi szintű kitüntetés (Tiszaújvárosi Sport-Park Nonprofit Kft. Munkavállalói közössége, Tiszaszolg 2004 Kft. Tiszaújvárosi Gyógy- és Strandfürdő kollektívája, Tiszaújvárosi Gimnasztráda Alapítvány TiszaGym csapata)</t>
  </si>
  <si>
    <t>"Tiszaújváros Gimnasztrádáért" Alapítvány</t>
  </si>
  <si>
    <t>Miskolci Spider Mentőcsoport és Mancs Követőiért Alapítvány</t>
  </si>
  <si>
    <t>Biztonsági kamerák beszerzése</t>
  </si>
  <si>
    <t>2024-2021</t>
  </si>
  <si>
    <t>Felhasználás          2023. 12.31-ig</t>
  </si>
  <si>
    <t>Költségvetési hiány össz.:</t>
  </si>
  <si>
    <t>Bruttó hiány össz.:</t>
  </si>
  <si>
    <t>Mezőkövesdi Tankerületi Központ támogatás</t>
  </si>
  <si>
    <t>30.000</t>
  </si>
  <si>
    <t>2.1.6. Önkormányzati elszámolások (megelőző év elszámolásából származó pótigény)</t>
  </si>
  <si>
    <t>2.2.2. Szociális ágazati összevont pótlék és egészségügyi kiegészítő pótlék</t>
  </si>
  <si>
    <t>A települési önkormányzatok egyes szociális és gyermekjóléti feladatainak
működési célú kiegészítő támogatása</t>
  </si>
  <si>
    <t>önként</t>
  </si>
  <si>
    <t>államig</t>
  </si>
  <si>
    <t>I. melléklet bevétel</t>
  </si>
  <si>
    <t>Karácsonyi látványelem beszerzése</t>
  </si>
  <si>
    <t>Városház tér körül található rendezvényszekrények átalakítása és cseréje</t>
  </si>
  <si>
    <t>1.7. Elszámolásból származó bevételek</t>
  </si>
  <si>
    <t xml:space="preserve">Szent István út 13-15. szám alatti épület keleti oldalán található parkoló felújítása, bővítése </t>
  </si>
  <si>
    <t>Tiszaszederkényi volt postaépület felújítása</t>
  </si>
  <si>
    <t xml:space="preserve">Vezetői juttatás mértéke az egyes egészségügyi dolgozók és egészségügyben dolgozók illetmény- vagy bérnövekedésének, valamint az ahhoz kapcsolódó támogatás igénybevételének részletes szabályairól szóló 256/ 2013. (VII.5.) Korm. rendelet 2/D. § (1) bekezdésében meghatározott pótlékalap %-ban </t>
  </si>
  <si>
    <t>Hivatal épület dekoráció</t>
  </si>
  <si>
    <t>"12. melléklet a 25/2023. (XII.14.) önkormányzati rendelethez</t>
  </si>
  <si>
    <t xml:space="preserve">Kötelező feladat </t>
  </si>
  <si>
    <t xml:space="preserve">Önként vállalt </t>
  </si>
  <si>
    <t>Államigazgatási feladat</t>
  </si>
  <si>
    <t>F=(B-D-F)</t>
  </si>
  <si>
    <t>2024. évi eredeti előirányzat a
25/2023. (XII.14.) rendelet szerint</t>
  </si>
  <si>
    <t>Ezüsthíd Gondozóháznál kiemelt gyalogosátkelőhely létesítése</t>
  </si>
  <si>
    <t>18. melléklet a .../2024. (…..) önkormányzati rendelethez</t>
  </si>
  <si>
    <t>19. melléklet a .../2024. (…..) önkormányzati rendelethez</t>
  </si>
  <si>
    <t>Vezetői juttatás mértéke az egészségügyi szolgálati jogviszonyról szóló 2020. évi C. törvény végrehajtásáról szóló 528/2020. (XI.28.) Korm. rendelet 24. § (3) bekezdését figyelembe véve (Ft)</t>
  </si>
  <si>
    <t>32. melléklet a  .../2024. (…..)  önkormányzati rendelethez</t>
  </si>
  <si>
    <t>33. melléklet a  .../2024. (…..)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</si>
</sst>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0.0000"/>
    <numFmt numFmtId="167" formatCode="0&quot;.&quot;"/>
    <numFmt numFmtId="168" formatCode="_-* #,##0\ &quot;Ft&quot;_-;\-* #,##0\ &quot;Ft&quot;_-;_-* &quot;-&quot;??\ &quot;Ft&quot;_-;_-@_-"/>
    <numFmt numFmtId="169" formatCode="_(&quot;$&quot;* #,##0.00_);_(&quot;$&quot;* \(#,##0.00\);_(&quot;$&quot;* &quot;-&quot;??_);_(@_)"/>
  </numFmts>
  <fonts count="132" x14ac:knownFonts="1"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2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11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i/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</font>
    <font>
      <b/>
      <sz val="9"/>
      <color indexed="8"/>
      <name val="Times New Roman"/>
      <family val="1"/>
      <charset val="238"/>
    </font>
    <font>
      <b/>
      <sz val="14"/>
      <color indexed="10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1"/>
      <name val="Times New Roman CE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3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 CE"/>
      <charset val="238"/>
    </font>
    <font>
      <b/>
      <i/>
      <sz val="11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"/>
      <family val="1"/>
    </font>
    <font>
      <b/>
      <i/>
      <sz val="10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0"/>
      <color rgb="FFFF0000"/>
      <name val="Times New Roman CE"/>
      <family val="1"/>
      <charset val="238"/>
    </font>
    <font>
      <b/>
      <sz val="14"/>
      <name val="Times New Roman CE"/>
      <family val="1"/>
      <charset val="238"/>
    </font>
    <font>
      <sz val="13"/>
      <name val="Times New Roman CE"/>
      <charset val="238"/>
    </font>
    <font>
      <b/>
      <i/>
      <sz val="8"/>
      <name val="Times New Roman CE"/>
      <charset val="238"/>
    </font>
    <font>
      <sz val="10"/>
      <color theme="1"/>
      <name val="Times New Roman"/>
      <family val="1"/>
      <charset val="238"/>
    </font>
    <font>
      <sz val="9"/>
      <name val="Times New Roman CE"/>
      <charset val="238"/>
    </font>
    <font>
      <b/>
      <i/>
      <sz val="12"/>
      <name val="Times New Roman CE"/>
      <charset val="238"/>
    </font>
    <font>
      <b/>
      <sz val="13"/>
      <name val="Times New Roman CE"/>
      <charset val="238"/>
    </font>
    <font>
      <b/>
      <sz val="15"/>
      <name val="Times New Roman CE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rgb="FF222222"/>
      <name val="Times New Roman"/>
      <family val="1"/>
      <charset val="238"/>
    </font>
    <font>
      <sz val="12"/>
      <color rgb="FFFF0000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9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sz val="12"/>
      <name val="Times New Roman CE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2"/>
      <color indexed="8"/>
      <name val="Times New Roman CE"/>
      <charset val="238"/>
    </font>
    <font>
      <sz val="12"/>
      <color theme="1"/>
      <name val="Times New Roman"/>
      <family val="1"/>
      <charset val="238"/>
    </font>
    <font>
      <b/>
      <sz val="13"/>
      <color rgb="FFFF0000"/>
      <name val="Times New Roman CE"/>
      <family val="1"/>
      <charset val="238"/>
    </font>
    <font>
      <b/>
      <sz val="14"/>
      <color rgb="FFFF0000"/>
      <name val="Times New Roman CE"/>
      <family val="1"/>
      <charset val="238"/>
    </font>
    <font>
      <sz val="13"/>
      <color rgb="FFFF0000"/>
      <name val="Times New Roman CE"/>
      <family val="1"/>
      <charset val="238"/>
    </font>
    <font>
      <strike/>
      <sz val="10"/>
      <name val="Times New Roman CE"/>
      <charset val="238"/>
    </font>
    <font>
      <b/>
      <sz val="6"/>
      <color rgb="FF000000"/>
      <name val="Arial"/>
      <family val="2"/>
      <charset val="238"/>
    </font>
    <font>
      <sz val="10"/>
      <color theme="4"/>
      <name val="Times New Roman CE"/>
      <family val="1"/>
      <charset val="238"/>
    </font>
    <font>
      <sz val="10"/>
      <color theme="4"/>
      <name val="Times New Roman CE"/>
      <charset val="238"/>
    </font>
    <font>
      <sz val="12"/>
      <color rgb="FFC00000"/>
      <name val="Times New Roman CE"/>
      <charset val="238"/>
    </font>
    <font>
      <b/>
      <sz val="12"/>
      <color rgb="FFC00000"/>
      <name val="Times New Roman CE"/>
      <charset val="238"/>
    </font>
    <font>
      <b/>
      <sz val="12"/>
      <color rgb="FFC00000"/>
      <name val="Times New Roman"/>
      <family val="1"/>
      <charset val="238"/>
    </font>
    <font>
      <b/>
      <sz val="12"/>
      <color rgb="FFC00000"/>
      <name val="Times New Roman CE"/>
      <family val="1"/>
      <charset val="238"/>
    </font>
    <font>
      <b/>
      <sz val="12"/>
      <color theme="1"/>
      <name val="Times New Roman CE"/>
      <charset val="238"/>
    </font>
    <font>
      <sz val="13"/>
      <color theme="1"/>
      <name val="Times New Roman CE"/>
      <charset val="238"/>
    </font>
    <font>
      <sz val="13"/>
      <color rgb="FFFF0000"/>
      <name val="Times New Roman CE"/>
      <charset val="238"/>
    </font>
    <font>
      <b/>
      <sz val="13"/>
      <color theme="1"/>
      <name val="Times New Roman CE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rgb="FF000000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  <fill>
      <patternFill patternType="solid">
        <fgColor indexed="7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98">
    <xf numFmtId="0" fontId="0" fillId="0" borderId="0"/>
    <xf numFmtId="0" fontId="31" fillId="3" borderId="0" applyNumberFormat="0" applyBorder="0" applyAlignment="0" applyProtection="0"/>
    <xf numFmtId="0" fontId="8" fillId="3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" borderId="0" applyNumberFormat="0" applyBorder="0" applyAlignment="0" applyProtection="0"/>
    <xf numFmtId="0" fontId="8" fillId="5" borderId="0" applyNumberFormat="0" applyBorder="0" applyAlignment="0" applyProtection="0"/>
    <xf numFmtId="0" fontId="31" fillId="3" borderId="0" applyNumberFormat="0" applyBorder="0" applyAlignment="0" applyProtection="0"/>
    <xf numFmtId="0" fontId="8" fillId="3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5" borderId="0" applyNumberFormat="0" applyBorder="0" applyAlignment="0" applyProtection="0"/>
    <xf numFmtId="0" fontId="31" fillId="7" borderId="0" applyNumberFormat="0" applyBorder="0" applyAlignment="0" applyProtection="0"/>
    <xf numFmtId="0" fontId="8" fillId="7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8" borderId="0" applyNumberFormat="0" applyBorder="0" applyAlignment="0" applyProtection="0"/>
    <xf numFmtId="0" fontId="8" fillId="8" borderId="0" applyNumberFormat="0" applyBorder="0" applyAlignment="0" applyProtection="0"/>
    <xf numFmtId="0" fontId="31" fillId="7" borderId="0" applyNumberFormat="0" applyBorder="0" applyAlignment="0" applyProtection="0"/>
    <xf numFmtId="0" fontId="8" fillId="7" borderId="0" applyNumberFormat="0" applyBorder="0" applyAlignment="0" applyProtection="0"/>
    <xf numFmtId="0" fontId="31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8" borderId="0" applyNumberFormat="0" applyBorder="0" applyAlignment="0" applyProtection="0"/>
    <xf numFmtId="0" fontId="32" fillId="2" borderId="0" applyNumberFormat="0" applyBorder="0" applyAlignment="0" applyProtection="0"/>
    <xf numFmtId="0" fontId="32" fillId="4" borderId="0" applyNumberFormat="0" applyBorder="0" applyAlignment="0" applyProtection="0"/>
    <xf numFmtId="0" fontId="32" fillId="8" borderId="0" applyNumberFormat="0" applyBorder="0" applyAlignment="0" applyProtection="0"/>
    <xf numFmtId="0" fontId="32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4" borderId="0" applyNumberFormat="0" applyBorder="0" applyAlignment="0" applyProtection="0"/>
    <xf numFmtId="0" fontId="33" fillId="8" borderId="1" applyNumberFormat="0" applyAlignment="0" applyProtection="0"/>
    <xf numFmtId="0" fontId="34" fillId="0" borderId="0" applyNumberFormat="0" applyFill="0" applyBorder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5" applyNumberFormat="0" applyAlignment="0" applyProtection="0"/>
    <xf numFmtId="0" fontId="3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40" fillId="0" borderId="6" applyNumberFormat="0" applyFill="0" applyAlignment="0" applyProtection="0"/>
    <xf numFmtId="0" fontId="9" fillId="5" borderId="7" applyNumberFormat="0" applyFont="0" applyAlignment="0" applyProtection="0"/>
    <xf numFmtId="0" fontId="41" fillId="11" borderId="0" applyNumberFormat="0" applyBorder="0" applyAlignment="0" applyProtection="0"/>
    <xf numFmtId="0" fontId="42" fillId="12" borderId="8" applyNumberFormat="0" applyAlignment="0" applyProtection="0"/>
    <xf numFmtId="0" fontId="4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4" fillId="0" borderId="9" applyNumberFormat="0" applyFill="0" applyAlignment="0" applyProtection="0"/>
    <xf numFmtId="0" fontId="45" fillId="13" borderId="0" applyNumberFormat="0" applyBorder="0" applyAlignment="0" applyProtection="0"/>
    <xf numFmtId="0" fontId="46" fillId="8" borderId="0" applyNumberFormat="0" applyBorder="0" applyAlignment="0" applyProtection="0"/>
    <xf numFmtId="0" fontId="47" fillId="12" borderId="1" applyNumberFormat="0" applyAlignment="0" applyProtection="0"/>
    <xf numFmtId="43" fontId="9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83" fillId="0" borderId="0" applyFill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3" fillId="3" borderId="1" applyNumberFormat="0" applyAlignment="0" applyProtection="0"/>
    <xf numFmtId="0" fontId="97" fillId="0" borderId="0" applyNumberFormat="0" applyFill="0" applyBorder="0" applyAlignment="0" applyProtection="0"/>
    <xf numFmtId="0" fontId="98" fillId="0" borderId="99" applyNumberFormat="0" applyFill="0" applyAlignment="0" applyProtection="0"/>
    <xf numFmtId="0" fontId="99" fillId="0" borderId="3" applyNumberFormat="0" applyFill="0" applyAlignment="0" applyProtection="0"/>
    <xf numFmtId="0" fontId="100" fillId="0" borderId="100" applyNumberFormat="0" applyFill="0" applyAlignment="0" applyProtection="0"/>
    <xf numFmtId="0" fontId="100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83" fillId="5" borderId="7" applyNumberFormat="0" applyFont="0" applyAlignment="0" applyProtection="0"/>
    <xf numFmtId="0" fontId="42" fillId="7" borderId="8" applyNumberFormat="0" applyAlignment="0" applyProtection="0"/>
    <xf numFmtId="0" fontId="101" fillId="0" borderId="0"/>
    <xf numFmtId="0" fontId="101" fillId="0" borderId="0"/>
    <xf numFmtId="0" fontId="101" fillId="0" borderId="0"/>
    <xf numFmtId="0" fontId="44" fillId="0" borderId="101" applyNumberFormat="0" applyFill="0" applyAlignment="0" applyProtection="0"/>
    <xf numFmtId="0" fontId="47" fillId="7" borderId="1" applyNumberFormat="0" applyAlignment="0" applyProtection="0"/>
    <xf numFmtId="0" fontId="9" fillId="0" borderId="0"/>
    <xf numFmtId="0" fontId="6" fillId="0" borderId="0"/>
    <xf numFmtId="0" fontId="6" fillId="0" borderId="0"/>
    <xf numFmtId="0" fontId="101" fillId="0" borderId="0"/>
    <xf numFmtId="169" fontId="101" fillId="0" borderId="0" applyFont="0" applyFill="0" applyBorder="0" applyAlignment="0" applyProtection="0"/>
    <xf numFmtId="0" fontId="6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068">
    <xf numFmtId="0" fontId="0" fillId="0" borderId="0" xfId="0"/>
    <xf numFmtId="0" fontId="25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justify"/>
    </xf>
    <xf numFmtId="0" fontId="26" fillId="0" borderId="0" xfId="0" applyFont="1" applyAlignment="1">
      <alignment horizontal="justify"/>
    </xf>
    <xf numFmtId="0" fontId="26" fillId="0" borderId="11" xfId="0" applyFont="1" applyBorder="1" applyAlignment="1">
      <alignment horizontal="center" wrapText="1"/>
    </xf>
    <xf numFmtId="0" fontId="26" fillId="0" borderId="12" xfId="0" applyFont="1" applyBorder="1" applyAlignment="1">
      <alignment horizontal="center" wrapText="1"/>
    </xf>
    <xf numFmtId="0" fontId="25" fillId="0" borderId="13" xfId="0" applyFont="1" applyBorder="1" applyAlignment="1">
      <alignment horizontal="justify" vertical="top" wrapText="1"/>
    </xf>
    <xf numFmtId="0" fontId="25" fillId="0" borderId="12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justify" vertical="top" wrapText="1"/>
    </xf>
    <xf numFmtId="0" fontId="26" fillId="0" borderId="12" xfId="0" applyFont="1" applyBorder="1" applyAlignment="1">
      <alignment horizontal="center" vertical="top" wrapText="1"/>
    </xf>
    <xf numFmtId="49" fontId="50" fillId="0" borderId="20" xfId="47" applyNumberFormat="1" applyFont="1" applyBorder="1" applyAlignment="1">
      <alignment horizontal="center" vertical="center" wrapText="1"/>
    </xf>
    <xf numFmtId="49" fontId="50" fillId="0" borderId="27" xfId="47" applyNumberFormat="1" applyFont="1" applyBorder="1" applyAlignment="1">
      <alignment horizontal="center" vertical="center" wrapText="1"/>
    </xf>
    <xf numFmtId="0" fontId="22" fillId="0" borderId="10" xfId="47" applyFont="1" applyBorder="1" applyAlignment="1">
      <alignment horizontal="center" vertical="center" wrapText="1"/>
    </xf>
    <xf numFmtId="0" fontId="22" fillId="0" borderId="15" xfId="47" applyFont="1" applyBorder="1" applyAlignment="1">
      <alignment vertical="center" wrapText="1"/>
    </xf>
    <xf numFmtId="164" fontId="50" fillId="0" borderId="28" xfId="47" applyNumberFormat="1" applyFont="1" applyBorder="1" applyAlignment="1" applyProtection="1">
      <alignment horizontal="right" vertical="center" wrapText="1" indent="1"/>
      <protection locked="0"/>
    </xf>
    <xf numFmtId="0" fontId="50" fillId="0" borderId="13" xfId="47" applyFont="1" applyBorder="1" applyAlignment="1">
      <alignment horizontal="left" vertical="center" wrapText="1" indent="1"/>
    </xf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14" fillId="0" borderId="10" xfId="0" applyNumberFormat="1" applyFont="1" applyBorder="1" applyAlignment="1">
      <alignment horizontal="center" vertical="center" wrapText="1"/>
    </xf>
    <xf numFmtId="164" fontId="14" fillId="0" borderId="15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52" fillId="0" borderId="0" xfId="0" applyNumberFormat="1" applyFont="1" applyAlignment="1">
      <alignment horizontal="center" vertical="center" wrapText="1"/>
    </xf>
    <xf numFmtId="164" fontId="50" fillId="0" borderId="20" xfId="0" applyNumberFormat="1" applyFont="1" applyBorder="1" applyAlignment="1">
      <alignment horizontal="left" vertical="center" wrapText="1" indent="1"/>
    </xf>
    <xf numFmtId="164" fontId="52" fillId="0" borderId="10" xfId="0" applyNumberFormat="1" applyFont="1" applyBorder="1" applyAlignment="1">
      <alignment horizontal="left" vertical="center" wrapText="1" indent="1"/>
    </xf>
    <xf numFmtId="164" fontId="51" fillId="0" borderId="27" xfId="0" applyNumberFormat="1" applyFont="1" applyBorder="1" applyAlignment="1">
      <alignment horizontal="left" vertical="center" wrapText="1" indent="1"/>
    </xf>
    <xf numFmtId="164" fontId="51" fillId="0" borderId="21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28" xfId="47" applyNumberFormat="1" applyFont="1" applyBorder="1" applyAlignment="1" applyProtection="1">
      <alignment horizontal="right" vertical="center" wrapText="1" indent="1"/>
      <protection locked="0"/>
    </xf>
    <xf numFmtId="164" fontId="49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 indent="1"/>
    </xf>
    <xf numFmtId="164" fontId="22" fillId="0" borderId="16" xfId="47" applyNumberFormat="1" applyFont="1" applyBorder="1" applyAlignment="1">
      <alignment horizontal="right" vertical="center" wrapText="1" indent="1"/>
    </xf>
    <xf numFmtId="0" fontId="11" fillId="0" borderId="10" xfId="0" applyFont="1" applyBorder="1" applyAlignment="1">
      <alignment wrapText="1"/>
    </xf>
    <xf numFmtId="3" fontId="11" fillId="0" borderId="15" xfId="0" applyNumberFormat="1" applyFont="1" applyBorder="1"/>
    <xf numFmtId="3" fontId="21" fillId="0" borderId="29" xfId="0" applyNumberFormat="1" applyFont="1" applyBorder="1"/>
    <xf numFmtId="3" fontId="21" fillId="0" borderId="26" xfId="0" applyNumberFormat="1" applyFont="1" applyBorder="1"/>
    <xf numFmtId="3" fontId="11" fillId="0" borderId="16" xfId="0" applyNumberFormat="1" applyFont="1" applyBorder="1"/>
    <xf numFmtId="0" fontId="16" fillId="0" borderId="0" xfId="0" applyFont="1" applyAlignment="1">
      <alignment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164" fontId="51" fillId="0" borderId="28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26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>
      <alignment horizontal="left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3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3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2" fillId="0" borderId="15" xfId="0" applyFont="1" applyBorder="1" applyAlignment="1">
      <alignment horizontal="left" vertical="center" wrapText="1" indent="1"/>
    </xf>
    <xf numFmtId="164" fontId="52" fillId="0" borderId="16" xfId="0" applyNumberFormat="1" applyFont="1" applyBorder="1" applyAlignment="1">
      <alignment horizontal="right" vertical="center" wrapText="1" indent="1"/>
    </xf>
    <xf numFmtId="49" fontId="51" fillId="0" borderId="39" xfId="0" applyNumberFormat="1" applyFont="1" applyBorder="1" applyAlignment="1">
      <alignment horizontal="center" vertical="center" wrapText="1"/>
    </xf>
    <xf numFmtId="0" fontId="50" fillId="0" borderId="35" xfId="47" applyFont="1" applyBorder="1" applyAlignment="1">
      <alignment horizontal="left" vertical="center" wrapText="1" indent="1"/>
    </xf>
    <xf numFmtId="164" fontId="50" fillId="0" borderId="40" xfId="0" applyNumberFormat="1" applyFont="1" applyBorder="1" applyAlignment="1" applyProtection="1">
      <alignment horizontal="right" vertical="center" wrapText="1" indent="1"/>
      <protection locked="0"/>
    </xf>
    <xf numFmtId="0" fontId="50" fillId="0" borderId="41" xfId="47" applyFont="1" applyBorder="1" applyAlignment="1">
      <alignment horizontal="left" vertical="center" wrapText="1" indent="1"/>
    </xf>
    <xf numFmtId="164" fontId="50" fillId="0" borderId="42" xfId="0" applyNumberFormat="1" applyFont="1" applyBorder="1" applyAlignment="1" applyProtection="1">
      <alignment horizontal="right" vertical="center" wrapText="1" indent="1"/>
      <protection locked="0"/>
    </xf>
    <xf numFmtId="0" fontId="10" fillId="0" borderId="0" xfId="0" applyFont="1" applyAlignment="1">
      <alignment vertical="center" wrapText="1"/>
    </xf>
    <xf numFmtId="0" fontId="52" fillId="0" borderId="10" xfId="0" applyFont="1" applyBorder="1" applyAlignment="1">
      <alignment horizontal="center" vertical="center" wrapText="1"/>
    </xf>
    <xf numFmtId="0" fontId="52" fillId="0" borderId="15" xfId="47" applyFont="1" applyBorder="1" applyAlignment="1">
      <alignment horizontal="left" vertical="center" wrapText="1" indent="1"/>
    </xf>
    <xf numFmtId="164" fontId="52" fillId="0" borderId="16" xfId="0" applyNumberFormat="1" applyFont="1" applyBorder="1" applyAlignment="1" applyProtection="1">
      <alignment horizontal="right" vertical="center" wrapText="1" indent="1"/>
      <protection locked="0"/>
    </xf>
    <xf numFmtId="49" fontId="51" fillId="0" borderId="20" xfId="0" applyNumberFormat="1" applyFont="1" applyBorder="1" applyAlignment="1">
      <alignment horizontal="center" vertical="center" wrapText="1"/>
    </xf>
    <xf numFmtId="0" fontId="51" fillId="0" borderId="13" xfId="47" applyFont="1" applyBorder="1" applyAlignment="1">
      <alignment horizontal="left" vertical="center" wrapText="1" indent="1"/>
    </xf>
    <xf numFmtId="164" fontId="51" fillId="0" borderId="42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31" xfId="0" applyNumberFormat="1" applyFont="1" applyBorder="1" applyAlignment="1" applyProtection="1">
      <alignment horizontal="right" vertical="center" wrapText="1" indent="1"/>
      <protection locked="0"/>
    </xf>
    <xf numFmtId="0" fontId="51" fillId="0" borderId="43" xfId="47" applyFont="1" applyBorder="1" applyAlignment="1">
      <alignment horizontal="left" vertical="center" wrapText="1" indent="1"/>
    </xf>
    <xf numFmtId="0" fontId="54" fillId="0" borderId="10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 indent="1"/>
    </xf>
    <xf numFmtId="164" fontId="22" fillId="0" borderId="0" xfId="0" applyNumberFormat="1" applyFont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164" fontId="22" fillId="0" borderId="16" xfId="0" applyNumberFormat="1" applyFont="1" applyBorder="1" applyAlignment="1">
      <alignment horizontal="right" vertical="center" wrapText="1" indent="1"/>
    </xf>
    <xf numFmtId="0" fontId="11" fillId="0" borderId="10" xfId="0" applyFont="1" applyBorder="1" applyAlignment="1">
      <alignment horizontal="left" vertical="center"/>
    </xf>
    <xf numFmtId="0" fontId="11" fillId="0" borderId="44" xfId="0" applyFont="1" applyBorder="1" applyAlignment="1">
      <alignment vertical="center" wrapText="1"/>
    </xf>
    <xf numFmtId="49" fontId="51" fillId="0" borderId="27" xfId="0" applyNumberFormat="1" applyFont="1" applyBorder="1" applyAlignment="1">
      <alignment horizontal="center" vertical="center" wrapText="1"/>
    </xf>
    <xf numFmtId="0" fontId="22" fillId="0" borderId="15" xfId="47" applyFont="1" applyBorder="1" applyAlignment="1">
      <alignment horizontal="left" vertical="center" wrapText="1" indent="1"/>
    </xf>
    <xf numFmtId="0" fontId="53" fillId="0" borderId="13" xfId="0" applyFont="1" applyBorder="1" applyAlignment="1">
      <alignment horizontal="left" wrapText="1" indent="1"/>
    </xf>
    <xf numFmtId="164" fontId="52" fillId="0" borderId="16" xfId="47" applyNumberFormat="1" applyFont="1" applyBorder="1" applyAlignment="1">
      <alignment horizontal="right" vertical="center" wrapText="1" indent="1"/>
    </xf>
    <xf numFmtId="164" fontId="50" fillId="0" borderId="28" xfId="47" applyNumberFormat="1" applyFont="1" applyBorder="1" applyAlignment="1">
      <alignment horizontal="right" vertical="center" wrapText="1" indent="1"/>
    </xf>
    <xf numFmtId="0" fontId="22" fillId="0" borderId="25" xfId="47" applyFont="1" applyBorder="1" applyAlignment="1">
      <alignment horizontal="center" vertical="center" wrapText="1"/>
    </xf>
    <xf numFmtId="164" fontId="22" fillId="0" borderId="48" xfId="47" applyNumberFormat="1" applyFont="1" applyBorder="1" applyAlignment="1">
      <alignment horizontal="right" vertical="center" wrapText="1" indent="1"/>
    </xf>
    <xf numFmtId="164" fontId="50" fillId="0" borderId="40" xfId="47" applyNumberFormat="1" applyFont="1" applyBorder="1" applyAlignment="1" applyProtection="1">
      <alignment horizontal="right" vertical="center" wrapText="1" indent="1"/>
      <protection locked="0"/>
    </xf>
    <xf numFmtId="16" fontId="0" fillId="0" borderId="0" xfId="0" applyNumberFormat="1" applyAlignment="1">
      <alignment vertical="center" wrapText="1"/>
    </xf>
    <xf numFmtId="0" fontId="54" fillId="0" borderId="4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 indent="1"/>
    </xf>
    <xf numFmtId="49" fontId="51" fillId="0" borderId="30" xfId="0" applyNumberFormat="1" applyFont="1" applyBorder="1" applyAlignment="1">
      <alignment horizontal="center" vertical="center" wrapText="1"/>
    </xf>
    <xf numFmtId="0" fontId="50" fillId="0" borderId="24" xfId="47" applyFont="1" applyBorder="1" applyAlignment="1">
      <alignment horizontal="left" vertical="center" wrapText="1" indent="4"/>
    </xf>
    <xf numFmtId="164" fontId="13" fillId="0" borderId="0" xfId="0" applyNumberFormat="1" applyFont="1" applyAlignment="1">
      <alignment horizontal="centerContinuous" vertical="center" wrapText="1"/>
    </xf>
    <xf numFmtId="164" fontId="0" fillId="0" borderId="0" xfId="0" applyNumberFormat="1" applyAlignment="1">
      <alignment horizontal="centerContinuous" vertical="center"/>
    </xf>
    <xf numFmtId="164" fontId="48" fillId="0" borderId="0" xfId="0" applyNumberFormat="1" applyFont="1" applyAlignment="1">
      <alignment horizontal="right" vertical="center"/>
    </xf>
    <xf numFmtId="164" fontId="52" fillId="0" borderId="10" xfId="0" applyNumberFormat="1" applyFont="1" applyBorder="1" applyAlignment="1">
      <alignment horizontal="center" vertical="center" wrapText="1"/>
    </xf>
    <xf numFmtId="164" fontId="52" fillId="0" borderId="15" xfId="0" applyNumberFormat="1" applyFont="1" applyBorder="1" applyAlignment="1">
      <alignment horizontal="center" vertical="center" wrapText="1"/>
    </xf>
    <xf numFmtId="164" fontId="50" fillId="0" borderId="13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28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21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49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23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15" xfId="0" applyNumberFormat="1" applyFont="1" applyBorder="1" applyAlignment="1">
      <alignment horizontal="right" vertical="center" wrapText="1" indent="1"/>
    </xf>
    <xf numFmtId="164" fontId="55" fillId="0" borderId="41" xfId="0" applyNumberFormat="1" applyFont="1" applyBorder="1" applyAlignment="1">
      <alignment horizontal="right" vertical="center" wrapText="1" indent="1"/>
    </xf>
    <xf numFmtId="164" fontId="50" fillId="0" borderId="27" xfId="0" applyNumberFormat="1" applyFont="1" applyBorder="1" applyAlignment="1" applyProtection="1">
      <alignment horizontal="left" vertical="center" wrapText="1" indent="1"/>
      <protection locked="0"/>
    </xf>
    <xf numFmtId="164" fontId="50" fillId="0" borderId="50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50" xfId="0" applyNumberFormat="1" applyFont="1" applyBorder="1" applyAlignment="1" applyProtection="1">
      <alignment horizontal="right" vertical="center" wrapText="1" indent="1"/>
      <protection locked="0"/>
    </xf>
    <xf numFmtId="164" fontId="0" fillId="0" borderId="36" xfId="0" applyNumberFormat="1" applyBorder="1" applyAlignment="1">
      <alignment horizontal="center" vertical="center" wrapText="1"/>
    </xf>
    <xf numFmtId="164" fontId="51" fillId="0" borderId="24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0" xfId="0" applyNumberFormat="1" applyFont="1" applyAlignment="1">
      <alignment horizontal="center" vertical="center" wrapText="1"/>
    </xf>
    <xf numFmtId="164" fontId="50" fillId="0" borderId="0" xfId="0" applyNumberFormat="1" applyFont="1" applyAlignment="1" applyProtection="1">
      <alignment horizontal="right" vertical="center" wrapText="1" indent="1"/>
      <protection locked="0"/>
    </xf>
    <xf numFmtId="164" fontId="52" fillId="0" borderId="0" xfId="0" applyNumberFormat="1" applyFont="1" applyAlignment="1">
      <alignment horizontal="right" vertical="center" wrapText="1" indent="1"/>
    </xf>
    <xf numFmtId="164" fontId="51" fillId="0" borderId="0" xfId="0" applyNumberFormat="1" applyFont="1" applyAlignment="1" applyProtection="1">
      <alignment horizontal="right" vertical="center" wrapText="1" indent="1"/>
      <protection locked="0"/>
    </xf>
    <xf numFmtId="0" fontId="28" fillId="0" borderId="15" xfId="0" applyFont="1" applyBorder="1" applyAlignment="1">
      <alignment vertical="center" wrapText="1"/>
    </xf>
    <xf numFmtId="0" fontId="53" fillId="0" borderId="35" xfId="0" applyFont="1" applyBorder="1" applyAlignment="1">
      <alignment horizontal="left" wrapText="1" indent="1"/>
    </xf>
    <xf numFmtId="164" fontId="51" fillId="0" borderId="40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15" xfId="0" applyNumberFormat="1" applyFont="1" applyBorder="1" applyAlignment="1">
      <alignment horizontal="center" vertical="center" wrapText="1"/>
    </xf>
    <xf numFmtId="0" fontId="50" fillId="0" borderId="13" xfId="47" applyFont="1" applyBorder="1" applyAlignment="1">
      <alignment horizontal="left" vertical="center" wrapText="1" indent="2"/>
    </xf>
    <xf numFmtId="49" fontId="50" fillId="0" borderId="25" xfId="47" applyNumberFormat="1" applyFont="1" applyBorder="1" applyAlignment="1">
      <alignment horizontal="center" vertical="center" wrapText="1"/>
    </xf>
    <xf numFmtId="0" fontId="52" fillId="0" borderId="15" xfId="47" applyFont="1" applyBorder="1" applyAlignment="1">
      <alignment vertical="center" wrapText="1"/>
    </xf>
    <xf numFmtId="164" fontId="51" fillId="0" borderId="13" xfId="0" applyNumberFormat="1" applyFont="1" applyBorder="1" applyAlignment="1">
      <alignment horizontal="right" vertical="center" wrapText="1" indent="1"/>
    </xf>
    <xf numFmtId="164" fontId="14" fillId="0" borderId="32" xfId="0" applyNumberFormat="1" applyFont="1" applyBorder="1" applyAlignment="1">
      <alignment horizontal="centerContinuous" vertical="center" wrapText="1"/>
    </xf>
    <xf numFmtId="0" fontId="51" fillId="0" borderId="43" xfId="47" quotePrefix="1" applyFont="1" applyBorder="1" applyAlignment="1">
      <alignment horizontal="left" vertical="center" wrapText="1" indent="3"/>
    </xf>
    <xf numFmtId="0" fontId="51" fillId="0" borderId="24" xfId="47" quotePrefix="1" applyFont="1" applyBorder="1" applyAlignment="1">
      <alignment horizontal="left" vertical="center" wrapText="1" indent="4"/>
    </xf>
    <xf numFmtId="3" fontId="21" fillId="0" borderId="41" xfId="0" applyNumberFormat="1" applyFont="1" applyBorder="1"/>
    <xf numFmtId="3" fontId="21" fillId="0" borderId="42" xfId="0" applyNumberFormat="1" applyFont="1" applyBorder="1"/>
    <xf numFmtId="3" fontId="21" fillId="0" borderId="0" xfId="0" applyNumberFormat="1" applyFont="1"/>
    <xf numFmtId="164" fontId="52" fillId="0" borderId="31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49" xfId="0" applyNumberFormat="1" applyFont="1" applyBorder="1" applyAlignment="1" applyProtection="1">
      <alignment horizontal="right" vertical="center" wrapText="1" indent="1"/>
      <protection locked="0"/>
    </xf>
    <xf numFmtId="164" fontId="55" fillId="0" borderId="49" xfId="0" applyNumberFormat="1" applyFont="1" applyBorder="1" applyAlignment="1">
      <alignment horizontal="right" vertical="center" wrapText="1" indent="1"/>
    </xf>
    <xf numFmtId="164" fontId="51" fillId="0" borderId="27" xfId="0" applyNumberFormat="1" applyFont="1" applyBorder="1" applyAlignment="1">
      <alignment horizontal="left" vertical="center" wrapText="1" indent="4"/>
    </xf>
    <xf numFmtId="0" fontId="50" fillId="0" borderId="20" xfId="47" applyFont="1" applyBorder="1" applyAlignment="1">
      <alignment horizontal="left" vertical="center" wrapText="1" indent="4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 indent="1"/>
    </xf>
    <xf numFmtId="164" fontId="14" fillId="0" borderId="0" xfId="0" applyNumberFormat="1" applyFont="1" applyAlignment="1">
      <alignment vertical="center" wrapText="1"/>
    </xf>
    <xf numFmtId="0" fontId="62" fillId="0" borderId="0" xfId="0" applyFont="1" applyAlignment="1">
      <alignment horizontal="right" vertical="center" wrapText="1" indent="1"/>
    </xf>
    <xf numFmtId="164" fontId="17" fillId="0" borderId="0" xfId="0" applyNumberFormat="1" applyFont="1" applyAlignment="1">
      <alignment vertical="center" wrapText="1"/>
    </xf>
    <xf numFmtId="164" fontId="22" fillId="0" borderId="16" xfId="0" applyNumberFormat="1" applyFont="1" applyBorder="1" applyAlignment="1">
      <alignment horizontal="center" vertical="center" wrapText="1"/>
    </xf>
    <xf numFmtId="164" fontId="22" fillId="0" borderId="15" xfId="47" applyNumberFormat="1" applyFont="1" applyBorder="1" applyAlignment="1">
      <alignment horizontal="right" vertical="center" wrapText="1" indent="1"/>
    </xf>
    <xf numFmtId="164" fontId="50" fillId="0" borderId="13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13" xfId="47" applyNumberFormat="1" applyFont="1" applyBorder="1" applyAlignment="1">
      <alignment horizontal="right" vertical="center" wrapText="1" indent="1"/>
    </xf>
    <xf numFmtId="164" fontId="51" fillId="0" borderId="13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35" xfId="47" applyNumberFormat="1" applyFont="1" applyBorder="1" applyAlignment="1" applyProtection="1">
      <alignment horizontal="right" vertical="center" wrapText="1" indent="1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164" fontId="50" fillId="0" borderId="20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10" xfId="0" applyNumberFormat="1" applyFont="1" applyBorder="1" applyAlignment="1">
      <alignment horizontal="right" vertical="center" wrapText="1" indent="1"/>
    </xf>
    <xf numFmtId="164" fontId="51" fillId="0" borderId="41" xfId="0" applyNumberFormat="1" applyFont="1" applyBorder="1" applyAlignment="1" applyProtection="1">
      <alignment horizontal="right" vertical="center" wrapText="1" indent="1"/>
      <protection locked="0"/>
    </xf>
    <xf numFmtId="164" fontId="55" fillId="0" borderId="41" xfId="0" applyNumberFormat="1" applyFont="1" applyBorder="1" applyAlignment="1" applyProtection="1">
      <alignment horizontal="right" vertical="center" wrapText="1" indent="1"/>
      <protection locked="0"/>
    </xf>
    <xf numFmtId="164" fontId="55" fillId="0" borderId="21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41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27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28" xfId="0" applyNumberFormat="1" applyFont="1" applyBorder="1" applyAlignment="1">
      <alignment horizontal="right" vertical="center" wrapText="1" indent="1"/>
    </xf>
    <xf numFmtId="164" fontId="51" fillId="0" borderId="20" xfId="0" applyNumberFormat="1" applyFont="1" applyBorder="1" applyAlignment="1">
      <alignment horizontal="right" vertical="center" wrapText="1" indent="1"/>
    </xf>
    <xf numFmtId="164" fontId="51" fillId="0" borderId="30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13" xfId="0" applyNumberFormat="1" applyFont="1" applyBorder="1" applyAlignment="1" applyProtection="1">
      <alignment horizontal="right" vertical="center" wrapText="1" indent="1"/>
      <protection locked="0"/>
    </xf>
    <xf numFmtId="3" fontId="21" fillId="0" borderId="13" xfId="0" applyNumberFormat="1" applyFont="1" applyBorder="1"/>
    <xf numFmtId="3" fontId="67" fillId="0" borderId="35" xfId="0" applyNumberFormat="1" applyFont="1" applyBorder="1" applyAlignment="1">
      <alignment vertical="center"/>
    </xf>
    <xf numFmtId="3" fontId="67" fillId="0" borderId="40" xfId="0" applyNumberFormat="1" applyFont="1" applyBorder="1" applyAlignment="1">
      <alignment vertical="center"/>
    </xf>
    <xf numFmtId="0" fontId="11" fillId="0" borderId="10" xfId="0" applyFont="1" applyBorder="1"/>
    <xf numFmtId="0" fontId="22" fillId="0" borderId="0" xfId="0" applyFont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164" fontId="52" fillId="0" borderId="44" xfId="0" applyNumberFormat="1" applyFont="1" applyBorder="1" applyAlignment="1">
      <alignment horizontal="right" vertical="center" wrapText="1" indent="1"/>
    </xf>
    <xf numFmtId="164" fontId="50" fillId="0" borderId="35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44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15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35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58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24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44" xfId="0" applyNumberFormat="1" applyFont="1" applyBorder="1" applyAlignment="1">
      <alignment horizontal="right" vertical="center" wrapText="1" indent="1"/>
    </xf>
    <xf numFmtId="164" fontId="22" fillId="0" borderId="15" xfId="0" applyNumberFormat="1" applyFont="1" applyBorder="1" applyAlignment="1">
      <alignment horizontal="right" vertical="center" wrapText="1" indent="1"/>
    </xf>
    <xf numFmtId="164" fontId="52" fillId="0" borderId="17" xfId="0" applyNumberFormat="1" applyFont="1" applyBorder="1" applyAlignment="1">
      <alignment horizontal="righ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  <protection locked="0"/>
    </xf>
    <xf numFmtId="2" fontId="22" fillId="0" borderId="16" xfId="0" applyNumberFormat="1" applyFont="1" applyBorder="1" applyAlignment="1">
      <alignment horizontal="center" vertical="center" wrapText="1"/>
    </xf>
    <xf numFmtId="2" fontId="22" fillId="0" borderId="0" xfId="0" applyNumberFormat="1" applyFont="1" applyAlignment="1">
      <alignment horizontal="center" vertical="center" wrapText="1"/>
    </xf>
    <xf numFmtId="2" fontId="22" fillId="0" borderId="0" xfId="0" applyNumberFormat="1" applyFont="1" applyAlignment="1">
      <alignment horizontal="right" vertical="center" wrapText="1" indent="1"/>
    </xf>
    <xf numFmtId="2" fontId="12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right" vertical="center" wrapText="1" indent="1"/>
    </xf>
    <xf numFmtId="2" fontId="0" fillId="0" borderId="0" xfId="0" applyNumberFormat="1" applyAlignment="1">
      <alignment vertical="center" wrapText="1"/>
    </xf>
    <xf numFmtId="2" fontId="14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right" vertical="center" wrapText="1" indent="1"/>
    </xf>
    <xf numFmtId="164" fontId="51" fillId="0" borderId="24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69" xfId="0" applyNumberFormat="1" applyFont="1" applyBorder="1" applyAlignment="1">
      <alignment horizontal="right" vertical="center" wrapText="1" indent="1"/>
    </xf>
    <xf numFmtId="2" fontId="14" fillId="0" borderId="0" xfId="0" applyNumberFormat="1" applyFont="1" applyAlignment="1">
      <alignment vertical="center"/>
    </xf>
    <xf numFmtId="2" fontId="22" fillId="0" borderId="69" xfId="0" applyNumberFormat="1" applyFont="1" applyBorder="1" applyAlignment="1">
      <alignment horizontal="right" vertical="center" wrapText="1" indent="1"/>
    </xf>
    <xf numFmtId="2" fontId="62" fillId="0" borderId="0" xfId="0" applyNumberFormat="1" applyFont="1" applyAlignment="1">
      <alignment horizontal="right" vertical="center" wrapText="1"/>
    </xf>
    <xf numFmtId="164" fontId="50" fillId="0" borderId="24" xfId="47" applyNumberFormat="1" applyFont="1" applyBorder="1" applyAlignment="1" applyProtection="1">
      <alignment horizontal="right" vertical="center" wrapText="1" indent="1"/>
      <protection locked="0"/>
    </xf>
    <xf numFmtId="4" fontId="0" fillId="0" borderId="0" xfId="0" applyNumberFormat="1" applyAlignment="1">
      <alignment horizontal="centerContinuous" vertical="center"/>
    </xf>
    <xf numFmtId="4" fontId="14" fillId="0" borderId="16" xfId="0" applyNumberFormat="1" applyFont="1" applyBorder="1" applyAlignment="1">
      <alignment horizontal="center" vertical="center" wrapText="1"/>
    </xf>
    <xf numFmtId="4" fontId="52" fillId="0" borderId="16" xfId="0" applyNumberFormat="1" applyFont="1" applyBorder="1" applyAlignment="1">
      <alignment horizontal="center" vertical="center" wrapText="1"/>
    </xf>
    <xf numFmtId="4" fontId="50" fillId="0" borderId="28" xfId="0" applyNumberFormat="1" applyFont="1" applyBorder="1" applyAlignment="1" applyProtection="1">
      <alignment horizontal="right" vertical="center" wrapText="1" indent="1"/>
      <protection locked="0"/>
    </xf>
    <xf numFmtId="4" fontId="50" fillId="0" borderId="26" xfId="0" applyNumberFormat="1" applyFont="1" applyBorder="1" applyAlignment="1" applyProtection="1">
      <alignment horizontal="right" vertical="center" wrapText="1" indent="1"/>
      <protection locked="0"/>
    </xf>
    <xf numFmtId="4" fontId="50" fillId="0" borderId="29" xfId="0" applyNumberFormat="1" applyFont="1" applyBorder="1" applyAlignment="1" applyProtection="1">
      <alignment horizontal="right" vertical="center" wrapText="1" indent="1"/>
      <protection locked="0"/>
    </xf>
    <xf numFmtId="4" fontId="52" fillId="0" borderId="16" xfId="0" applyNumberFormat="1" applyFont="1" applyBorder="1" applyAlignment="1">
      <alignment horizontal="right" vertical="center" wrapText="1" indent="1"/>
    </xf>
    <xf numFmtId="4" fontId="55" fillId="0" borderId="42" xfId="0" applyNumberFormat="1" applyFont="1" applyBorder="1" applyAlignment="1" applyProtection="1">
      <alignment horizontal="right" vertical="center" wrapText="1" indent="1"/>
      <protection locked="0"/>
    </xf>
    <xf numFmtId="4" fontId="51" fillId="0" borderId="26" xfId="0" applyNumberFormat="1" applyFont="1" applyBorder="1" applyAlignment="1" applyProtection="1">
      <alignment horizontal="right" vertical="center" wrapText="1" indent="1"/>
      <protection locked="0"/>
    </xf>
    <xf numFmtId="4" fontId="55" fillId="0" borderId="26" xfId="0" applyNumberFormat="1" applyFont="1" applyBorder="1" applyAlignment="1" applyProtection="1">
      <alignment horizontal="right" vertical="center" wrapText="1" indent="1"/>
      <protection locked="0"/>
    </xf>
    <xf numFmtId="4" fontId="0" fillId="0" borderId="0" xfId="0" applyNumberFormat="1" applyAlignment="1">
      <alignment vertical="center" wrapText="1"/>
    </xf>
    <xf numFmtId="4" fontId="55" fillId="0" borderId="42" xfId="0" applyNumberFormat="1" applyFont="1" applyBorder="1" applyAlignment="1">
      <alignment horizontal="right" vertical="center" wrapText="1" indent="1"/>
    </xf>
    <xf numFmtId="4" fontId="51" fillId="0" borderId="42" xfId="0" applyNumberFormat="1" applyFont="1" applyBorder="1" applyAlignment="1" applyProtection="1">
      <alignment horizontal="right" vertical="center" wrapText="1" indent="1"/>
      <protection locked="0"/>
    </xf>
    <xf numFmtId="4" fontId="50" fillId="0" borderId="42" xfId="0" applyNumberFormat="1" applyFont="1" applyBorder="1" applyAlignment="1" applyProtection="1">
      <alignment horizontal="right" vertical="center" wrapText="1" indent="1"/>
      <protection locked="0"/>
    </xf>
    <xf numFmtId="4" fontId="51" fillId="0" borderId="28" xfId="0" applyNumberFormat="1" applyFont="1" applyBorder="1" applyAlignment="1" applyProtection="1">
      <alignment horizontal="right" vertical="center" wrapText="1" indent="1"/>
      <protection locked="0"/>
    </xf>
    <xf numFmtId="4" fontId="51" fillId="0" borderId="31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27" xfId="0" applyNumberFormat="1" applyFont="1" applyBorder="1" applyAlignment="1">
      <alignment horizontal="left" vertical="center" wrapText="1" indent="1"/>
    </xf>
    <xf numFmtId="164" fontId="51" fillId="0" borderId="20" xfId="0" applyNumberFormat="1" applyFont="1" applyBorder="1" applyAlignment="1">
      <alignment horizontal="left" vertical="center" wrapText="1" indent="1"/>
    </xf>
    <xf numFmtId="164" fontId="50" fillId="0" borderId="30" xfId="0" applyNumberFormat="1" applyFont="1" applyBorder="1" applyAlignment="1" applyProtection="1">
      <alignment horizontal="left" vertical="center" wrapText="1" indent="1"/>
      <protection locked="0"/>
    </xf>
    <xf numFmtId="0" fontId="13" fillId="0" borderId="32" xfId="0" applyFont="1" applyBorder="1" applyAlignment="1">
      <alignment vertical="center"/>
    </xf>
    <xf numFmtId="0" fontId="22" fillId="0" borderId="17" xfId="0" applyFont="1" applyBorder="1" applyAlignment="1">
      <alignment horizontal="center" vertical="center" wrapText="1"/>
    </xf>
    <xf numFmtId="2" fontId="22" fillId="0" borderId="17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vertical="center"/>
    </xf>
    <xf numFmtId="164" fontId="22" fillId="0" borderId="17" xfId="47" applyNumberFormat="1" applyFont="1" applyBorder="1" applyAlignment="1">
      <alignment horizontal="right" vertical="center" wrapText="1" indent="1"/>
    </xf>
    <xf numFmtId="2" fontId="22" fillId="0" borderId="17" xfId="47" applyNumberFormat="1" applyFont="1" applyBorder="1" applyAlignment="1">
      <alignment horizontal="right" vertical="center" wrapText="1" indent="1"/>
    </xf>
    <xf numFmtId="0" fontId="13" fillId="0" borderId="32" xfId="0" applyFont="1" applyBorder="1" applyAlignment="1">
      <alignment horizontal="center" vertical="center" wrapText="1"/>
    </xf>
    <xf numFmtId="164" fontId="50" fillId="0" borderId="14" xfId="47" applyNumberFormat="1" applyFont="1" applyBorder="1" applyAlignment="1" applyProtection="1">
      <alignment horizontal="right" vertical="center" wrapText="1" indent="1"/>
      <protection locked="0"/>
    </xf>
    <xf numFmtId="2" fontId="50" fillId="0" borderId="14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52" xfId="47" applyNumberFormat="1" applyFont="1" applyBorder="1" applyAlignment="1" applyProtection="1">
      <alignment horizontal="right" vertical="center" wrapText="1" indent="1"/>
      <protection locked="0"/>
    </xf>
    <xf numFmtId="2" fontId="50" fillId="0" borderId="52" xfId="47" applyNumberFormat="1" applyFont="1" applyBorder="1" applyAlignment="1" applyProtection="1">
      <alignment horizontal="right" vertical="center" wrapText="1" indent="1"/>
      <protection locked="0"/>
    </xf>
    <xf numFmtId="0" fontId="17" fillId="0" borderId="32" xfId="0" applyFont="1" applyBorder="1" applyAlignment="1">
      <alignment vertical="center" wrapText="1"/>
    </xf>
    <xf numFmtId="164" fontId="50" fillId="0" borderId="56" xfId="47" applyNumberFormat="1" applyFont="1" applyBorder="1" applyAlignment="1" applyProtection="1">
      <alignment horizontal="right" vertical="center" wrapText="1" indent="1"/>
      <protection locked="0"/>
    </xf>
    <xf numFmtId="2" fontId="50" fillId="0" borderId="56" xfId="47" applyNumberFormat="1" applyFont="1" applyBorder="1" applyAlignment="1" applyProtection="1">
      <alignment horizontal="right" vertical="center" wrapText="1" indent="1"/>
      <protection locked="0"/>
    </xf>
    <xf numFmtId="0" fontId="10" fillId="0" borderId="32" xfId="0" applyFont="1" applyBorder="1" applyAlignment="1">
      <alignment vertical="center" wrapText="1"/>
    </xf>
    <xf numFmtId="164" fontId="52" fillId="0" borderId="17" xfId="47" applyNumberFormat="1" applyFont="1" applyBorder="1" applyAlignment="1">
      <alignment horizontal="right" vertical="center" wrapText="1" indent="1"/>
    </xf>
    <xf numFmtId="2" fontId="52" fillId="0" borderId="17" xfId="47" applyNumberFormat="1" applyFont="1" applyBorder="1" applyAlignment="1">
      <alignment horizontal="right" vertical="center" wrapText="1" indent="1"/>
    </xf>
    <xf numFmtId="164" fontId="50" fillId="0" borderId="14" xfId="47" applyNumberFormat="1" applyFont="1" applyBorder="1" applyAlignment="1">
      <alignment horizontal="right" vertical="center" wrapText="1" indent="1"/>
    </xf>
    <xf numFmtId="2" fontId="50" fillId="0" borderId="14" xfId="47" applyNumberFormat="1" applyFont="1" applyBorder="1" applyAlignment="1">
      <alignment horizontal="right" vertical="center" wrapText="1" indent="1"/>
    </xf>
    <xf numFmtId="164" fontId="51" fillId="0" borderId="52" xfId="47" applyNumberFormat="1" applyFont="1" applyBorder="1" applyAlignment="1" applyProtection="1">
      <alignment horizontal="right" vertical="center" wrapText="1" indent="1"/>
      <protection locked="0"/>
    </xf>
    <xf numFmtId="2" fontId="51" fillId="0" borderId="52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14" xfId="47" applyNumberFormat="1" applyFont="1" applyBorder="1" applyAlignment="1" applyProtection="1">
      <alignment horizontal="right" vertical="center" wrapText="1" indent="1"/>
      <protection locked="0"/>
    </xf>
    <xf numFmtId="2" fontId="51" fillId="0" borderId="14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56" xfId="47" applyNumberFormat="1" applyFont="1" applyBorder="1" applyAlignment="1" applyProtection="1">
      <alignment horizontal="right" vertical="center" wrapText="1" indent="1"/>
      <protection locked="0"/>
    </xf>
    <xf numFmtId="2" fontId="51" fillId="0" borderId="56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57" xfId="47" applyNumberFormat="1" applyFont="1" applyBorder="1" applyAlignment="1">
      <alignment horizontal="right" vertical="center" wrapText="1" indent="1"/>
    </xf>
    <xf numFmtId="2" fontId="22" fillId="0" borderId="57" xfId="47" applyNumberFormat="1" applyFont="1" applyBorder="1" applyAlignment="1">
      <alignment horizontal="right" vertical="center" wrapText="1" indent="1"/>
    </xf>
    <xf numFmtId="0" fontId="16" fillId="0" borderId="32" xfId="0" applyFont="1" applyBorder="1" applyAlignment="1">
      <alignment vertical="center" wrapText="1"/>
    </xf>
    <xf numFmtId="164" fontId="50" fillId="0" borderId="63" xfId="47" applyNumberFormat="1" applyFont="1" applyBorder="1" applyAlignment="1" applyProtection="1">
      <alignment horizontal="right" vertical="center" wrapText="1" indent="1"/>
      <protection locked="0"/>
    </xf>
    <xf numFmtId="2" fontId="50" fillId="0" borderId="63" xfId="47" applyNumberFormat="1" applyFont="1" applyBorder="1" applyAlignment="1" applyProtection="1">
      <alignment horizontal="right" vertical="center" wrapText="1" indent="1"/>
      <protection locked="0"/>
    </xf>
    <xf numFmtId="0" fontId="0" fillId="0" borderId="32" xfId="0" applyBorder="1" applyAlignment="1">
      <alignment vertical="center" wrapText="1"/>
    </xf>
    <xf numFmtId="164" fontId="51" fillId="0" borderId="52" xfId="47" applyNumberFormat="1" applyFont="1" applyBorder="1" applyAlignment="1">
      <alignment horizontal="right" vertical="center" wrapText="1" indent="1"/>
    </xf>
    <xf numFmtId="2" fontId="51" fillId="0" borderId="52" xfId="47" applyNumberFormat="1" applyFont="1" applyBorder="1" applyAlignment="1">
      <alignment horizontal="right" vertical="center" wrapText="1" indent="1"/>
    </xf>
    <xf numFmtId="0" fontId="14" fillId="0" borderId="57" xfId="0" applyFont="1" applyBorder="1" applyAlignment="1">
      <alignment horizontal="center" vertical="center" wrapText="1"/>
    </xf>
    <xf numFmtId="2" fontId="14" fillId="0" borderId="57" xfId="0" applyNumberFormat="1" applyFont="1" applyBorder="1" applyAlignment="1">
      <alignment horizontal="center" vertical="center" wrapText="1"/>
    </xf>
    <xf numFmtId="164" fontId="10" fillId="0" borderId="32" xfId="0" applyNumberFormat="1" applyFont="1" applyBorder="1" applyAlignment="1">
      <alignment vertical="center" wrapText="1"/>
    </xf>
    <xf numFmtId="164" fontId="51" fillId="0" borderId="59" xfId="47" applyNumberFormat="1" applyFont="1" applyBorder="1" applyAlignment="1" applyProtection="1">
      <alignment horizontal="right" vertical="center" wrapText="1" indent="1"/>
      <protection locked="0"/>
    </xf>
    <xf numFmtId="2" fontId="51" fillId="0" borderId="59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64" xfId="47" applyNumberFormat="1" applyFont="1" applyBorder="1" applyAlignment="1">
      <alignment horizontal="right" vertical="center" wrapText="1" indent="1"/>
    </xf>
    <xf numFmtId="2" fontId="22" fillId="0" borderId="64" xfId="47" applyNumberFormat="1" applyFont="1" applyBorder="1" applyAlignment="1">
      <alignment horizontal="right" vertical="center" wrapText="1" indent="1"/>
    </xf>
    <xf numFmtId="2" fontId="52" fillId="0" borderId="17" xfId="0" applyNumberFormat="1" applyFont="1" applyBorder="1" applyAlignment="1">
      <alignment horizontal="right" vertical="center" wrapText="1" indent="1"/>
    </xf>
    <xf numFmtId="164" fontId="50" fillId="0" borderId="63" xfId="0" applyNumberFormat="1" applyFont="1" applyBorder="1" applyAlignment="1" applyProtection="1">
      <alignment horizontal="right" vertical="center" wrapText="1" indent="1"/>
      <protection locked="0"/>
    </xf>
    <xf numFmtId="2" fontId="50" fillId="0" borderId="63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52" xfId="0" applyNumberFormat="1" applyFont="1" applyBorder="1" applyAlignment="1" applyProtection="1">
      <alignment horizontal="right" vertical="center" wrapText="1" indent="1"/>
      <protection locked="0"/>
    </xf>
    <xf numFmtId="2" fontId="50" fillId="0" borderId="52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51" xfId="0" applyNumberFormat="1" applyFont="1" applyBorder="1" applyAlignment="1" applyProtection="1">
      <alignment horizontal="right" vertical="center" wrapText="1" indent="1"/>
      <protection locked="0"/>
    </xf>
    <xf numFmtId="2" fontId="50" fillId="0" borderId="51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56" xfId="0" applyNumberFormat="1" applyFont="1" applyBorder="1" applyAlignment="1" applyProtection="1">
      <alignment horizontal="right" vertical="center" wrapText="1" indent="1"/>
      <protection locked="0"/>
    </xf>
    <xf numFmtId="2" fontId="50" fillId="0" borderId="56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17" xfId="0" applyNumberFormat="1" applyFont="1" applyBorder="1" applyAlignment="1" applyProtection="1">
      <alignment horizontal="right" vertical="center" wrapText="1" indent="1"/>
      <protection locked="0"/>
    </xf>
    <xf numFmtId="2" fontId="52" fillId="0" borderId="17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14" xfId="0" applyNumberFormat="1" applyFont="1" applyBorder="1" applyAlignment="1" applyProtection="1">
      <alignment horizontal="right" vertical="center" wrapText="1" indent="1"/>
      <protection locked="0"/>
    </xf>
    <xf numFmtId="2" fontId="51" fillId="0" borderId="14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51" xfId="0" applyNumberFormat="1" applyFont="1" applyBorder="1" applyAlignment="1" applyProtection="1">
      <alignment horizontal="right" vertical="center" wrapText="1" indent="1"/>
      <protection locked="0"/>
    </xf>
    <xf numFmtId="2" fontId="51" fillId="0" borderId="51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59" xfId="0" applyNumberFormat="1" applyFont="1" applyBorder="1" applyAlignment="1" applyProtection="1">
      <alignment horizontal="right" vertical="center" wrapText="1" indent="1"/>
      <protection locked="0"/>
    </xf>
    <xf numFmtId="2" fontId="51" fillId="0" borderId="59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63" xfId="0" applyNumberFormat="1" applyFont="1" applyBorder="1" applyAlignment="1" applyProtection="1">
      <alignment horizontal="right" vertical="center" wrapText="1" indent="1"/>
      <protection locked="0"/>
    </xf>
    <xf numFmtId="2" fontId="51" fillId="0" borderId="63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56" xfId="0" applyNumberFormat="1" applyFont="1" applyBorder="1" applyAlignment="1" applyProtection="1">
      <alignment horizontal="right" vertical="center" wrapText="1" indent="1"/>
      <protection locked="0"/>
    </xf>
    <xf numFmtId="2" fontId="52" fillId="0" borderId="56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59" xfId="0" applyNumberFormat="1" applyFont="1" applyBorder="1" applyAlignment="1" applyProtection="1">
      <alignment horizontal="right" vertical="center" wrapText="1" indent="1"/>
      <protection locked="0"/>
    </xf>
    <xf numFmtId="2" fontId="52" fillId="0" borderId="59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52" xfId="0" applyNumberFormat="1" applyFont="1" applyBorder="1" applyAlignment="1" applyProtection="1">
      <alignment horizontal="right" vertical="center" wrapText="1" indent="1"/>
      <protection locked="0"/>
    </xf>
    <xf numFmtId="2" fontId="51" fillId="0" borderId="52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64" xfId="0" applyNumberFormat="1" applyFont="1" applyBorder="1" applyAlignment="1" applyProtection="1">
      <alignment horizontal="right" vertical="center" wrapText="1" indent="1"/>
      <protection locked="0"/>
    </xf>
    <xf numFmtId="2" fontId="51" fillId="0" borderId="64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17" xfId="0" applyNumberFormat="1" applyFont="1" applyBorder="1" applyAlignment="1">
      <alignment horizontal="right" vertical="center" wrapText="1" indent="1"/>
    </xf>
    <xf numFmtId="2" fontId="22" fillId="0" borderId="17" xfId="0" applyNumberFormat="1" applyFont="1" applyBorder="1" applyAlignment="1">
      <alignment horizontal="right" vertical="center" wrapText="1" indent="1"/>
    </xf>
    <xf numFmtId="0" fontId="21" fillId="0" borderId="27" xfId="0" applyFont="1" applyBorder="1" applyAlignment="1">
      <alignment wrapText="1"/>
    </xf>
    <xf numFmtId="3" fontId="21" fillId="0" borderId="35" xfId="0" applyNumberFormat="1" applyFont="1" applyBorder="1"/>
    <xf numFmtId="0" fontId="11" fillId="0" borderId="37" xfId="0" applyFont="1" applyBorder="1" applyAlignment="1">
      <alignment wrapText="1"/>
    </xf>
    <xf numFmtId="164" fontId="0" fillId="0" borderId="0" xfId="0" applyNumberFormat="1" applyAlignment="1">
      <alignment vertical="center" textRotation="180" wrapText="1"/>
    </xf>
    <xf numFmtId="0" fontId="0" fillId="0" borderId="0" xfId="0" applyAlignment="1">
      <alignment horizontal="right" vertical="center" wrapText="1"/>
    </xf>
    <xf numFmtId="0" fontId="57" fillId="0" borderId="0" xfId="0" applyFont="1" applyAlignment="1" applyProtection="1">
      <alignment vertical="top"/>
      <protection locked="0"/>
    </xf>
    <xf numFmtId="0" fontId="14" fillId="0" borderId="71" xfId="0" quotePrefix="1" applyFont="1" applyBorder="1" applyAlignment="1">
      <alignment vertical="center"/>
    </xf>
    <xf numFmtId="0" fontId="14" fillId="0" borderId="72" xfId="0" quotePrefix="1" applyFont="1" applyBorder="1" applyAlignment="1">
      <alignment vertical="center"/>
    </xf>
    <xf numFmtId="0" fontId="14" fillId="0" borderId="73" xfId="0" applyFont="1" applyBorder="1" applyAlignment="1">
      <alignment vertical="center"/>
    </xf>
    <xf numFmtId="0" fontId="14" fillId="0" borderId="74" xfId="0" applyFont="1" applyBorder="1" applyAlignment="1">
      <alignment vertical="center"/>
    </xf>
    <xf numFmtId="49" fontId="14" fillId="0" borderId="71" xfId="0" applyNumberFormat="1" applyFont="1" applyBorder="1" applyAlignment="1">
      <alignment vertical="center"/>
    </xf>
    <xf numFmtId="49" fontId="14" fillId="0" borderId="72" xfId="0" applyNumberFormat="1" applyFont="1" applyBorder="1" applyAlignment="1">
      <alignment vertical="center"/>
    </xf>
    <xf numFmtId="49" fontId="14" fillId="0" borderId="73" xfId="0" applyNumberFormat="1" applyFont="1" applyBorder="1" applyAlignment="1">
      <alignment vertical="center"/>
    </xf>
    <xf numFmtId="49" fontId="14" fillId="0" borderId="74" xfId="0" applyNumberFormat="1" applyFont="1" applyBorder="1" applyAlignment="1">
      <alignment vertical="center"/>
    </xf>
    <xf numFmtId="0" fontId="48" fillId="0" borderId="45" xfId="0" applyFont="1" applyBorder="1"/>
    <xf numFmtId="0" fontId="13" fillId="0" borderId="45" xfId="0" applyFont="1" applyBorder="1"/>
    <xf numFmtId="0" fontId="13" fillId="0" borderId="33" xfId="0" applyFont="1" applyBorder="1"/>
    <xf numFmtId="164" fontId="14" fillId="0" borderId="44" xfId="0" applyNumberFormat="1" applyFont="1" applyBorder="1" applyAlignment="1">
      <alignment horizontal="center" vertical="center" wrapText="1"/>
    </xf>
    <xf numFmtId="164" fontId="52" fillId="0" borderId="44" xfId="0" applyNumberFormat="1" applyFont="1" applyBorder="1" applyAlignment="1">
      <alignment horizontal="center" vertical="center" wrapText="1"/>
    </xf>
    <xf numFmtId="164" fontId="50" fillId="0" borderId="12" xfId="0" applyNumberFormat="1" applyFont="1" applyBorder="1" applyAlignment="1" applyProtection="1">
      <alignment horizontal="right" vertical="center" wrapText="1" indent="1"/>
      <protection locked="0"/>
    </xf>
    <xf numFmtId="0" fontId="57" fillId="0" borderId="0" xfId="0" applyFont="1" applyAlignment="1" applyProtection="1">
      <alignment horizontal="right" vertical="top"/>
      <protection locked="0"/>
    </xf>
    <xf numFmtId="0" fontId="14" fillId="0" borderId="0" xfId="0" applyFont="1" applyAlignment="1">
      <alignment horizontal="center" vertical="center"/>
    </xf>
    <xf numFmtId="164" fontId="49" fillId="0" borderId="0" xfId="0" applyNumberFormat="1" applyFont="1" applyAlignment="1">
      <alignment horizontal="left" vertical="center" wrapText="1"/>
    </xf>
    <xf numFmtId="164" fontId="72" fillId="0" borderId="0" xfId="0" applyNumberFormat="1" applyFont="1" applyAlignment="1">
      <alignment vertical="center" wrapText="1"/>
    </xf>
    <xf numFmtId="0" fontId="48" fillId="0" borderId="0" xfId="0" applyFont="1" applyAlignment="1">
      <alignment horizontal="right"/>
    </xf>
    <xf numFmtId="49" fontId="50" fillId="0" borderId="30" xfId="47" applyNumberFormat="1" applyFont="1" applyBorder="1" applyAlignment="1">
      <alignment horizontal="center" vertical="center" wrapText="1"/>
    </xf>
    <xf numFmtId="0" fontId="50" fillId="0" borderId="24" xfId="47" applyFont="1" applyBorder="1" applyAlignment="1">
      <alignment horizontal="left" vertical="center" wrapText="1" indent="1"/>
    </xf>
    <xf numFmtId="3" fontId="11" fillId="0" borderId="16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33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74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33" xfId="0" applyNumberFormat="1" applyFont="1" applyBorder="1" applyAlignment="1">
      <alignment horizontal="right" vertical="center" wrapText="1" indent="1"/>
    </xf>
    <xf numFmtId="164" fontId="22" fillId="0" borderId="33" xfId="0" applyNumberFormat="1" applyFont="1" applyBorder="1" applyAlignment="1">
      <alignment horizontal="right" vertical="center" wrapText="1" indent="1"/>
    </xf>
    <xf numFmtId="164" fontId="50" fillId="0" borderId="72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55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79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55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74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72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78" xfId="0" applyNumberFormat="1" applyFont="1" applyBorder="1" applyAlignment="1" applyProtection="1">
      <alignment horizontal="right" vertical="center" wrapText="1" indent="1"/>
      <protection locked="0"/>
    </xf>
    <xf numFmtId="0" fontId="11" fillId="0" borderId="45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164" fontId="50" fillId="0" borderId="61" xfId="47" applyNumberFormat="1" applyFont="1" applyBorder="1" applyAlignment="1" applyProtection="1">
      <alignment horizontal="right" vertical="center" wrapText="1" indent="1"/>
      <protection locked="0"/>
    </xf>
    <xf numFmtId="0" fontId="14" fillId="0" borderId="80" xfId="0" applyFont="1" applyBorder="1" applyAlignment="1">
      <alignment horizontal="center" vertical="center" wrapText="1"/>
    </xf>
    <xf numFmtId="164" fontId="22" fillId="0" borderId="44" xfId="0" applyNumberFormat="1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164" fontId="22" fillId="0" borderId="81" xfId="47" applyNumberFormat="1" applyFont="1" applyBorder="1" applyAlignment="1">
      <alignment horizontal="right" vertical="center" wrapText="1" indent="1"/>
    </xf>
    <xf numFmtId="164" fontId="50" fillId="0" borderId="70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12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11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44" xfId="47" applyNumberFormat="1" applyFont="1" applyBorder="1" applyAlignment="1">
      <alignment horizontal="right" vertical="center" wrapText="1" indent="1"/>
    </xf>
    <xf numFmtId="164" fontId="52" fillId="0" borderId="44" xfId="47" applyNumberFormat="1" applyFont="1" applyBorder="1" applyAlignment="1">
      <alignment horizontal="right" vertical="center" wrapText="1" indent="1"/>
    </xf>
    <xf numFmtId="164" fontId="50" fillId="0" borderId="77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12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58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Alignment="1">
      <alignment vertical="center" wrapText="1"/>
    </xf>
    <xf numFmtId="0" fontId="62" fillId="0" borderId="22" xfId="0" applyFont="1" applyBorder="1" applyAlignment="1">
      <alignment vertical="center" wrapText="1"/>
    </xf>
    <xf numFmtId="0" fontId="14" fillId="0" borderId="81" xfId="0" applyFont="1" applyBorder="1" applyAlignment="1">
      <alignment horizontal="center" vertical="center" wrapText="1"/>
    </xf>
    <xf numFmtId="164" fontId="50" fillId="0" borderId="82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58" xfId="47" applyNumberFormat="1" applyFont="1" applyBorder="1" applyAlignment="1" applyProtection="1">
      <alignment horizontal="right" vertical="center" wrapText="1" indent="1"/>
      <protection locked="0"/>
    </xf>
    <xf numFmtId="0" fontId="11" fillId="0" borderId="17" xfId="0" applyFont="1" applyBorder="1" applyAlignment="1">
      <alignment vertical="center" wrapText="1"/>
    </xf>
    <xf numFmtId="164" fontId="50" fillId="0" borderId="70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77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70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76" xfId="0" applyNumberFormat="1" applyFont="1" applyBorder="1" applyAlignment="1" applyProtection="1">
      <alignment horizontal="right" vertical="center" wrapText="1" indent="1"/>
      <protection locked="0"/>
    </xf>
    <xf numFmtId="3" fontId="11" fillId="0" borderId="44" xfId="0" applyNumberFormat="1" applyFont="1" applyBorder="1"/>
    <xf numFmtId="0" fontId="52" fillId="0" borderId="37" xfId="0" applyFont="1" applyBorder="1" applyAlignment="1">
      <alignment horizontal="center" vertical="center" wrapText="1"/>
    </xf>
    <xf numFmtId="49" fontId="51" fillId="0" borderId="36" xfId="0" applyNumberFormat="1" applyFont="1" applyBorder="1" applyAlignment="1">
      <alignment horizontal="center" vertical="center" wrapText="1"/>
    </xf>
    <xf numFmtId="3" fontId="67" fillId="0" borderId="70" xfId="0" applyNumberFormat="1" applyFont="1" applyBorder="1" applyAlignment="1">
      <alignment vertical="center"/>
    </xf>
    <xf numFmtId="164" fontId="50" fillId="0" borderId="12" xfId="47" applyNumberFormat="1" applyFont="1" applyBorder="1" applyAlignment="1">
      <alignment horizontal="right" vertical="center" wrapText="1" indent="1"/>
    </xf>
    <xf numFmtId="164" fontId="51" fillId="0" borderId="12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58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76" xfId="47" applyNumberFormat="1" applyFont="1" applyBorder="1" applyAlignment="1">
      <alignment horizontal="right" vertical="center" wrapText="1" indent="1"/>
    </xf>
    <xf numFmtId="0" fontId="10" fillId="0" borderId="0" xfId="47" applyFont="1"/>
    <xf numFmtId="164" fontId="12" fillId="0" borderId="0" xfId="47" applyNumberFormat="1" applyFont="1" applyAlignment="1">
      <alignment horizontal="center" vertical="center" wrapText="1"/>
    </xf>
    <xf numFmtId="164" fontId="12" fillId="0" borderId="0" xfId="47" applyNumberFormat="1" applyFont="1" applyAlignment="1">
      <alignment horizontal="centerContinuous" vertical="center"/>
    </xf>
    <xf numFmtId="0" fontId="71" fillId="0" borderId="0" xfId="0" applyFont="1"/>
    <xf numFmtId="164" fontId="30" fillId="0" borderId="0" xfId="47" applyNumberFormat="1" applyFont="1" applyAlignment="1">
      <alignment horizontal="center" vertical="center" wrapText="1"/>
    </xf>
    <xf numFmtId="164" fontId="30" fillId="0" borderId="0" xfId="47" applyNumberFormat="1" applyFont="1" applyAlignment="1">
      <alignment horizontal="centerContinuous" vertical="center"/>
    </xf>
    <xf numFmtId="0" fontId="74" fillId="0" borderId="0" xfId="0" applyFont="1" applyAlignment="1">
      <alignment horizontal="right"/>
    </xf>
    <xf numFmtId="0" fontId="77" fillId="0" borderId="0" xfId="47" applyFont="1"/>
    <xf numFmtId="0" fontId="78" fillId="0" borderId="39" xfId="47" applyFont="1" applyBorder="1" applyAlignment="1">
      <alignment horizontal="center" vertical="center" wrapText="1"/>
    </xf>
    <xf numFmtId="0" fontId="78" fillId="0" borderId="35" xfId="47" applyFont="1" applyBorder="1" applyAlignment="1">
      <alignment horizontal="center" vertical="center" wrapText="1"/>
    </xf>
    <xf numFmtId="0" fontId="78" fillId="0" borderId="40" xfId="47" applyFont="1" applyBorder="1" applyAlignment="1">
      <alignment horizontal="center" vertical="center" wrapText="1"/>
    </xf>
    <xf numFmtId="0" fontId="73" fillId="0" borderId="10" xfId="47" applyFont="1" applyBorder="1" applyAlignment="1">
      <alignment horizontal="center" vertical="center"/>
    </xf>
    <xf numFmtId="0" fontId="73" fillId="0" borderId="15" xfId="47" applyFont="1" applyBorder="1" applyAlignment="1">
      <alignment horizontal="center" vertical="center"/>
    </xf>
    <xf numFmtId="0" fontId="73" fillId="0" borderId="16" xfId="47" applyFont="1" applyBorder="1" applyAlignment="1">
      <alignment horizontal="center" vertical="center"/>
    </xf>
    <xf numFmtId="0" fontId="79" fillId="0" borderId="0" xfId="0" applyFont="1"/>
    <xf numFmtId="0" fontId="59" fillId="0" borderId="0" xfId="0" applyFont="1"/>
    <xf numFmtId="0" fontId="49" fillId="0" borderId="0" xfId="0" applyFont="1" applyProtection="1">
      <protection locked="0"/>
    </xf>
    <xf numFmtId="0" fontId="0" fillId="0" borderId="0" xfId="0" applyProtection="1">
      <protection locked="0"/>
    </xf>
    <xf numFmtId="0" fontId="59" fillId="0" borderId="0" xfId="0" applyFont="1" applyProtection="1">
      <protection locked="0"/>
    </xf>
    <xf numFmtId="0" fontId="79" fillId="0" borderId="0" xfId="0" applyFont="1" applyProtection="1">
      <protection locked="0"/>
    </xf>
    <xf numFmtId="0" fontId="70" fillId="0" borderId="0" xfId="0" applyFont="1"/>
    <xf numFmtId="0" fontId="75" fillId="0" borderId="10" xfId="0" applyFont="1" applyBorder="1" applyAlignment="1">
      <alignment horizontal="center" vertical="center" wrapText="1"/>
    </xf>
    <xf numFmtId="0" fontId="75" fillId="0" borderId="15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6" fillId="0" borderId="20" xfId="0" applyFont="1" applyBorder="1" applyAlignment="1">
      <alignment horizontal="center" vertical="center"/>
    </xf>
    <xf numFmtId="0" fontId="76" fillId="0" borderId="13" xfId="0" applyFont="1" applyBorder="1" applyAlignment="1">
      <alignment vertical="center" wrapText="1"/>
    </xf>
    <xf numFmtId="164" fontId="77" fillId="0" borderId="13" xfId="0" applyNumberFormat="1" applyFont="1" applyBorder="1" applyAlignment="1" applyProtection="1">
      <alignment vertical="center"/>
      <protection locked="0"/>
    </xf>
    <xf numFmtId="164" fontId="30" fillId="0" borderId="28" xfId="0" applyNumberFormat="1" applyFont="1" applyBorder="1" applyAlignment="1">
      <alignment vertical="center"/>
    </xf>
    <xf numFmtId="0" fontId="76" fillId="0" borderId="18" xfId="0" applyFont="1" applyBorder="1" applyAlignment="1">
      <alignment horizontal="center" vertical="center"/>
    </xf>
    <xf numFmtId="0" fontId="76" fillId="0" borderId="21" xfId="0" applyFont="1" applyBorder="1" applyAlignment="1">
      <alignment vertical="center" wrapText="1"/>
    </xf>
    <xf numFmtId="164" fontId="77" fillId="0" borderId="21" xfId="0" applyNumberFormat="1" applyFont="1" applyBorder="1" applyAlignment="1" applyProtection="1">
      <alignment vertical="center"/>
      <protection locked="0"/>
    </xf>
    <xf numFmtId="164" fontId="30" fillId="0" borderId="26" xfId="0" applyNumberFormat="1" applyFont="1" applyBorder="1" applyAlignment="1">
      <alignment vertical="center"/>
    </xf>
    <xf numFmtId="0" fontId="76" fillId="0" borderId="19" xfId="0" applyFont="1" applyBorder="1" applyAlignment="1">
      <alignment horizontal="center" vertical="center"/>
    </xf>
    <xf numFmtId="0" fontId="76" fillId="0" borderId="23" xfId="0" applyFont="1" applyBorder="1" applyAlignment="1">
      <alignment vertical="center" wrapText="1"/>
    </xf>
    <xf numFmtId="164" fontId="77" fillId="0" borderId="23" xfId="0" applyNumberFormat="1" applyFont="1" applyBorder="1" applyAlignment="1" applyProtection="1">
      <alignment vertical="center"/>
      <protection locked="0"/>
    </xf>
    <xf numFmtId="164" fontId="30" fillId="0" borderId="29" xfId="0" applyNumberFormat="1" applyFont="1" applyBorder="1" applyAlignment="1">
      <alignment vertical="center"/>
    </xf>
    <xf numFmtId="0" fontId="30" fillId="0" borderId="10" xfId="0" applyFont="1" applyBorder="1" applyAlignment="1">
      <alignment horizontal="center" vertical="center"/>
    </xf>
    <xf numFmtId="0" fontId="30" fillId="0" borderId="15" xfId="0" applyFont="1" applyBorder="1" applyAlignment="1">
      <alignment vertical="center" wrapText="1"/>
    </xf>
    <xf numFmtId="164" fontId="30" fillId="0" borderId="15" xfId="0" applyNumberFormat="1" applyFont="1" applyBorder="1" applyAlignment="1">
      <alignment vertical="center"/>
    </xf>
    <xf numFmtId="164" fontId="30" fillId="0" borderId="16" xfId="0" applyNumberFormat="1" applyFont="1" applyBorder="1" applyAlignment="1">
      <alignment vertical="center"/>
    </xf>
    <xf numFmtId="0" fontId="11" fillId="0" borderId="0" xfId="0" applyFont="1"/>
    <xf numFmtId="0" fontId="80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29" fillId="0" borderId="25" xfId="0" applyFont="1" applyBorder="1" applyAlignment="1">
      <alignment vertical="center"/>
    </xf>
    <xf numFmtId="0" fontId="29" fillId="0" borderId="38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49" fontId="51" fillId="0" borderId="39" xfId="0" applyNumberFormat="1" applyFont="1" applyBorder="1" applyAlignment="1">
      <alignment vertical="center"/>
    </xf>
    <xf numFmtId="3" fontId="51" fillId="0" borderId="35" xfId="0" applyNumberFormat="1" applyFont="1" applyBorder="1" applyAlignment="1" applyProtection="1">
      <alignment vertical="center"/>
      <protection locked="0"/>
    </xf>
    <xf numFmtId="3" fontId="52" fillId="0" borderId="40" xfId="0" applyNumberFormat="1" applyFont="1" applyBorder="1" applyAlignment="1">
      <alignment vertical="center"/>
    </xf>
    <xf numFmtId="49" fontId="55" fillId="0" borderId="18" xfId="0" quotePrefix="1" applyNumberFormat="1" applyFont="1" applyBorder="1" applyAlignment="1">
      <alignment horizontal="left" vertical="center" indent="1"/>
    </xf>
    <xf numFmtId="3" fontId="55" fillId="0" borderId="21" xfId="0" applyNumberFormat="1" applyFont="1" applyBorder="1" applyAlignment="1" applyProtection="1">
      <alignment vertical="center"/>
      <protection locked="0"/>
    </xf>
    <xf numFmtId="3" fontId="84" fillId="0" borderId="26" xfId="0" applyNumberFormat="1" applyFont="1" applyBorder="1" applyAlignment="1">
      <alignment vertical="center"/>
    </xf>
    <xf numFmtId="49" fontId="51" fillId="0" borderId="18" xfId="0" applyNumberFormat="1" applyFont="1" applyBorder="1" applyAlignment="1">
      <alignment vertical="center"/>
    </xf>
    <xf numFmtId="3" fontId="51" fillId="0" borderId="21" xfId="0" applyNumberFormat="1" applyFont="1" applyBorder="1" applyAlignment="1" applyProtection="1">
      <alignment vertical="center"/>
      <protection locked="0"/>
    </xf>
    <xf numFmtId="3" fontId="52" fillId="0" borderId="26" xfId="0" applyNumberFormat="1" applyFont="1" applyBorder="1" applyAlignment="1">
      <alignment vertical="center"/>
    </xf>
    <xf numFmtId="49" fontId="51" fillId="0" borderId="19" xfId="0" applyNumberFormat="1" applyFont="1" applyBorder="1" applyAlignment="1" applyProtection="1">
      <alignment vertical="center"/>
      <protection locked="0"/>
    </xf>
    <xf numFmtId="3" fontId="51" fillId="0" borderId="23" xfId="0" applyNumberFormat="1" applyFont="1" applyBorder="1" applyAlignment="1" applyProtection="1">
      <alignment vertical="center"/>
      <protection locked="0"/>
    </xf>
    <xf numFmtId="49" fontId="29" fillId="0" borderId="10" xfId="0" applyNumberFormat="1" applyFont="1" applyBorder="1" applyAlignment="1">
      <alignment vertical="center"/>
    </xf>
    <xf numFmtId="3" fontId="52" fillId="0" borderId="15" xfId="0" applyNumberFormat="1" applyFont="1" applyBorder="1" applyAlignment="1">
      <alignment vertical="center"/>
    </xf>
    <xf numFmtId="3" fontId="52" fillId="0" borderId="1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51" fillId="0" borderId="18" xfId="0" applyNumberFormat="1" applyFont="1" applyBorder="1" applyAlignment="1">
      <alignment horizontal="left" vertical="center"/>
    </xf>
    <xf numFmtId="49" fontId="29" fillId="0" borderId="0" xfId="0" applyNumberFormat="1" applyFont="1" applyAlignment="1">
      <alignment vertical="center"/>
    </xf>
    <xf numFmtId="3" fontId="51" fillId="0" borderId="0" xfId="0" applyNumberFormat="1" applyFont="1" applyAlignment="1">
      <alignment vertical="center"/>
    </xf>
    <xf numFmtId="0" fontId="48" fillId="0" borderId="0" xfId="0" applyFont="1"/>
    <xf numFmtId="164" fontId="56" fillId="0" borderId="16" xfId="0" quotePrefix="1" applyNumberFormat="1" applyFont="1" applyBorder="1" applyAlignment="1">
      <alignment horizontal="right" vertical="center" wrapText="1" indent="1"/>
    </xf>
    <xf numFmtId="164" fontId="52" fillId="0" borderId="16" xfId="47" applyNumberFormat="1" applyFont="1" applyBorder="1" applyAlignment="1" applyProtection="1">
      <alignment horizontal="right" vertical="center" wrapText="1" indent="1"/>
      <protection locked="0"/>
    </xf>
    <xf numFmtId="0" fontId="14" fillId="0" borderId="33" xfId="0" applyFont="1" applyBorder="1" applyAlignment="1">
      <alignment vertical="center" wrapText="1"/>
    </xf>
    <xf numFmtId="0" fontId="50" fillId="0" borderId="69" xfId="0" applyFont="1" applyBorder="1" applyAlignment="1">
      <alignment horizontal="center" vertical="center" wrapText="1"/>
    </xf>
    <xf numFmtId="0" fontId="14" fillId="0" borderId="69" xfId="0" applyFont="1" applyBorder="1" applyAlignment="1">
      <alignment horizontal="left" vertical="center" wrapText="1" indent="1"/>
    </xf>
    <xf numFmtId="0" fontId="52" fillId="0" borderId="16" xfId="0" applyFont="1" applyBorder="1" applyAlignment="1">
      <alignment horizontal="left" vertical="center" wrapText="1" indent="1"/>
    </xf>
    <xf numFmtId="0" fontId="50" fillId="0" borderId="40" xfId="47" applyFont="1" applyBorder="1" applyAlignment="1">
      <alignment horizontal="left" vertical="center" wrapText="1" indent="1"/>
    </xf>
    <xf numFmtId="0" fontId="50" fillId="0" borderId="26" xfId="47" applyFont="1" applyBorder="1" applyAlignment="1">
      <alignment horizontal="left" vertical="center" wrapText="1" indent="1"/>
    </xf>
    <xf numFmtId="0" fontId="53" fillId="0" borderId="28" xfId="0" applyFont="1" applyBorder="1" applyAlignment="1">
      <alignment horizontal="left" wrapText="1" indent="1"/>
    </xf>
    <xf numFmtId="0" fontId="53" fillId="0" borderId="26" xfId="0" applyFont="1" applyBorder="1" applyAlignment="1">
      <alignment horizontal="left" wrapText="1" indent="1"/>
    </xf>
    <xf numFmtId="0" fontId="50" fillId="0" borderId="42" xfId="47" applyFont="1" applyBorder="1" applyAlignment="1">
      <alignment horizontal="left" vertical="center" wrapText="1" indent="1"/>
    </xf>
    <xf numFmtId="0" fontId="50" fillId="0" borderId="28" xfId="47" applyFont="1" applyBorder="1" applyAlignment="1">
      <alignment horizontal="left" vertical="center" wrapText="1" indent="1"/>
    </xf>
    <xf numFmtId="0" fontId="50" fillId="0" borderId="26" xfId="47" applyFont="1" applyBorder="1" applyAlignment="1">
      <alignment horizontal="left" vertical="center" wrapText="1" indent="3"/>
    </xf>
    <xf numFmtId="0" fontId="52" fillId="0" borderId="16" xfId="47" applyFont="1" applyBorder="1" applyAlignment="1">
      <alignment horizontal="left" vertical="center" wrapText="1" indent="1"/>
    </xf>
    <xf numFmtId="0" fontId="51" fillId="0" borderId="28" xfId="47" applyFont="1" applyBorder="1" applyAlignment="1">
      <alignment horizontal="left" vertical="center" wrapText="1" indent="1"/>
    </xf>
    <xf numFmtId="0" fontId="51" fillId="0" borderId="26" xfId="47" applyFont="1" applyBorder="1" applyAlignment="1">
      <alignment horizontal="left" vertical="center" wrapText="1" indent="1"/>
    </xf>
    <xf numFmtId="0" fontId="51" fillId="0" borderId="46" xfId="47" quotePrefix="1" applyFont="1" applyBorder="1" applyAlignment="1">
      <alignment horizontal="left" vertical="center" wrapText="1" indent="3"/>
    </xf>
    <xf numFmtId="0" fontId="51" fillId="0" borderId="46" xfId="47" applyFont="1" applyBorder="1" applyAlignment="1">
      <alignment horizontal="left" vertical="center" wrapText="1" indent="1"/>
    </xf>
    <xf numFmtId="0" fontId="50" fillId="0" borderId="55" xfId="47" quotePrefix="1" applyFont="1" applyBorder="1" applyAlignment="1">
      <alignment horizontal="left" vertical="center" wrapText="1" indent="4"/>
    </xf>
    <xf numFmtId="0" fontId="52" fillId="0" borderId="33" xfId="47" applyFont="1" applyBorder="1" applyAlignment="1">
      <alignment horizontal="left" vertical="center" wrapText="1" indent="1"/>
    </xf>
    <xf numFmtId="0" fontId="53" fillId="0" borderId="40" xfId="0" applyFont="1" applyBorder="1" applyAlignment="1">
      <alignment horizontal="left" wrapText="1" indent="1"/>
    </xf>
    <xf numFmtId="0" fontId="53" fillId="0" borderId="29" xfId="0" applyFont="1" applyBorder="1" applyAlignment="1">
      <alignment horizontal="left" wrapText="1" indent="1"/>
    </xf>
    <xf numFmtId="0" fontId="51" fillId="0" borderId="74" xfId="47" quotePrefix="1" applyFont="1" applyBorder="1" applyAlignment="1">
      <alignment horizontal="left" vertical="center" wrapText="1" indent="4"/>
    </xf>
    <xf numFmtId="0" fontId="51" fillId="0" borderId="42" xfId="47" applyFont="1" applyBorder="1" applyAlignment="1">
      <alignment horizontal="left" vertical="center" wrapText="1" indent="1"/>
    </xf>
    <xf numFmtId="0" fontId="13" fillId="0" borderId="71" xfId="0" applyFont="1" applyBorder="1" applyAlignment="1">
      <alignment vertical="center"/>
    </xf>
    <xf numFmtId="0" fontId="13" fillId="0" borderId="73" xfId="0" applyFont="1" applyBorder="1" applyAlignment="1">
      <alignment vertical="center"/>
    </xf>
    <xf numFmtId="3" fontId="21" fillId="0" borderId="88" xfId="0" applyNumberFormat="1" applyFont="1" applyBorder="1"/>
    <xf numFmtId="3" fontId="21" fillId="0" borderId="85" xfId="0" applyNumberFormat="1" applyFont="1" applyBorder="1"/>
    <xf numFmtId="3" fontId="21" fillId="0" borderId="86" xfId="0" applyNumberFormat="1" applyFont="1" applyBorder="1"/>
    <xf numFmtId="0" fontId="75" fillId="0" borderId="15" xfId="47" applyFont="1" applyBorder="1" applyAlignment="1">
      <alignment horizontal="left" vertical="center" wrapText="1"/>
    </xf>
    <xf numFmtId="165" fontId="58" fillId="0" borderId="16" xfId="52" applyNumberFormat="1" applyFont="1" applyFill="1" applyBorder="1" applyAlignment="1" applyProtection="1">
      <alignment horizontal="center"/>
    </xf>
    <xf numFmtId="0" fontId="54" fillId="0" borderId="10" xfId="47" applyFont="1" applyBorder="1" applyAlignment="1">
      <alignment horizontal="center" vertical="center"/>
    </xf>
    <xf numFmtId="0" fontId="73" fillId="0" borderId="39" xfId="47" applyFont="1" applyBorder="1" applyAlignment="1">
      <alignment horizontal="center"/>
    </xf>
    <xf numFmtId="0" fontId="73" fillId="0" borderId="18" xfId="47" applyFont="1" applyBorder="1" applyAlignment="1">
      <alignment horizontal="center"/>
    </xf>
    <xf numFmtId="0" fontId="73" fillId="0" borderId="19" xfId="47" applyFont="1" applyBorder="1" applyAlignment="1">
      <alignment horizontal="center"/>
    </xf>
    <xf numFmtId="3" fontId="67" fillId="0" borderId="34" xfId="0" applyNumberFormat="1" applyFont="1" applyBorder="1" applyAlignment="1">
      <alignment horizontal="center" vertical="center" wrapText="1"/>
    </xf>
    <xf numFmtId="3" fontId="67" fillId="0" borderId="90" xfId="0" applyNumberFormat="1" applyFont="1" applyBorder="1" applyAlignment="1">
      <alignment horizontal="center" vertical="center" wrapText="1"/>
    </xf>
    <xf numFmtId="3" fontId="67" fillId="0" borderId="90" xfId="0" applyNumberFormat="1" applyFont="1" applyBorder="1" applyAlignment="1">
      <alignment horizontal="center" vertical="center"/>
    </xf>
    <xf numFmtId="3" fontId="67" fillId="0" borderId="36" xfId="0" applyNumberFormat="1" applyFont="1" applyBorder="1" applyAlignment="1">
      <alignment horizontal="center" vertical="center"/>
    </xf>
    <xf numFmtId="164" fontId="51" fillId="0" borderId="92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88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92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92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88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88" xfId="47" applyNumberFormat="1" applyFont="1" applyBorder="1" applyAlignment="1" applyProtection="1">
      <alignment horizontal="right" vertical="center" wrapText="1" indent="1"/>
      <protection locked="0"/>
    </xf>
    <xf numFmtId="49" fontId="51" fillId="0" borderId="84" xfId="0" applyNumberFormat="1" applyFont="1" applyBorder="1" applyAlignment="1">
      <alignment horizontal="center" vertical="center" wrapText="1"/>
    </xf>
    <xf numFmtId="0" fontId="50" fillId="0" borderId="85" xfId="47" applyFont="1" applyBorder="1" applyAlignment="1">
      <alignment horizontal="left" vertical="center" wrapText="1" indent="1"/>
    </xf>
    <xf numFmtId="164" fontId="50" fillId="0" borderId="85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88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86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87" xfId="0" applyNumberFormat="1" applyFont="1" applyBorder="1" applyAlignment="1" applyProtection="1">
      <alignment horizontal="right" vertical="center" wrapText="1" indent="1"/>
      <protection locked="0"/>
    </xf>
    <xf numFmtId="0" fontId="50" fillId="0" borderId="85" xfId="47" applyFont="1" applyBorder="1" applyAlignment="1">
      <alignment horizontal="left" vertical="center" wrapText="1" indent="3"/>
    </xf>
    <xf numFmtId="0" fontId="51" fillId="0" borderId="85" xfId="47" applyFont="1" applyBorder="1" applyAlignment="1">
      <alignment horizontal="left" vertical="center" wrapText="1" indent="1"/>
    </xf>
    <xf numFmtId="0" fontId="50" fillId="0" borderId="85" xfId="47" quotePrefix="1" applyFont="1" applyBorder="1" applyAlignment="1">
      <alignment horizontal="left" vertical="center" wrapText="1" indent="4"/>
    </xf>
    <xf numFmtId="164" fontId="52" fillId="0" borderId="86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87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85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92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93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93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0" xfId="0" applyNumberFormat="1" applyFont="1" applyAlignment="1">
      <alignment horizontal="right" vertical="center" indent="1"/>
    </xf>
    <xf numFmtId="164" fontId="9" fillId="0" borderId="0" xfId="0" applyNumberFormat="1" applyFont="1" applyAlignment="1">
      <alignment horizontal="right" vertical="center" wrapText="1" indent="1"/>
    </xf>
    <xf numFmtId="0" fontId="53" fillId="0" borderId="85" xfId="0" applyFont="1" applyBorder="1" applyAlignment="1">
      <alignment horizontal="left" wrapText="1" indent="1"/>
    </xf>
    <xf numFmtId="0" fontId="53" fillId="0" borderId="86" xfId="0" applyFont="1" applyBorder="1" applyAlignment="1">
      <alignment horizontal="left" wrapText="1" indent="1"/>
    </xf>
    <xf numFmtId="0" fontId="54" fillId="0" borderId="15" xfId="0" applyFont="1" applyBorder="1" applyAlignment="1">
      <alignment horizontal="left" vertical="center" wrapText="1" indent="1"/>
    </xf>
    <xf numFmtId="0" fontId="22" fillId="0" borderId="47" xfId="47" applyFont="1" applyBorder="1" applyAlignment="1">
      <alignment horizontal="center" vertical="center" wrapText="1"/>
    </xf>
    <xf numFmtId="164" fontId="54" fillId="0" borderId="44" xfId="0" quotePrefix="1" applyNumberFormat="1" applyFont="1" applyBorder="1" applyAlignment="1">
      <alignment horizontal="right" vertical="center" wrapText="1" indent="1"/>
    </xf>
    <xf numFmtId="0" fontId="56" fillId="0" borderId="43" xfId="0" applyFont="1" applyBorder="1" applyAlignment="1">
      <alignment horizontal="left" vertical="center" wrapText="1" indent="1"/>
    </xf>
    <xf numFmtId="0" fontId="50" fillId="0" borderId="85" xfId="47" applyFont="1" applyBorder="1" applyAlignment="1">
      <alignment horizontal="left" vertical="center" wrapText="1" indent="6"/>
    </xf>
    <xf numFmtId="0" fontId="50" fillId="0" borderId="86" xfId="47" applyFont="1" applyBorder="1" applyAlignment="1">
      <alignment horizontal="left" vertical="center" wrapText="1" indent="2"/>
    </xf>
    <xf numFmtId="0" fontId="50" fillId="0" borderId="85" xfId="47" applyFont="1" applyBorder="1" applyAlignment="1">
      <alignment horizontal="left" indent="4"/>
    </xf>
    <xf numFmtId="0" fontId="50" fillId="0" borderId="86" xfId="47" applyFont="1" applyBorder="1" applyAlignment="1">
      <alignment horizontal="left" vertical="center" wrapText="1" indent="1"/>
    </xf>
    <xf numFmtId="2" fontId="63" fillId="0" borderId="22" xfId="0" applyNumberFormat="1" applyFont="1" applyBorder="1"/>
    <xf numFmtId="0" fontId="0" fillId="0" borderId="0" xfId="0" applyAlignment="1">
      <alignment horizontal="right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2" fontId="87" fillId="0" borderId="22" xfId="0" applyNumberFormat="1" applyFont="1" applyBorder="1" applyAlignment="1">
      <alignment vertical="center"/>
    </xf>
    <xf numFmtId="0" fontId="13" fillId="0" borderId="48" xfId="0" applyFont="1" applyBorder="1" applyAlignment="1">
      <alignment horizontal="center" vertical="center" wrapText="1"/>
    </xf>
    <xf numFmtId="0" fontId="13" fillId="0" borderId="81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3" fontId="13" fillId="0" borderId="43" xfId="0" applyNumberFormat="1" applyFont="1" applyBorder="1" applyAlignment="1">
      <alignment horizontal="right" vertical="center" wrapText="1"/>
    </xf>
    <xf numFmtId="0" fontId="57" fillId="0" borderId="0" xfId="0" applyFont="1" applyAlignment="1" applyProtection="1">
      <alignment horizontal="right" vertical="center"/>
      <protection locked="0"/>
    </xf>
    <xf numFmtId="164" fontId="89" fillId="0" borderId="0" xfId="47" applyNumberFormat="1" applyFont="1" applyAlignment="1">
      <alignment vertical="center" wrapText="1"/>
    </xf>
    <xf numFmtId="0" fontId="66" fillId="0" borderId="0" xfId="53" applyFont="1"/>
    <xf numFmtId="0" fontId="66" fillId="0" borderId="0" xfId="53" applyFont="1" applyProtection="1">
      <protection locked="0"/>
    </xf>
    <xf numFmtId="0" fontId="90" fillId="0" borderId="10" xfId="53" applyFont="1" applyBorder="1" applyAlignment="1">
      <alignment horizontal="center" vertical="center" wrapText="1"/>
    </xf>
    <xf numFmtId="0" fontId="90" fillId="0" borderId="16" xfId="53" applyFont="1" applyBorder="1" applyAlignment="1">
      <alignment horizontal="center" vertical="center" wrapText="1"/>
    </xf>
    <xf numFmtId="49" fontId="66" fillId="0" borderId="20" xfId="53" applyNumberFormat="1" applyFont="1" applyBorder="1" applyAlignment="1">
      <alignment horizontal="center" vertical="center" wrapText="1"/>
    </xf>
    <xf numFmtId="3" fontId="66" fillId="0" borderId="28" xfId="53" applyNumberFormat="1" applyFont="1" applyBorder="1" applyAlignment="1" applyProtection="1">
      <alignment horizontal="right" vertical="center" wrapText="1" indent="1"/>
      <protection locked="0"/>
    </xf>
    <xf numFmtId="49" fontId="66" fillId="0" borderId="84" xfId="53" applyNumberFormat="1" applyFont="1" applyBorder="1" applyAlignment="1">
      <alignment horizontal="center" vertical="center" wrapText="1"/>
    </xf>
    <xf numFmtId="3" fontId="66" fillId="0" borderId="88" xfId="53" applyNumberFormat="1" applyFont="1" applyBorder="1" applyAlignment="1" applyProtection="1">
      <alignment horizontal="right" vertical="center" wrapText="1" indent="1"/>
      <protection locked="0"/>
    </xf>
    <xf numFmtId="0" fontId="65" fillId="0" borderId="30" xfId="53" applyFont="1" applyBorder="1" applyAlignment="1">
      <alignment vertical="center" wrapText="1"/>
    </xf>
    <xf numFmtId="49" fontId="90" fillId="0" borderId="10" xfId="53" applyNumberFormat="1" applyFont="1" applyBorder="1" applyAlignment="1">
      <alignment horizontal="center" vertical="center" wrapText="1"/>
    </xf>
    <xf numFmtId="0" fontId="90" fillId="0" borderId="10" xfId="53" applyFont="1" applyBorder="1" applyAlignment="1">
      <alignment horizontal="left" vertical="center" wrapText="1"/>
    </xf>
    <xf numFmtId="164" fontId="12" fillId="0" borderId="33" xfId="47" applyNumberFormat="1" applyFont="1" applyBorder="1" applyAlignment="1">
      <alignment horizontal="right" vertical="center" wrapText="1" indent="1"/>
    </xf>
    <xf numFmtId="0" fontId="66" fillId="0" borderId="20" xfId="53" applyFont="1" applyBorder="1" applyAlignment="1">
      <alignment horizontal="left" vertical="center" wrapText="1"/>
    </xf>
    <xf numFmtId="0" fontId="66" fillId="0" borderId="84" xfId="53" applyFont="1" applyBorder="1" applyAlignment="1">
      <alignment horizontal="center" vertical="center" wrapText="1"/>
    </xf>
    <xf numFmtId="0" fontId="91" fillId="0" borderId="90" xfId="53" applyFont="1" applyBorder="1" applyAlignment="1">
      <alignment vertical="center" wrapText="1"/>
    </xf>
    <xf numFmtId="3" fontId="66" fillId="0" borderId="87" xfId="53" applyNumberFormat="1" applyFont="1" applyBorder="1" applyAlignment="1" applyProtection="1">
      <alignment horizontal="right" vertical="center" wrapText="1" indent="1"/>
      <protection locked="0"/>
    </xf>
    <xf numFmtId="0" fontId="66" fillId="0" borderId="30" xfId="53" applyFont="1" applyBorder="1" applyAlignment="1">
      <alignment horizontal="center" vertical="center" wrapText="1"/>
    </xf>
    <xf numFmtId="0" fontId="91" fillId="0" borderId="36" xfId="53" applyFont="1" applyBorder="1" applyAlignment="1">
      <alignment vertical="center" wrapText="1"/>
    </xf>
    <xf numFmtId="3" fontId="66" fillId="0" borderId="46" xfId="53" applyNumberFormat="1" applyFont="1" applyBorder="1" applyAlignment="1" applyProtection="1">
      <alignment horizontal="right" vertical="center" wrapText="1" indent="1"/>
      <protection locked="0"/>
    </xf>
    <xf numFmtId="0" fontId="66" fillId="0" borderId="0" xfId="53" applyFont="1" applyAlignment="1">
      <alignment horizontal="right"/>
    </xf>
    <xf numFmtId="49" fontId="55" fillId="0" borderId="84" xfId="0" quotePrefix="1" applyNumberFormat="1" applyFont="1" applyBorder="1" applyAlignment="1">
      <alignment horizontal="left" vertical="center" indent="1"/>
    </xf>
    <xf numFmtId="3" fontId="55" fillId="0" borderId="85" xfId="0" applyNumberFormat="1" applyFont="1" applyBorder="1" applyAlignment="1" applyProtection="1">
      <alignment vertical="center"/>
      <protection locked="0"/>
    </xf>
    <xf numFmtId="3" fontId="84" fillId="0" borderId="88" xfId="0" applyNumberFormat="1" applyFont="1" applyBorder="1" applyAlignment="1">
      <alignment vertical="center"/>
    </xf>
    <xf numFmtId="49" fontId="51" fillId="0" borderId="84" xfId="0" applyNumberFormat="1" applyFont="1" applyBorder="1" applyAlignment="1">
      <alignment vertical="center"/>
    </xf>
    <xf numFmtId="3" fontId="51" fillId="0" borderId="85" xfId="0" applyNumberFormat="1" applyFont="1" applyBorder="1" applyAlignment="1" applyProtection="1">
      <alignment vertical="center"/>
      <protection locked="0"/>
    </xf>
    <xf numFmtId="3" fontId="52" fillId="0" borderId="88" xfId="0" applyNumberFormat="1" applyFont="1" applyBorder="1" applyAlignment="1">
      <alignment vertical="center"/>
    </xf>
    <xf numFmtId="49" fontId="51" fillId="0" borderId="89" xfId="0" applyNumberFormat="1" applyFont="1" applyBorder="1" applyAlignment="1" applyProtection="1">
      <alignment vertical="center"/>
      <protection locked="0"/>
    </xf>
    <xf numFmtId="3" fontId="51" fillId="0" borderId="86" xfId="0" applyNumberFormat="1" applyFont="1" applyBorder="1" applyAlignment="1" applyProtection="1">
      <alignment vertical="center"/>
      <protection locked="0"/>
    </xf>
    <xf numFmtId="49" fontId="51" fillId="0" borderId="84" xfId="0" applyNumberFormat="1" applyFont="1" applyBorder="1" applyAlignment="1">
      <alignment horizontal="left" vertical="center"/>
    </xf>
    <xf numFmtId="49" fontId="51" fillId="0" borderId="84" xfId="0" applyNumberFormat="1" applyFont="1" applyBorder="1" applyAlignment="1" applyProtection="1">
      <alignment vertical="center"/>
      <protection locked="0"/>
    </xf>
    <xf numFmtId="3" fontId="66" fillId="0" borderId="31" xfId="53" applyNumberFormat="1" applyFont="1" applyBorder="1" applyAlignment="1" applyProtection="1">
      <alignment horizontal="right" vertical="center" wrapText="1" indent="1"/>
      <protection locked="0"/>
    </xf>
    <xf numFmtId="3" fontId="66" fillId="0" borderId="42" xfId="54" applyNumberFormat="1" applyFont="1" applyFill="1" applyBorder="1" applyAlignment="1" applyProtection="1">
      <alignment horizontal="right" vertical="center" wrapText="1" indent="1"/>
      <protection locked="0"/>
    </xf>
    <xf numFmtId="164" fontId="50" fillId="0" borderId="85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85" xfId="47" applyNumberFormat="1" applyFont="1" applyBorder="1" applyAlignment="1" applyProtection="1">
      <alignment horizontal="right" vertical="center" wrapText="1" indent="1"/>
      <protection locked="0"/>
    </xf>
    <xf numFmtId="4" fontId="51" fillId="0" borderId="88" xfId="0" applyNumberFormat="1" applyFont="1" applyBorder="1" applyAlignment="1" applyProtection="1">
      <alignment horizontal="right" vertical="center" wrapText="1" indent="1"/>
      <protection locked="0"/>
    </xf>
    <xf numFmtId="164" fontId="55" fillId="0" borderId="92" xfId="0" applyNumberFormat="1" applyFont="1" applyBorder="1" applyAlignment="1" applyProtection="1">
      <alignment horizontal="right" vertical="center" wrapText="1" indent="1"/>
      <protection locked="0"/>
    </xf>
    <xf numFmtId="164" fontId="55" fillId="0" borderId="85" xfId="0" applyNumberFormat="1" applyFont="1" applyBorder="1" applyAlignment="1" applyProtection="1">
      <alignment horizontal="right" vertical="center" wrapText="1" indent="1"/>
      <protection locked="0"/>
    </xf>
    <xf numFmtId="4" fontId="55" fillId="0" borderId="88" xfId="0" applyNumberFormat="1" applyFont="1" applyBorder="1" applyAlignment="1" applyProtection="1">
      <alignment horizontal="right" vertical="center" wrapText="1" indent="1"/>
      <protection locked="0"/>
    </xf>
    <xf numFmtId="164" fontId="0" fillId="0" borderId="30" xfId="0" applyNumberFormat="1" applyBorder="1" applyAlignment="1">
      <alignment vertical="center" wrapText="1"/>
    </xf>
    <xf numFmtId="164" fontId="51" fillId="0" borderId="39" xfId="0" applyNumberFormat="1" applyFont="1" applyBorder="1" applyAlignment="1">
      <alignment horizontal="left" vertical="center" wrapText="1" indent="1"/>
    </xf>
    <xf numFmtId="164" fontId="72" fillId="0" borderId="0" xfId="0" applyNumberFormat="1" applyFont="1" applyAlignment="1">
      <alignment horizontal="center" vertical="center" wrapText="1"/>
    </xf>
    <xf numFmtId="164" fontId="72" fillId="0" borderId="14" xfId="0" applyNumberFormat="1" applyFont="1" applyBorder="1" applyAlignment="1">
      <alignment horizontal="center" vertical="center" wrapText="1"/>
    </xf>
    <xf numFmtId="164" fontId="72" fillId="0" borderId="52" xfId="0" applyNumberFormat="1" applyFont="1" applyBorder="1" applyAlignment="1">
      <alignment horizontal="center" vertical="center" wrapText="1"/>
    </xf>
    <xf numFmtId="49" fontId="72" fillId="0" borderId="20" xfId="47" applyNumberFormat="1" applyFont="1" applyBorder="1" applyAlignment="1">
      <alignment horizontal="center" vertical="center" wrapText="1"/>
    </xf>
    <xf numFmtId="164" fontId="14" fillId="0" borderId="17" xfId="0" applyNumberFormat="1" applyFont="1" applyBorder="1" applyAlignment="1">
      <alignment horizontal="center" vertical="center" wrapText="1"/>
    </xf>
    <xf numFmtId="164" fontId="72" fillId="0" borderId="51" xfId="0" applyNumberFormat="1" applyFont="1" applyBorder="1" applyAlignment="1">
      <alignment horizontal="center" vertical="center" wrapText="1"/>
    </xf>
    <xf numFmtId="49" fontId="72" fillId="0" borderId="52" xfId="47" applyNumberFormat="1" applyFont="1" applyBorder="1" applyAlignment="1">
      <alignment horizontal="center" vertical="center" wrapText="1"/>
    </xf>
    <xf numFmtId="49" fontId="72" fillId="0" borderId="67" xfId="47" applyNumberFormat="1" applyFont="1" applyBorder="1" applyAlignment="1">
      <alignment horizontal="center" vertical="center" wrapText="1"/>
    </xf>
    <xf numFmtId="49" fontId="72" fillId="0" borderId="52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4" fillId="0" borderId="37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3" fontId="28" fillId="0" borderId="31" xfId="0" applyNumberFormat="1" applyFont="1" applyBorder="1"/>
    <xf numFmtId="0" fontId="28" fillId="0" borderId="0" xfId="0" applyFont="1"/>
    <xf numFmtId="0" fontId="21" fillId="0" borderId="47" xfId="0" applyFont="1" applyBorder="1" applyAlignment="1">
      <alignment wrapText="1"/>
    </xf>
    <xf numFmtId="0" fontId="21" fillId="0" borderId="27" xfId="0" applyFont="1" applyBorder="1"/>
    <xf numFmtId="0" fontId="76" fillId="0" borderId="38" xfId="47" applyFont="1" applyBorder="1" applyProtection="1">
      <protection locked="0"/>
    </xf>
    <xf numFmtId="165" fontId="76" fillId="0" borderId="48" xfId="52" applyNumberFormat="1" applyFont="1" applyFill="1" applyBorder="1" applyProtection="1">
      <protection locked="0"/>
    </xf>
    <xf numFmtId="0" fontId="76" fillId="0" borderId="85" xfId="47" applyFont="1" applyBorder="1" applyProtection="1">
      <protection locked="0"/>
    </xf>
    <xf numFmtId="165" fontId="76" fillId="0" borderId="88" xfId="52" applyNumberFormat="1" applyFont="1" applyFill="1" applyBorder="1" applyProtection="1">
      <protection locked="0"/>
    </xf>
    <xf numFmtId="0" fontId="76" fillId="0" borderId="13" xfId="47" applyFont="1" applyBorder="1" applyProtection="1">
      <protection locked="0"/>
    </xf>
    <xf numFmtId="165" fontId="76" fillId="0" borderId="28" xfId="52" applyNumberFormat="1" applyFont="1" applyFill="1" applyBorder="1" applyProtection="1">
      <protection locked="0"/>
    </xf>
    <xf numFmtId="164" fontId="50" fillId="0" borderId="88" xfId="47" applyNumberFormat="1" applyFont="1" applyBorder="1" applyAlignment="1" applyProtection="1">
      <alignment horizontal="right" vertical="center" wrapText="1"/>
      <protection locked="0"/>
    </xf>
    <xf numFmtId="0" fontId="2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8" fillId="0" borderId="22" xfId="0" applyFont="1" applyBorder="1" applyAlignment="1">
      <alignment vertical="center"/>
    </xf>
    <xf numFmtId="0" fontId="22" fillId="0" borderId="15" xfId="47" applyFont="1" applyBorder="1" applyAlignment="1">
      <alignment horizontal="left" vertical="center" wrapText="1"/>
    </xf>
    <xf numFmtId="164" fontId="22" fillId="0" borderId="16" xfId="47" applyNumberFormat="1" applyFont="1" applyBorder="1" applyAlignment="1">
      <alignment horizontal="right" vertical="center" wrapText="1"/>
    </xf>
    <xf numFmtId="164" fontId="22" fillId="0" borderId="44" xfId="47" applyNumberFormat="1" applyFont="1" applyBorder="1" applyAlignment="1">
      <alignment horizontal="right" vertical="center" wrapText="1"/>
    </xf>
    <xf numFmtId="164" fontId="22" fillId="0" borderId="15" xfId="47" applyNumberFormat="1" applyFont="1" applyBorder="1" applyAlignment="1">
      <alignment horizontal="right" vertical="center" wrapText="1"/>
    </xf>
    <xf numFmtId="164" fontId="22" fillId="0" borderId="17" xfId="47" applyNumberFormat="1" applyFont="1" applyBorder="1" applyAlignment="1">
      <alignment horizontal="right" vertical="center" wrapText="1"/>
    </xf>
    <xf numFmtId="2" fontId="22" fillId="0" borderId="17" xfId="47" applyNumberFormat="1" applyFont="1" applyBorder="1" applyAlignment="1">
      <alignment horizontal="right" vertical="center" wrapText="1"/>
    </xf>
    <xf numFmtId="0" fontId="53" fillId="0" borderId="13" xfId="0" applyFont="1" applyBorder="1" applyAlignment="1">
      <alignment horizontal="left" vertical="center" wrapText="1"/>
    </xf>
    <xf numFmtId="164" fontId="50" fillId="0" borderId="12" xfId="47" applyNumberFormat="1" applyFont="1" applyBorder="1" applyAlignment="1" applyProtection="1">
      <alignment horizontal="right" vertical="center" wrapText="1"/>
      <protection locked="0"/>
    </xf>
    <xf numFmtId="164" fontId="50" fillId="0" borderId="13" xfId="47" applyNumberFormat="1" applyFont="1" applyBorder="1" applyAlignment="1" applyProtection="1">
      <alignment horizontal="right" vertical="center" wrapText="1"/>
      <protection locked="0"/>
    </xf>
    <xf numFmtId="164" fontId="50" fillId="0" borderId="14" xfId="47" applyNumberFormat="1" applyFont="1" applyBorder="1" applyAlignment="1" applyProtection="1">
      <alignment horizontal="right" vertical="center" wrapText="1"/>
      <protection locked="0"/>
    </xf>
    <xf numFmtId="2" fontId="50" fillId="0" borderId="14" xfId="47" applyNumberFormat="1" applyFont="1" applyBorder="1" applyAlignment="1" applyProtection="1">
      <alignment horizontal="right" vertical="center" wrapText="1"/>
      <protection locked="0"/>
    </xf>
    <xf numFmtId="0" fontId="53" fillId="0" borderId="85" xfId="0" applyFont="1" applyBorder="1" applyAlignment="1">
      <alignment horizontal="left" vertical="center" wrapText="1"/>
    </xf>
    <xf numFmtId="0" fontId="53" fillId="0" borderId="86" xfId="0" applyFont="1" applyBorder="1" applyAlignment="1">
      <alignment horizontal="left" vertical="center" wrapText="1"/>
    </xf>
    <xf numFmtId="164" fontId="22" fillId="0" borderId="0" xfId="47" applyNumberFormat="1" applyFont="1" applyAlignment="1">
      <alignment horizontal="right" vertical="center" wrapText="1"/>
    </xf>
    <xf numFmtId="0" fontId="54" fillId="0" borderId="15" xfId="0" applyFont="1" applyBorder="1" applyAlignment="1">
      <alignment horizontal="left" vertical="center" wrapText="1"/>
    </xf>
    <xf numFmtId="164" fontId="50" fillId="0" borderId="92" xfId="47" applyNumberFormat="1" applyFont="1" applyBorder="1" applyAlignment="1" applyProtection="1">
      <alignment horizontal="right" vertical="center" wrapText="1"/>
      <protection locked="0"/>
    </xf>
    <xf numFmtId="164" fontId="50" fillId="0" borderId="26" xfId="47" applyNumberFormat="1" applyFont="1" applyBorder="1" applyAlignment="1" applyProtection="1">
      <alignment horizontal="right" vertical="center" wrapText="1"/>
      <protection locked="0"/>
    </xf>
    <xf numFmtId="164" fontId="50" fillId="0" borderId="52" xfId="47" applyNumberFormat="1" applyFont="1" applyBorder="1" applyAlignment="1" applyProtection="1">
      <alignment horizontal="right" vertical="center" wrapText="1"/>
      <protection locked="0"/>
    </xf>
    <xf numFmtId="2" fontId="50" fillId="0" borderId="52" xfId="47" applyNumberFormat="1" applyFont="1" applyBorder="1" applyAlignment="1" applyProtection="1">
      <alignment horizontal="right" vertical="center" wrapText="1"/>
      <protection locked="0"/>
    </xf>
    <xf numFmtId="164" fontId="50" fillId="0" borderId="93" xfId="47" applyNumberFormat="1" applyFont="1" applyBorder="1" applyAlignment="1" applyProtection="1">
      <alignment horizontal="right" vertical="center" wrapText="1"/>
      <protection locked="0"/>
    </xf>
    <xf numFmtId="164" fontId="50" fillId="0" borderId="56" xfId="47" applyNumberFormat="1" applyFont="1" applyBorder="1" applyAlignment="1" applyProtection="1">
      <alignment horizontal="right" vertical="center" wrapText="1"/>
      <protection locked="0"/>
    </xf>
    <xf numFmtId="2" fontId="50" fillId="0" borderId="56" xfId="47" applyNumberFormat="1" applyFont="1" applyBorder="1" applyAlignment="1" applyProtection="1">
      <alignment horizontal="right" vertical="center" wrapText="1"/>
      <protection locked="0"/>
    </xf>
    <xf numFmtId="164" fontId="52" fillId="0" borderId="16" xfId="47" applyNumberFormat="1" applyFont="1" applyBorder="1" applyAlignment="1">
      <alignment horizontal="right" vertical="center" wrapText="1"/>
    </xf>
    <xf numFmtId="164" fontId="52" fillId="0" borderId="44" xfId="47" applyNumberFormat="1" applyFont="1" applyBorder="1" applyAlignment="1">
      <alignment horizontal="right" vertical="center" wrapText="1"/>
    </xf>
    <xf numFmtId="164" fontId="52" fillId="0" borderId="15" xfId="47" applyNumberFormat="1" applyFont="1" applyBorder="1" applyAlignment="1">
      <alignment horizontal="right" vertical="center" wrapText="1"/>
    </xf>
    <xf numFmtId="164" fontId="52" fillId="0" borderId="17" xfId="47" applyNumberFormat="1" applyFont="1" applyBorder="1" applyAlignment="1">
      <alignment horizontal="right" vertical="center" wrapText="1"/>
    </xf>
    <xf numFmtId="2" fontId="52" fillId="0" borderId="17" xfId="47" applyNumberFormat="1" applyFont="1" applyBorder="1" applyAlignment="1">
      <alignment horizontal="right" vertical="center" wrapText="1"/>
    </xf>
    <xf numFmtId="164" fontId="50" fillId="0" borderId="12" xfId="47" applyNumberFormat="1" applyFont="1" applyBorder="1" applyAlignment="1">
      <alignment horizontal="right" vertical="center" wrapText="1"/>
    </xf>
    <xf numFmtId="164" fontId="50" fillId="0" borderId="13" xfId="47" applyNumberFormat="1" applyFont="1" applyBorder="1" applyAlignment="1">
      <alignment horizontal="right" vertical="center" wrapText="1"/>
    </xf>
    <xf numFmtId="164" fontId="50" fillId="0" borderId="14" xfId="47" applyNumberFormat="1" applyFont="1" applyBorder="1" applyAlignment="1">
      <alignment horizontal="right" vertical="center" wrapText="1"/>
    </xf>
    <xf numFmtId="2" fontId="50" fillId="0" borderId="14" xfId="47" applyNumberFormat="1" applyFont="1" applyBorder="1" applyAlignment="1">
      <alignment horizontal="right" vertical="center" wrapText="1"/>
    </xf>
    <xf numFmtId="164" fontId="51" fillId="0" borderId="92" xfId="47" applyNumberFormat="1" applyFont="1" applyBorder="1" applyAlignment="1" applyProtection="1">
      <alignment horizontal="right" vertical="center" wrapText="1"/>
      <protection locked="0"/>
    </xf>
    <xf numFmtId="164" fontId="51" fillId="0" borderId="52" xfId="47" applyNumberFormat="1" applyFont="1" applyBorder="1" applyAlignment="1" applyProtection="1">
      <alignment horizontal="right" vertical="center" wrapText="1"/>
      <protection locked="0"/>
    </xf>
    <xf numFmtId="2" fontId="51" fillId="0" borderId="52" xfId="47" applyNumberFormat="1" applyFont="1" applyBorder="1" applyAlignment="1" applyProtection="1">
      <alignment horizontal="right" vertical="center" wrapText="1"/>
      <protection locked="0"/>
    </xf>
    <xf numFmtId="164" fontId="51" fillId="0" borderId="12" xfId="47" applyNumberFormat="1" applyFont="1" applyBorder="1" applyAlignment="1" applyProtection="1">
      <alignment horizontal="right" vertical="center" wrapText="1"/>
      <protection locked="0"/>
    </xf>
    <xf numFmtId="164" fontId="51" fillId="0" borderId="13" xfId="47" applyNumberFormat="1" applyFont="1" applyBorder="1" applyAlignment="1" applyProtection="1">
      <alignment horizontal="right" vertical="center" wrapText="1"/>
      <protection locked="0"/>
    </xf>
    <xf numFmtId="164" fontId="51" fillId="0" borderId="14" xfId="47" applyNumberFormat="1" applyFont="1" applyBorder="1" applyAlignment="1" applyProtection="1">
      <alignment horizontal="right" vertical="center" wrapText="1"/>
      <protection locked="0"/>
    </xf>
    <xf numFmtId="2" fontId="51" fillId="0" borderId="14" xfId="47" applyNumberFormat="1" applyFont="1" applyBorder="1" applyAlignment="1" applyProtection="1">
      <alignment horizontal="right" vertical="center" wrapText="1"/>
      <protection locked="0"/>
    </xf>
    <xf numFmtId="164" fontId="51" fillId="0" borderId="93" xfId="47" applyNumberFormat="1" applyFont="1" applyBorder="1" applyAlignment="1" applyProtection="1">
      <alignment horizontal="right" vertical="center" wrapText="1"/>
      <protection locked="0"/>
    </xf>
    <xf numFmtId="164" fontId="51" fillId="0" borderId="56" xfId="47" applyNumberFormat="1" applyFont="1" applyBorder="1" applyAlignment="1" applyProtection="1">
      <alignment horizontal="right" vertical="center" wrapText="1"/>
      <protection locked="0"/>
    </xf>
    <xf numFmtId="2" fontId="51" fillId="0" borderId="56" xfId="47" applyNumberFormat="1" applyFont="1" applyBorder="1" applyAlignment="1" applyProtection="1">
      <alignment horizontal="right" vertical="center" wrapText="1"/>
      <protection locked="0"/>
    </xf>
    <xf numFmtId="0" fontId="22" fillId="0" borderId="43" xfId="47" applyFont="1" applyBorder="1" applyAlignment="1">
      <alignment horizontal="left" vertical="center" wrapText="1"/>
    </xf>
    <xf numFmtId="164" fontId="51" fillId="0" borderId="85" xfId="47" applyNumberFormat="1" applyFont="1" applyBorder="1" applyAlignment="1" applyProtection="1">
      <alignment horizontal="right" vertical="center" wrapText="1"/>
      <protection locked="0"/>
    </xf>
    <xf numFmtId="0" fontId="51" fillId="0" borderId="13" xfId="47" applyFont="1" applyBorder="1" applyAlignment="1">
      <alignment horizontal="left" vertical="center" wrapText="1"/>
    </xf>
    <xf numFmtId="0" fontId="54" fillId="0" borderId="15" xfId="0" applyFont="1" applyBorder="1" applyAlignment="1">
      <alignment vertical="center" wrapText="1"/>
    </xf>
    <xf numFmtId="0" fontId="54" fillId="0" borderId="43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3" fontId="22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2" fontId="9" fillId="0" borderId="0" xfId="0" applyNumberFormat="1" applyFont="1" applyAlignment="1">
      <alignment horizontal="right" vertical="center" wrapText="1"/>
    </xf>
    <xf numFmtId="164" fontId="22" fillId="0" borderId="38" xfId="47" applyNumberFormat="1" applyFont="1" applyBorder="1" applyAlignment="1">
      <alignment horizontal="right" vertical="center" wrapText="1"/>
    </xf>
    <xf numFmtId="2" fontId="22" fillId="0" borderId="48" xfId="47" applyNumberFormat="1" applyFont="1" applyBorder="1" applyAlignment="1">
      <alignment horizontal="right" vertical="center" wrapText="1"/>
    </xf>
    <xf numFmtId="164" fontId="50" fillId="0" borderId="35" xfId="47" applyNumberFormat="1" applyFont="1" applyBorder="1" applyAlignment="1" applyProtection="1">
      <alignment horizontal="right" vertical="center" wrapText="1"/>
      <protection locked="0"/>
    </xf>
    <xf numFmtId="164" fontId="50" fillId="0" borderId="39" xfId="47" applyNumberFormat="1" applyFont="1" applyBorder="1" applyAlignment="1" applyProtection="1">
      <alignment horizontal="right" vertical="center" wrapText="1"/>
      <protection locked="0"/>
    </xf>
    <xf numFmtId="2" fontId="50" fillId="0" borderId="40" xfId="47" applyNumberFormat="1" applyFont="1" applyBorder="1" applyAlignment="1" applyProtection="1">
      <alignment horizontal="right" vertical="center" wrapText="1"/>
      <protection locked="0"/>
    </xf>
    <xf numFmtId="164" fontId="50" fillId="0" borderId="18" xfId="47" applyNumberFormat="1" applyFont="1" applyBorder="1" applyAlignment="1" applyProtection="1">
      <alignment horizontal="right" vertical="center" wrapText="1"/>
      <protection locked="0"/>
    </xf>
    <xf numFmtId="2" fontId="50" fillId="0" borderId="26" xfId="47" applyNumberFormat="1" applyFont="1" applyBorder="1" applyAlignment="1" applyProtection="1">
      <alignment horizontal="right" vertical="center" wrapText="1"/>
      <protection locked="0"/>
    </xf>
    <xf numFmtId="164" fontId="50" fillId="0" borderId="19" xfId="47" applyNumberFormat="1" applyFont="1" applyBorder="1" applyAlignment="1" applyProtection="1">
      <alignment horizontal="right" vertical="center" wrapText="1"/>
      <protection locked="0"/>
    </xf>
    <xf numFmtId="2" fontId="50" fillId="0" borderId="29" xfId="47" applyNumberFormat="1" applyFont="1" applyBorder="1" applyAlignment="1" applyProtection="1">
      <alignment horizontal="right" vertical="center" wrapText="1"/>
      <protection locked="0"/>
    </xf>
    <xf numFmtId="164" fontId="51" fillId="0" borderId="18" xfId="47" applyNumberFormat="1" applyFont="1" applyBorder="1" applyAlignment="1">
      <alignment horizontal="right" vertical="center" wrapText="1"/>
    </xf>
    <xf numFmtId="2" fontId="51" fillId="0" borderId="26" xfId="47" applyNumberFormat="1" applyFont="1" applyBorder="1" applyAlignment="1">
      <alignment horizontal="right" vertical="center" wrapText="1"/>
    </xf>
    <xf numFmtId="0" fontId="50" fillId="0" borderId="13" xfId="47" applyFont="1" applyBorder="1" applyAlignment="1">
      <alignment horizontal="left" vertical="center" wrapText="1"/>
    </xf>
    <xf numFmtId="164" fontId="50" fillId="0" borderId="20" xfId="47" applyNumberFormat="1" applyFont="1" applyBorder="1" applyAlignment="1" applyProtection="1">
      <alignment horizontal="right" vertical="center" wrapText="1"/>
      <protection locked="0"/>
    </xf>
    <xf numFmtId="2" fontId="50" fillId="0" borderId="28" xfId="47" applyNumberFormat="1" applyFont="1" applyBorder="1" applyAlignment="1" applyProtection="1">
      <alignment horizontal="right" vertical="center" wrapText="1"/>
      <protection locked="0"/>
    </xf>
    <xf numFmtId="164" fontId="22" fillId="0" borderId="10" xfId="47" applyNumberFormat="1" applyFont="1" applyBorder="1" applyAlignment="1">
      <alignment horizontal="right" vertical="center" wrapText="1"/>
    </xf>
    <xf numFmtId="2" fontId="22" fillId="0" borderId="16" xfId="47" applyNumberFormat="1" applyFont="1" applyBorder="1" applyAlignment="1">
      <alignment horizontal="right" vertical="center" wrapText="1"/>
    </xf>
    <xf numFmtId="0" fontId="52" fillId="0" borderId="15" xfId="47" applyFont="1" applyBorder="1" applyAlignment="1">
      <alignment horizontal="left" vertical="center" wrapText="1"/>
    </xf>
    <xf numFmtId="0" fontId="50" fillId="0" borderId="41" xfId="47" applyFont="1" applyBorder="1" applyAlignment="1">
      <alignment horizontal="left" vertical="center" wrapText="1"/>
    </xf>
    <xf numFmtId="164" fontId="50" fillId="0" borderId="85" xfId="47" applyNumberFormat="1" applyFont="1" applyBorder="1" applyAlignment="1" applyProtection="1">
      <alignment horizontal="right" vertical="center" wrapText="1"/>
      <protection locked="0"/>
    </xf>
    <xf numFmtId="164" fontId="50" fillId="0" borderId="84" xfId="47" applyNumberFormat="1" applyFont="1" applyBorder="1" applyAlignment="1" applyProtection="1">
      <alignment horizontal="right" vertical="center" wrapText="1"/>
      <protection locked="0"/>
    </xf>
    <xf numFmtId="2" fontId="50" fillId="0" borderId="88" xfId="47" applyNumberFormat="1" applyFont="1" applyBorder="1" applyAlignment="1" applyProtection="1">
      <alignment horizontal="right" vertical="center" wrapText="1"/>
      <protection locked="0"/>
    </xf>
    <xf numFmtId="164" fontId="52" fillId="0" borderId="10" xfId="47" applyNumberFormat="1" applyFont="1" applyBorder="1" applyAlignment="1">
      <alignment horizontal="right" vertical="center" wrapText="1"/>
    </xf>
    <xf numFmtId="2" fontId="52" fillId="0" borderId="16" xfId="47" applyNumberFormat="1" applyFont="1" applyBorder="1" applyAlignment="1">
      <alignment horizontal="right" vertical="center" wrapText="1"/>
    </xf>
    <xf numFmtId="164" fontId="54" fillId="0" borderId="16" xfId="0" quotePrefix="1" applyNumberFormat="1" applyFont="1" applyBorder="1" applyAlignment="1">
      <alignment horizontal="right" vertical="center" wrapText="1"/>
    </xf>
    <xf numFmtId="164" fontId="54" fillId="0" borderId="15" xfId="0" quotePrefix="1" applyNumberFormat="1" applyFont="1" applyBorder="1" applyAlignment="1">
      <alignment horizontal="right" vertical="center" wrapText="1"/>
    </xf>
    <xf numFmtId="164" fontId="54" fillId="0" borderId="10" xfId="0" quotePrefix="1" applyNumberFormat="1" applyFont="1" applyBorder="1" applyAlignment="1">
      <alignment horizontal="right" vertical="center" wrapText="1"/>
    </xf>
    <xf numFmtId="2" fontId="54" fillId="0" borderId="16" xfId="0" quotePrefix="1" applyNumberFormat="1" applyFont="1" applyBorder="1" applyAlignment="1">
      <alignment horizontal="right" vertical="center" wrapText="1"/>
    </xf>
    <xf numFmtId="0" fontId="56" fillId="0" borderId="43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right" vertical="center" wrapText="1"/>
    </xf>
    <xf numFmtId="2" fontId="9" fillId="0" borderId="45" xfId="0" applyNumberFormat="1" applyFont="1" applyBorder="1" applyAlignment="1">
      <alignment horizontal="right" vertical="center" wrapText="1"/>
    </xf>
    <xf numFmtId="3" fontId="22" fillId="0" borderId="44" xfId="0" applyNumberFormat="1" applyFont="1" applyBorder="1" applyAlignment="1" applyProtection="1">
      <alignment horizontal="right" vertical="center" wrapText="1"/>
      <protection locked="0"/>
    </xf>
    <xf numFmtId="3" fontId="22" fillId="0" borderId="15" xfId="0" applyNumberFormat="1" applyFont="1" applyBorder="1" applyAlignment="1" applyProtection="1">
      <alignment horizontal="right" vertical="center" wrapText="1"/>
      <protection locked="0"/>
    </xf>
    <xf numFmtId="2" fontId="22" fillId="0" borderId="16" xfId="0" applyNumberFormat="1" applyFont="1" applyBorder="1" applyAlignment="1" applyProtection="1">
      <alignment horizontal="right" vertical="center" wrapText="1"/>
      <protection locked="0"/>
    </xf>
    <xf numFmtId="3" fontId="22" fillId="0" borderId="0" xfId="0" applyNumberFormat="1" applyFont="1" applyAlignment="1" applyProtection="1">
      <alignment horizontal="right" vertical="center" wrapText="1"/>
      <protection locked="0"/>
    </xf>
    <xf numFmtId="164" fontId="52" fillId="0" borderId="0" xfId="0" applyNumberFormat="1" applyFont="1" applyAlignment="1">
      <alignment horizontal="right" vertical="center" wrapText="1"/>
    </xf>
    <xf numFmtId="2" fontId="22" fillId="0" borderId="0" xfId="0" applyNumberFormat="1" applyFont="1" applyAlignment="1" applyProtection="1">
      <alignment horizontal="right" vertical="center" wrapText="1"/>
      <protection locked="0"/>
    </xf>
    <xf numFmtId="0" fontId="18" fillId="0" borderId="0" xfId="47" applyAlignment="1">
      <alignment vertical="center"/>
    </xf>
    <xf numFmtId="0" fontId="18" fillId="0" borderId="0" xfId="47" applyAlignment="1">
      <alignment horizontal="right" vertical="center"/>
    </xf>
    <xf numFmtId="2" fontId="18" fillId="0" borderId="0" xfId="47" applyNumberFormat="1" applyAlignment="1">
      <alignment horizontal="right" vertical="center"/>
    </xf>
    <xf numFmtId="164" fontId="22" fillId="0" borderId="0" xfId="0" applyNumberFormat="1" applyFont="1" applyAlignment="1">
      <alignment horizontal="right" vertical="center" wrapText="1"/>
    </xf>
    <xf numFmtId="2" fontId="22" fillId="0" borderId="0" xfId="0" applyNumberFormat="1" applyFont="1" applyAlignment="1">
      <alignment horizontal="right" vertical="center" wrapText="1"/>
    </xf>
    <xf numFmtId="2" fontId="22" fillId="0" borderId="0" xfId="47" applyNumberFormat="1" applyFont="1" applyAlignment="1">
      <alignment horizontal="right" vertical="center" wrapText="1"/>
    </xf>
    <xf numFmtId="0" fontId="53" fillId="0" borderId="86" xfId="0" applyFont="1" applyBorder="1" applyAlignment="1">
      <alignment horizontal="left" vertical="center" wrapText="1" indent="1"/>
    </xf>
    <xf numFmtId="164" fontId="56" fillId="0" borderId="17" xfId="0" quotePrefix="1" applyNumberFormat="1" applyFont="1" applyBorder="1" applyAlignment="1">
      <alignment horizontal="right" vertical="center" wrapText="1" indent="1"/>
    </xf>
    <xf numFmtId="2" fontId="56" fillId="0" borderId="17" xfId="0" quotePrefix="1" applyNumberFormat="1" applyFont="1" applyBorder="1" applyAlignment="1">
      <alignment horizontal="right" vertical="center" wrapText="1" indent="1"/>
    </xf>
    <xf numFmtId="0" fontId="60" fillId="0" borderId="44" xfId="0" applyFont="1" applyBorder="1" applyAlignment="1">
      <alignment horizontal="left" wrapText="1" indent="1"/>
    </xf>
    <xf numFmtId="3" fontId="21" fillId="0" borderId="49" xfId="0" applyNumberFormat="1" applyFont="1" applyBorder="1"/>
    <xf numFmtId="3" fontId="21" fillId="0" borderId="54" xfId="0" applyNumberFormat="1" applyFont="1" applyBorder="1"/>
    <xf numFmtId="3" fontId="21" fillId="0" borderId="43" xfId="0" applyNumberFormat="1" applyFont="1" applyBorder="1"/>
    <xf numFmtId="3" fontId="21" fillId="0" borderId="38" xfId="0" applyNumberFormat="1" applyFont="1" applyBorder="1"/>
    <xf numFmtId="3" fontId="0" fillId="0" borderId="41" xfId="0" applyNumberFormat="1" applyBorder="1"/>
    <xf numFmtId="3" fontId="0" fillId="0" borderId="13" xfId="0" applyNumberFormat="1" applyBorder="1"/>
    <xf numFmtId="0" fontId="64" fillId="0" borderId="10" xfId="0" applyFont="1" applyBorder="1"/>
    <xf numFmtId="3" fontId="28" fillId="0" borderId="15" xfId="0" applyNumberFormat="1" applyFont="1" applyBorder="1"/>
    <xf numFmtId="3" fontId="67" fillId="0" borderId="85" xfId="0" applyNumberFormat="1" applyFont="1" applyBorder="1" applyAlignment="1">
      <alignment vertical="center"/>
    </xf>
    <xf numFmtId="3" fontId="68" fillId="0" borderId="85" xfId="0" applyNumberFormat="1" applyFont="1" applyBorder="1" applyAlignment="1">
      <alignment vertical="center"/>
    </xf>
    <xf numFmtId="3" fontId="68" fillId="0" borderId="24" xfId="0" applyNumberFormat="1" applyFont="1" applyBorder="1" applyAlignment="1">
      <alignment vertical="center"/>
    </xf>
    <xf numFmtId="164" fontId="50" fillId="0" borderId="94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95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95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94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86" xfId="47" applyNumberFormat="1" applyFont="1" applyBorder="1" applyAlignment="1" applyProtection="1">
      <alignment horizontal="right" vertical="center" wrapText="1" indent="1"/>
      <protection locked="0"/>
    </xf>
    <xf numFmtId="164" fontId="72" fillId="0" borderId="67" xfId="0" applyNumberFormat="1" applyFont="1" applyBorder="1" applyAlignment="1">
      <alignment horizontal="center" vertical="center" wrapText="1"/>
    </xf>
    <xf numFmtId="164" fontId="72" fillId="0" borderId="90" xfId="0" applyNumberFormat="1" applyFont="1" applyBorder="1" applyAlignment="1">
      <alignment horizontal="center" vertical="center" wrapText="1"/>
    </xf>
    <xf numFmtId="164" fontId="14" fillId="0" borderId="37" xfId="0" applyNumberFormat="1" applyFont="1" applyBorder="1" applyAlignment="1">
      <alignment horizontal="left" vertical="center" wrapText="1" indent="1"/>
    </xf>
    <xf numFmtId="164" fontId="72" fillId="0" borderId="67" xfId="0" applyNumberFormat="1" applyFont="1" applyBorder="1" applyAlignment="1">
      <alignment horizontal="left" vertical="center" wrapText="1" indent="1"/>
    </xf>
    <xf numFmtId="164" fontId="72" fillId="0" borderId="90" xfId="0" applyNumberFormat="1" applyFont="1" applyBorder="1" applyAlignment="1">
      <alignment horizontal="left" vertical="center" wrapText="1" indent="1"/>
    </xf>
    <xf numFmtId="4" fontId="50" fillId="0" borderId="88" xfId="0" applyNumberFormat="1" applyFont="1" applyBorder="1" applyAlignment="1" applyProtection="1">
      <alignment horizontal="right" vertical="center" wrapText="1" indent="1"/>
      <protection locked="0"/>
    </xf>
    <xf numFmtId="164" fontId="55" fillId="0" borderId="85" xfId="0" applyNumberFormat="1" applyFont="1" applyBorder="1" applyAlignment="1">
      <alignment horizontal="right" vertical="center" wrapText="1" indent="1"/>
    </xf>
    <xf numFmtId="164" fontId="55" fillId="0" borderId="88" xfId="0" applyNumberFormat="1" applyFont="1" applyBorder="1" applyAlignment="1">
      <alignment horizontal="right" vertical="center" wrapText="1" indent="1"/>
    </xf>
    <xf numFmtId="4" fontId="50" fillId="0" borderId="87" xfId="0" applyNumberFormat="1" applyFont="1" applyBorder="1" applyAlignment="1" applyProtection="1">
      <alignment horizontal="right" vertical="center" wrapText="1" indent="1"/>
      <protection locked="0"/>
    </xf>
    <xf numFmtId="4" fontId="55" fillId="0" borderId="88" xfId="0" applyNumberFormat="1" applyFont="1" applyBorder="1" applyAlignment="1">
      <alignment horizontal="right" vertical="center" wrapText="1" indent="1"/>
    </xf>
    <xf numFmtId="164" fontId="49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164" fontId="52" fillId="0" borderId="43" xfId="47" applyNumberFormat="1" applyFont="1" applyBorder="1" applyAlignment="1">
      <alignment horizontal="right" vertical="center" wrapText="1"/>
    </xf>
    <xf numFmtId="0" fontId="21" fillId="0" borderId="20" xfId="0" applyFont="1" applyBorder="1"/>
    <xf numFmtId="164" fontId="52" fillId="0" borderId="76" xfId="47" applyNumberFormat="1" applyFont="1" applyBorder="1" applyAlignment="1">
      <alignment horizontal="right" vertical="center" wrapText="1"/>
    </xf>
    <xf numFmtId="0" fontId="53" fillId="0" borderId="24" xfId="0" applyFont="1" applyBorder="1" applyAlignment="1">
      <alignment horizontal="left" vertical="center" wrapText="1"/>
    </xf>
    <xf numFmtId="164" fontId="51" fillId="0" borderId="24" xfId="47" applyNumberFormat="1" applyFont="1" applyBorder="1" applyAlignment="1" applyProtection="1">
      <alignment horizontal="right" vertical="center" wrapText="1"/>
      <protection locked="0"/>
    </xf>
    <xf numFmtId="49" fontId="14" fillId="0" borderId="72" xfId="0" applyNumberFormat="1" applyFont="1" applyBorder="1" applyAlignment="1">
      <alignment horizontal="right" vertical="center"/>
    </xf>
    <xf numFmtId="49" fontId="14" fillId="0" borderId="74" xfId="0" applyNumberFormat="1" applyFont="1" applyBorder="1" applyAlignment="1">
      <alignment horizontal="right" vertical="center"/>
    </xf>
    <xf numFmtId="0" fontId="14" fillId="0" borderId="16" xfId="0" applyFont="1" applyBorder="1" applyAlignment="1">
      <alignment vertical="center" wrapText="1"/>
    </xf>
    <xf numFmtId="3" fontId="11" fillId="0" borderId="53" xfId="0" applyNumberFormat="1" applyFont="1" applyBorder="1" applyAlignment="1" applyProtection="1">
      <alignment horizontal="right" vertical="center" wrapText="1" indent="1"/>
      <protection locked="0"/>
    </xf>
    <xf numFmtId="0" fontId="50" fillId="0" borderId="85" xfId="47" applyFont="1" applyBorder="1" applyAlignment="1">
      <alignment horizontal="left" vertical="center" wrapText="1" indent="4"/>
    </xf>
    <xf numFmtId="0" fontId="51" fillId="0" borderId="86" xfId="47" quotePrefix="1" applyFont="1" applyBorder="1" applyAlignment="1">
      <alignment horizontal="left" vertical="center" wrapText="1" indent="4"/>
    </xf>
    <xf numFmtId="0" fontId="51" fillId="0" borderId="85" xfId="47" quotePrefix="1" applyFont="1" applyBorder="1" applyAlignment="1">
      <alignment horizontal="left" vertical="center" wrapText="1" indent="4"/>
    </xf>
    <xf numFmtId="164" fontId="50" fillId="0" borderId="87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87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88" xfId="47" applyNumberFormat="1" applyFont="1" applyBorder="1" applyAlignment="1">
      <alignment horizontal="right" vertical="center" wrapText="1" indent="1"/>
    </xf>
    <xf numFmtId="164" fontId="50" fillId="0" borderId="42" xfId="47" applyNumberFormat="1" applyFont="1" applyBorder="1" applyAlignment="1" applyProtection="1">
      <alignment horizontal="right" vertical="center" wrapText="1" indent="1"/>
      <protection locked="0"/>
    </xf>
    <xf numFmtId="0" fontId="9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vertical="center" wrapText="1"/>
    </xf>
    <xf numFmtId="0" fontId="9" fillId="0" borderId="45" xfId="0" applyFont="1" applyBorder="1" applyAlignment="1">
      <alignment horizontal="right" vertical="center" wrapText="1" indent="1"/>
    </xf>
    <xf numFmtId="164" fontId="52" fillId="0" borderId="53" xfId="47" applyNumberFormat="1" applyFont="1" applyBorder="1" applyAlignment="1">
      <alignment horizontal="right" vertical="center" wrapText="1" indent="1"/>
    </xf>
    <xf numFmtId="0" fontId="11" fillId="0" borderId="15" xfId="0" applyFont="1" applyBorder="1" applyAlignment="1">
      <alignment vertical="center" wrapText="1"/>
    </xf>
    <xf numFmtId="164" fontId="51" fillId="0" borderId="88" xfId="47" applyNumberFormat="1" applyFont="1" applyBorder="1" applyAlignment="1">
      <alignment horizontal="right" vertical="center" wrapText="1" indent="1"/>
    </xf>
    <xf numFmtId="0" fontId="57" fillId="0" borderId="0" xfId="0" applyFont="1" applyAlignment="1" applyProtection="1">
      <alignment vertical="center"/>
      <protection locked="0"/>
    </xf>
    <xf numFmtId="0" fontId="72" fillId="0" borderId="0" xfId="47" applyFont="1"/>
    <xf numFmtId="0" fontId="77" fillId="0" borderId="0" xfId="47" applyFont="1" applyAlignment="1">
      <alignment horizontal="right"/>
    </xf>
    <xf numFmtId="0" fontId="79" fillId="0" borderId="0" xfId="0" applyFont="1" applyAlignment="1">
      <alignment horizontal="right"/>
    </xf>
    <xf numFmtId="164" fontId="52" fillId="0" borderId="16" xfId="0" applyNumberFormat="1" applyFont="1" applyBorder="1" applyAlignment="1">
      <alignment horizontal="left" vertical="center" wrapText="1" indent="1"/>
    </xf>
    <xf numFmtId="164" fontId="50" fillId="0" borderId="40" xfId="47" applyNumberFormat="1" applyFont="1" applyBorder="1" applyAlignment="1">
      <alignment horizontal="right" vertical="center" wrapText="1" indent="1"/>
    </xf>
    <xf numFmtId="164" fontId="50" fillId="0" borderId="88" xfId="47" applyNumberFormat="1" applyFont="1" applyBorder="1" applyAlignment="1">
      <alignment horizontal="right" vertical="center" wrapText="1" indent="1"/>
    </xf>
    <xf numFmtId="164" fontId="53" fillId="0" borderId="28" xfId="0" applyNumberFormat="1" applyFont="1" applyBorder="1" applyAlignment="1">
      <alignment horizontal="right" wrapText="1" indent="1"/>
    </xf>
    <xf numFmtId="164" fontId="53" fillId="0" borderId="88" xfId="0" applyNumberFormat="1" applyFont="1" applyBorder="1" applyAlignment="1">
      <alignment horizontal="right" wrapText="1" indent="1"/>
    </xf>
    <xf numFmtId="164" fontId="50" fillId="0" borderId="42" xfId="47" applyNumberFormat="1" applyFont="1" applyBorder="1" applyAlignment="1">
      <alignment horizontal="right" vertical="center" wrapText="1" indent="1"/>
    </xf>
    <xf numFmtId="164" fontId="50" fillId="0" borderId="88" xfId="47" applyNumberFormat="1" applyFont="1" applyBorder="1" applyAlignment="1">
      <alignment horizontal="right" vertical="center" wrapText="1" indent="3"/>
    </xf>
    <xf numFmtId="164" fontId="51" fillId="0" borderId="28" xfId="47" applyNumberFormat="1" applyFont="1" applyBorder="1" applyAlignment="1">
      <alignment horizontal="right" vertical="center" wrapText="1" indent="1"/>
    </xf>
    <xf numFmtId="164" fontId="51" fillId="0" borderId="46" xfId="47" quotePrefix="1" applyNumberFormat="1" applyFont="1" applyBorder="1" applyAlignment="1">
      <alignment horizontal="right" vertical="center" wrapText="1" indent="3"/>
    </xf>
    <xf numFmtId="164" fontId="51" fillId="0" borderId="46" xfId="47" applyNumberFormat="1" applyFont="1" applyBorder="1" applyAlignment="1">
      <alignment horizontal="right" vertical="center" wrapText="1" indent="1"/>
    </xf>
    <xf numFmtId="164" fontId="50" fillId="0" borderId="42" xfId="47" quotePrefix="1" applyNumberFormat="1" applyFont="1" applyBorder="1" applyAlignment="1">
      <alignment horizontal="right" vertical="center" wrapText="1" indent="4"/>
    </xf>
    <xf numFmtId="164" fontId="53" fillId="0" borderId="40" xfId="0" applyNumberFormat="1" applyFont="1" applyBorder="1" applyAlignment="1">
      <alignment horizontal="right" wrapText="1" indent="1"/>
    </xf>
    <xf numFmtId="164" fontId="53" fillId="0" borderId="87" xfId="0" applyNumberFormat="1" applyFont="1" applyBorder="1" applyAlignment="1">
      <alignment horizontal="right" wrapText="1" indent="1"/>
    </xf>
    <xf numFmtId="164" fontId="51" fillId="0" borderId="31" xfId="47" quotePrefix="1" applyNumberFormat="1" applyFont="1" applyBorder="1" applyAlignment="1">
      <alignment horizontal="right" vertical="center" wrapText="1" indent="4"/>
    </xf>
    <xf numFmtId="164" fontId="51" fillId="0" borderId="42" xfId="47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horizontal="center" vertical="center" wrapText="1"/>
    </xf>
    <xf numFmtId="164" fontId="14" fillId="0" borderId="53" xfId="0" applyNumberFormat="1" applyFont="1" applyBorder="1" applyAlignment="1">
      <alignment horizontal="center" vertical="center" wrapText="1"/>
    </xf>
    <xf numFmtId="0" fontId="95" fillId="0" borderId="15" xfId="0" applyFont="1" applyBorder="1" applyAlignment="1">
      <alignment horizontal="left" wrapText="1" indent="1"/>
    </xf>
    <xf numFmtId="164" fontId="95" fillId="0" borderId="16" xfId="0" applyNumberFormat="1" applyFont="1" applyBorder="1" applyAlignment="1">
      <alignment horizontal="right" wrapText="1" indent="1"/>
    </xf>
    <xf numFmtId="0" fontId="95" fillId="0" borderId="33" xfId="0" applyFont="1" applyBorder="1" applyAlignment="1">
      <alignment horizontal="left" wrapText="1" indent="1"/>
    </xf>
    <xf numFmtId="0" fontId="50" fillId="0" borderId="0" xfId="0" applyFont="1" applyAlignment="1">
      <alignment vertical="center" wrapText="1"/>
    </xf>
    <xf numFmtId="164" fontId="54" fillId="0" borderId="16" xfId="0" quotePrefix="1" applyNumberFormat="1" applyFont="1" applyBorder="1" applyAlignment="1">
      <alignment horizontal="right" vertical="center" wrapText="1" indent="1"/>
    </xf>
    <xf numFmtId="0" fontId="54" fillId="0" borderId="43" xfId="0" applyFont="1" applyBorder="1" applyAlignment="1">
      <alignment horizontal="left" vertical="center" wrapText="1" indent="1"/>
    </xf>
    <xf numFmtId="0" fontId="51" fillId="0" borderId="0" xfId="0" applyFont="1" applyAlignment="1">
      <alignment vertical="center" wrapText="1"/>
    </xf>
    <xf numFmtId="0" fontId="96" fillId="0" borderId="0" xfId="0" applyFont="1" applyAlignment="1">
      <alignment vertical="center" wrapText="1"/>
    </xf>
    <xf numFmtId="164" fontId="52" fillId="0" borderId="16" xfId="0" applyNumberFormat="1" applyFont="1" applyBorder="1" applyAlignment="1">
      <alignment horizontal="right" vertical="center" wrapText="1"/>
    </xf>
    <xf numFmtId="164" fontId="22" fillId="0" borderId="53" xfId="47" applyNumberFormat="1" applyFont="1" applyBorder="1" applyAlignment="1">
      <alignment horizontal="right" vertical="center" wrapText="1" indent="1"/>
    </xf>
    <xf numFmtId="164" fontId="50" fillId="0" borderId="68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49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54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68" xfId="47" applyNumberFormat="1" applyFont="1" applyBorder="1" applyAlignment="1">
      <alignment horizontal="right" vertical="center" wrapText="1" indent="1"/>
    </xf>
    <xf numFmtId="164" fontId="51" fillId="0" borderId="54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68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49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98" xfId="47" applyNumberFormat="1" applyFont="1" applyBorder="1" applyAlignment="1">
      <alignment horizontal="right" vertical="center" wrapText="1" indent="1"/>
    </xf>
    <xf numFmtId="164" fontId="50" fillId="0" borderId="75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49" xfId="47" applyNumberFormat="1" applyFont="1" applyBorder="1" applyAlignment="1">
      <alignment horizontal="right" vertical="center" wrapText="1" indent="1"/>
    </xf>
    <xf numFmtId="164" fontId="52" fillId="0" borderId="53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50" xfId="47" applyNumberFormat="1" applyFont="1" applyBorder="1" applyAlignment="1" applyProtection="1">
      <alignment horizontal="right" vertical="center" wrapText="1" indent="1"/>
      <protection locked="0"/>
    </xf>
    <xf numFmtId="164" fontId="54" fillId="0" borderId="53" xfId="0" quotePrefix="1" applyNumberFormat="1" applyFont="1" applyBorder="1" applyAlignment="1">
      <alignment horizontal="right" vertical="center" wrapText="1" indent="1"/>
    </xf>
    <xf numFmtId="164" fontId="56" fillId="0" borderId="53" xfId="0" quotePrefix="1" applyNumberFormat="1" applyFont="1" applyBorder="1" applyAlignment="1">
      <alignment horizontal="right" vertical="center" wrapText="1" indent="1"/>
    </xf>
    <xf numFmtId="3" fontId="11" fillId="0" borderId="45" xfId="0" applyNumberFormat="1" applyFont="1" applyBorder="1" applyAlignment="1" applyProtection="1">
      <alignment horizontal="right" vertical="center" wrapText="1" indent="1"/>
      <protection locked="0"/>
    </xf>
    <xf numFmtId="0" fontId="14" fillId="0" borderId="53" xfId="0" applyFont="1" applyBorder="1" applyAlignment="1">
      <alignment vertical="center" wrapText="1"/>
    </xf>
    <xf numFmtId="164" fontId="52" fillId="0" borderId="53" xfId="0" applyNumberFormat="1" applyFont="1" applyBorder="1" applyAlignment="1">
      <alignment horizontal="right" vertical="center" wrapText="1" indent="1"/>
    </xf>
    <xf numFmtId="164" fontId="50" fillId="0" borderId="75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68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53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68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96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50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75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54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97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53" xfId="0" applyNumberFormat="1" applyFont="1" applyBorder="1" applyAlignment="1">
      <alignment horizontal="right" vertical="center" wrapText="1" indent="1"/>
    </xf>
    <xf numFmtId="164" fontId="51" fillId="0" borderId="97" xfId="0" applyNumberFormat="1" applyFont="1" applyBorder="1" applyAlignment="1" applyProtection="1">
      <alignment horizontal="right" vertical="center" wrapText="1" indent="1"/>
      <protection locked="0"/>
    </xf>
    <xf numFmtId="0" fontId="0" fillId="0" borderId="45" xfId="0" applyBorder="1" applyAlignment="1">
      <alignment horizontal="right" vertical="center" wrapText="1" indent="1"/>
    </xf>
    <xf numFmtId="0" fontId="14" fillId="0" borderId="10" xfId="0" applyFont="1" applyBorder="1" applyAlignment="1">
      <alignment horizontal="left" vertical="center"/>
    </xf>
    <xf numFmtId="0" fontId="14" fillId="0" borderId="44" xfId="0" applyFont="1" applyBorder="1" applyAlignment="1">
      <alignment vertical="center" wrapText="1"/>
    </xf>
    <xf numFmtId="3" fontId="14" fillId="0" borderId="15" xfId="0" applyNumberFormat="1" applyFont="1" applyBorder="1" applyAlignment="1" applyProtection="1">
      <alignment horizontal="right" vertical="center" wrapText="1" indent="1"/>
      <protection locked="0"/>
    </xf>
    <xf numFmtId="3" fontId="14" fillId="0" borderId="44" xfId="0" applyNumberFormat="1" applyFont="1" applyBorder="1" applyAlignment="1" applyProtection="1">
      <alignment horizontal="right" vertical="center" wrapText="1" indent="1"/>
      <protection locked="0"/>
    </xf>
    <xf numFmtId="3" fontId="14" fillId="0" borderId="17" xfId="0" applyNumberFormat="1" applyFont="1" applyBorder="1" applyAlignment="1" applyProtection="1">
      <alignment horizontal="right" vertical="center" wrapText="1" indent="1"/>
      <protection locked="0"/>
    </xf>
    <xf numFmtId="2" fontId="14" fillId="0" borderId="17" xfId="0" applyNumberFormat="1" applyFont="1" applyBorder="1" applyAlignment="1" applyProtection="1">
      <alignment horizontal="right" vertical="center" wrapText="1" indent="1"/>
      <protection locked="0"/>
    </xf>
    <xf numFmtId="0" fontId="72" fillId="0" borderId="0" xfId="0" applyFont="1" applyAlignment="1">
      <alignment vertical="center" wrapText="1"/>
    </xf>
    <xf numFmtId="0" fontId="72" fillId="0" borderId="32" xfId="0" applyFont="1" applyBorder="1" applyAlignment="1">
      <alignment vertical="center" wrapText="1"/>
    </xf>
    <xf numFmtId="164" fontId="51" fillId="0" borderId="54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49" xfId="47" applyNumberFormat="1" applyFont="1" applyBorder="1" applyAlignment="1">
      <alignment horizontal="right" vertical="center" wrapText="1" indent="1"/>
    </xf>
    <xf numFmtId="164" fontId="55" fillId="0" borderId="13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27" xfId="0" applyNumberFormat="1" applyFont="1" applyBorder="1" applyAlignment="1">
      <alignment horizontal="left" vertical="center" wrapText="1" indent="3"/>
    </xf>
    <xf numFmtId="164" fontId="11" fillId="0" borderId="53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15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45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33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53" xfId="47" applyNumberFormat="1" applyFont="1" applyBorder="1" applyAlignment="1">
      <alignment horizontal="right" vertical="center" wrapText="1"/>
    </xf>
    <xf numFmtId="164" fontId="50" fillId="0" borderId="68" xfId="47" applyNumberFormat="1" applyFont="1" applyBorder="1" applyAlignment="1" applyProtection="1">
      <alignment horizontal="right" vertical="center" wrapText="1"/>
      <protection locked="0"/>
    </xf>
    <xf numFmtId="164" fontId="50" fillId="0" borderId="49" xfId="47" applyNumberFormat="1" applyFont="1" applyBorder="1" applyAlignment="1" applyProtection="1">
      <alignment horizontal="right" vertical="center" wrapText="1"/>
      <protection locked="0"/>
    </xf>
    <xf numFmtId="164" fontId="50" fillId="0" borderId="54" xfId="47" applyNumberFormat="1" applyFont="1" applyBorder="1" applyAlignment="1" applyProtection="1">
      <alignment horizontal="right" vertical="center" wrapText="1"/>
      <protection locked="0"/>
    </xf>
    <xf numFmtId="164" fontId="52" fillId="0" borderId="53" xfId="47" applyNumberFormat="1" applyFont="1" applyBorder="1" applyAlignment="1">
      <alignment horizontal="right" vertical="center" wrapText="1"/>
    </xf>
    <xf numFmtId="164" fontId="22" fillId="0" borderId="98" xfId="47" applyNumberFormat="1" applyFont="1" applyBorder="1" applyAlignment="1">
      <alignment horizontal="right" vertical="center" wrapText="1"/>
    </xf>
    <xf numFmtId="164" fontId="50" fillId="0" borderId="75" xfId="47" applyNumberFormat="1" applyFont="1" applyBorder="1" applyAlignment="1" applyProtection="1">
      <alignment horizontal="right" vertical="center" wrapText="1"/>
      <protection locked="0"/>
    </xf>
    <xf numFmtId="164" fontId="51" fillId="0" borderId="49" xfId="47" applyNumberFormat="1" applyFont="1" applyBorder="1" applyAlignment="1">
      <alignment horizontal="right" vertical="center" wrapText="1"/>
    </xf>
    <xf numFmtId="164" fontId="54" fillId="0" borderId="53" xfId="0" quotePrefix="1" applyNumberFormat="1" applyFont="1" applyBorder="1" applyAlignment="1">
      <alignment horizontal="right" vertical="center" wrapText="1"/>
    </xf>
    <xf numFmtId="3" fontId="22" fillId="0" borderId="53" xfId="0" applyNumberFormat="1" applyFont="1" applyBorder="1" applyAlignment="1" applyProtection="1">
      <alignment horizontal="right" vertical="center" wrapText="1"/>
      <protection locked="0"/>
    </xf>
    <xf numFmtId="164" fontId="22" fillId="0" borderId="45" xfId="47" applyNumberFormat="1" applyFont="1" applyBorder="1" applyAlignment="1">
      <alignment horizontal="right" vertical="center" wrapText="1"/>
    </xf>
    <xf numFmtId="3" fontId="14" fillId="0" borderId="45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61" xfId="0" applyNumberFormat="1" applyFont="1" applyBorder="1" applyAlignment="1" applyProtection="1">
      <alignment horizontal="right" vertical="center" wrapText="1" indent="1"/>
      <protection locked="0"/>
    </xf>
    <xf numFmtId="3" fontId="21" fillId="0" borderId="34" xfId="0" applyNumberFormat="1" applyFont="1" applyBorder="1" applyAlignment="1">
      <alignment horizontal="center"/>
    </xf>
    <xf numFmtId="0" fontId="21" fillId="0" borderId="39" xfId="0" applyFont="1" applyBorder="1" applyAlignment="1">
      <alignment wrapText="1"/>
    </xf>
    <xf numFmtId="164" fontId="13" fillId="0" borderId="0" xfId="0" applyNumberFormat="1" applyFont="1" applyAlignment="1">
      <alignment horizontal="center" vertical="top" wrapText="1"/>
    </xf>
    <xf numFmtId="164" fontId="13" fillId="0" borderId="0" xfId="0" applyNumberFormat="1" applyFont="1" applyAlignment="1">
      <alignment horizontal="center" vertical="center" wrapText="1"/>
    </xf>
    <xf numFmtId="0" fontId="57" fillId="0" borderId="0" xfId="0" applyFont="1" applyAlignment="1" applyProtection="1">
      <alignment horizontal="right" vertical="top" indent="1"/>
      <protection locked="0"/>
    </xf>
    <xf numFmtId="0" fontId="86" fillId="0" borderId="0" xfId="0" applyFont="1" applyAlignment="1">
      <alignment horizontal="right" vertical="center"/>
    </xf>
    <xf numFmtId="0" fontId="22" fillId="0" borderId="45" xfId="0" applyFont="1" applyBorder="1" applyAlignment="1">
      <alignment horizontal="center" vertical="center" wrapText="1"/>
    </xf>
    <xf numFmtId="164" fontId="50" fillId="0" borderId="82" xfId="47" applyNumberFormat="1" applyFont="1" applyBorder="1" applyAlignment="1" applyProtection="1">
      <alignment horizontal="right" vertical="center" wrapText="1"/>
      <protection locked="0"/>
    </xf>
    <xf numFmtId="164" fontId="50" fillId="0" borderId="61" xfId="47" applyNumberFormat="1" applyFont="1" applyBorder="1" applyAlignment="1" applyProtection="1">
      <alignment horizontal="right" vertical="center" wrapText="1"/>
      <protection locked="0"/>
    </xf>
    <xf numFmtId="164" fontId="52" fillId="0" borderId="45" xfId="47" applyNumberFormat="1" applyFont="1" applyBorder="1" applyAlignment="1">
      <alignment horizontal="right" vertical="center" wrapText="1"/>
    </xf>
    <xf numFmtId="164" fontId="55" fillId="0" borderId="92" xfId="0" applyNumberFormat="1" applyFont="1" applyBorder="1" applyAlignment="1">
      <alignment horizontal="right" vertical="center" wrapText="1" indent="1"/>
    </xf>
    <xf numFmtId="164" fontId="55" fillId="0" borderId="77" xfId="0" applyNumberFormat="1" applyFont="1" applyBorder="1" applyAlignment="1">
      <alignment horizontal="right" vertical="center" wrapText="1" indent="1"/>
    </xf>
    <xf numFmtId="164" fontId="55" fillId="0" borderId="42" xfId="0" applyNumberFormat="1" applyFont="1" applyBorder="1" applyAlignment="1">
      <alignment horizontal="right" vertical="center" wrapText="1" indent="1"/>
    </xf>
    <xf numFmtId="164" fontId="51" fillId="0" borderId="12" xfId="0" applyNumberFormat="1" applyFont="1" applyBorder="1" applyAlignment="1">
      <alignment horizontal="right" vertical="center" wrapText="1" indent="1"/>
    </xf>
    <xf numFmtId="164" fontId="52" fillId="0" borderId="45" xfId="47" applyNumberFormat="1" applyFont="1" applyBorder="1" applyAlignment="1">
      <alignment horizontal="right" vertical="center" wrapText="1" indent="1"/>
    </xf>
    <xf numFmtId="164" fontId="50" fillId="0" borderId="93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79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94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33" xfId="47" applyNumberFormat="1" applyFont="1" applyBorder="1" applyAlignment="1">
      <alignment horizontal="right" vertical="center" wrapText="1" indent="1"/>
    </xf>
    <xf numFmtId="164" fontId="50" fillId="0" borderId="95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94" xfId="47" applyNumberFormat="1" applyFont="1" applyBorder="1" applyAlignment="1">
      <alignment horizontal="right" vertical="center" wrapText="1" indent="1"/>
    </xf>
    <xf numFmtId="164" fontId="14" fillId="0" borderId="53" xfId="0" applyNumberFormat="1" applyFont="1" applyBorder="1" applyAlignment="1" applyProtection="1">
      <alignment horizontal="right" vertical="center" wrapText="1" indent="1"/>
      <protection locked="0"/>
    </xf>
    <xf numFmtId="0" fontId="11" fillId="0" borderId="37" xfId="0" applyFont="1" applyBorder="1" applyAlignment="1">
      <alignment horizontal="left" vertical="center"/>
    </xf>
    <xf numFmtId="3" fontId="11" fillId="0" borderId="44" xfId="0" applyNumberFormat="1" applyFont="1" applyBorder="1" applyAlignment="1" applyProtection="1">
      <alignment horizontal="right" vertical="center" wrapText="1" indent="1"/>
      <protection locked="0"/>
    </xf>
    <xf numFmtId="0" fontId="11" fillId="0" borderId="10" xfId="0" applyFont="1" applyBorder="1" applyAlignment="1">
      <alignment vertical="center" wrapText="1"/>
    </xf>
    <xf numFmtId="164" fontId="50" fillId="0" borderId="79" xfId="47" applyNumberFormat="1" applyFont="1" applyBorder="1" applyAlignment="1">
      <alignment horizontal="right" vertical="center" wrapText="1" indent="1"/>
    </xf>
    <xf numFmtId="164" fontId="52" fillId="0" borderId="33" xfId="47" applyNumberFormat="1" applyFont="1" applyBorder="1" applyAlignment="1">
      <alignment horizontal="right" vertical="center" wrapText="1" indent="1"/>
    </xf>
    <xf numFmtId="164" fontId="11" fillId="0" borderId="44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45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3" fontId="22" fillId="0" borderId="16" xfId="0" applyNumberFormat="1" applyFont="1" applyBorder="1" applyAlignment="1" applyProtection="1">
      <alignment horizontal="right" vertical="center" wrapText="1"/>
      <protection locked="0"/>
    </xf>
    <xf numFmtId="164" fontId="50" fillId="0" borderId="40" xfId="47" applyNumberFormat="1" applyFont="1" applyBorder="1" applyAlignment="1" applyProtection="1">
      <alignment horizontal="right" vertical="center" wrapText="1"/>
      <protection locked="0"/>
    </xf>
    <xf numFmtId="0" fontId="50" fillId="0" borderId="85" xfId="47" applyFont="1" applyBorder="1" applyAlignment="1">
      <alignment horizontal="left" vertical="center" wrapText="1"/>
    </xf>
    <xf numFmtId="164" fontId="50" fillId="0" borderId="28" xfId="47" applyNumberFormat="1" applyFont="1" applyBorder="1" applyAlignment="1" applyProtection="1">
      <alignment horizontal="right" vertical="center" wrapText="1"/>
      <protection locked="0"/>
    </xf>
    <xf numFmtId="164" fontId="50" fillId="0" borderId="87" xfId="47" applyNumberFormat="1" applyFont="1" applyBorder="1" applyAlignment="1" applyProtection="1">
      <alignment horizontal="right" vertical="center" wrapText="1"/>
      <protection locked="0"/>
    </xf>
    <xf numFmtId="0" fontId="50" fillId="0" borderId="86" xfId="47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164" fontId="51" fillId="0" borderId="58" xfId="47" applyNumberFormat="1" applyFont="1" applyBorder="1" applyAlignment="1" applyProtection="1">
      <alignment horizontal="right" vertical="center" wrapText="1"/>
      <protection locked="0"/>
    </xf>
    <xf numFmtId="164" fontId="51" fillId="0" borderId="31" xfId="47" applyNumberFormat="1" applyFont="1" applyBorder="1" applyAlignment="1" applyProtection="1">
      <alignment horizontal="right" vertical="center" wrapText="1"/>
      <protection locked="0"/>
    </xf>
    <xf numFmtId="164" fontId="55" fillId="0" borderId="77" xfId="0" applyNumberFormat="1" applyFont="1" applyBorder="1" applyAlignment="1" applyProtection="1">
      <alignment horizontal="right" vertical="center" wrapText="1" indent="1"/>
      <protection locked="0"/>
    </xf>
    <xf numFmtId="164" fontId="52" fillId="0" borderId="16" xfId="0" applyNumberFormat="1" applyFont="1" applyBorder="1" applyAlignment="1">
      <alignment horizontal="center" vertical="center" wrapText="1"/>
    </xf>
    <xf numFmtId="164" fontId="55" fillId="0" borderId="42" xfId="0" applyNumberFormat="1" applyFont="1" applyBorder="1" applyAlignment="1" applyProtection="1">
      <alignment horizontal="right" vertical="center" wrapText="1" indent="1"/>
      <protection locked="0"/>
    </xf>
    <xf numFmtId="164" fontId="55" fillId="0" borderId="88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45" xfId="0" applyNumberFormat="1" applyFont="1" applyBorder="1" applyAlignment="1">
      <alignment vertical="center" wrapText="1"/>
    </xf>
    <xf numFmtId="164" fontId="14" fillId="0" borderId="33" xfId="0" applyNumberFormat="1" applyFont="1" applyBorder="1" applyAlignment="1">
      <alignment vertical="center" wrapText="1"/>
    </xf>
    <xf numFmtId="49" fontId="51" fillId="0" borderId="90" xfId="0" applyNumberFormat="1" applyFont="1" applyBorder="1" applyAlignment="1">
      <alignment horizontal="center" vertical="center" wrapText="1"/>
    </xf>
    <xf numFmtId="3" fontId="21" fillId="0" borderId="61" xfId="0" applyNumberFormat="1" applyFont="1" applyBorder="1"/>
    <xf numFmtId="3" fontId="21" fillId="0" borderId="81" xfId="0" applyNumberFormat="1" applyFont="1" applyBorder="1"/>
    <xf numFmtId="3" fontId="21" fillId="0" borderId="93" xfId="0" applyNumberFormat="1" applyFont="1" applyBorder="1"/>
    <xf numFmtId="3" fontId="21" fillId="0" borderId="92" xfId="0" applyNumberFormat="1" applyFont="1" applyBorder="1"/>
    <xf numFmtId="3" fontId="28" fillId="0" borderId="44" xfId="0" applyNumberFormat="1" applyFont="1" applyBorder="1"/>
    <xf numFmtId="3" fontId="21" fillId="0" borderId="70" xfId="0" applyNumberFormat="1" applyFont="1" applyBorder="1"/>
    <xf numFmtId="3" fontId="21" fillId="0" borderId="12" xfId="0" applyNumberFormat="1" applyFont="1" applyBorder="1"/>
    <xf numFmtId="3" fontId="21" fillId="0" borderId="76" xfId="0" applyNumberFormat="1" applyFont="1" applyBorder="1"/>
    <xf numFmtId="3" fontId="21" fillId="0" borderId="77" xfId="0" applyNumberFormat="1" applyFont="1" applyBorder="1"/>
    <xf numFmtId="3" fontId="0" fillId="0" borderId="77" xfId="0" applyNumberFormat="1" applyBorder="1"/>
    <xf numFmtId="3" fontId="0" fillId="0" borderId="12" xfId="0" applyNumberFormat="1" applyBorder="1"/>
    <xf numFmtId="164" fontId="51" fillId="0" borderId="93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92" xfId="47" applyNumberFormat="1" applyFont="1" applyBorder="1" applyAlignment="1">
      <alignment horizontal="right" vertical="center" wrapText="1" indent="1"/>
    </xf>
    <xf numFmtId="164" fontId="52" fillId="0" borderId="44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77" xfId="47" applyNumberFormat="1" applyFont="1" applyBorder="1" applyAlignment="1" applyProtection="1">
      <alignment horizontal="right" vertical="center" wrapText="1" indent="1"/>
      <protection locked="0"/>
    </xf>
    <xf numFmtId="164" fontId="56" fillId="0" borderId="44" xfId="0" quotePrefix="1" applyNumberFormat="1" applyFont="1" applyBorder="1" applyAlignment="1">
      <alignment horizontal="right" vertical="center" wrapText="1" indent="1"/>
    </xf>
    <xf numFmtId="164" fontId="51" fillId="0" borderId="94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95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79" xfId="47" applyNumberFormat="1" applyFont="1" applyBorder="1" applyAlignment="1" applyProtection="1">
      <alignment horizontal="right" vertical="center" wrapText="1" indent="1"/>
      <protection locked="0"/>
    </xf>
    <xf numFmtId="164" fontId="51" fillId="0" borderId="92" xfId="47" applyNumberFormat="1" applyFont="1" applyBorder="1" applyAlignment="1">
      <alignment horizontal="right" vertical="center" wrapText="1" indent="1"/>
    </xf>
    <xf numFmtId="164" fontId="22" fillId="0" borderId="80" xfId="47" applyNumberFormat="1" applyFont="1" applyBorder="1" applyAlignment="1">
      <alignment horizontal="right" vertical="center" wrapText="1" indent="1"/>
    </xf>
    <xf numFmtId="164" fontId="50" fillId="0" borderId="72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55" xfId="47" applyNumberFormat="1" applyFont="1" applyBorder="1" applyAlignment="1" applyProtection="1">
      <alignment horizontal="right" vertical="center" wrapText="1" indent="1"/>
      <protection locked="0"/>
    </xf>
    <xf numFmtId="164" fontId="54" fillId="0" borderId="33" xfId="0" quotePrefix="1" applyNumberFormat="1" applyFont="1" applyBorder="1" applyAlignment="1">
      <alignment horizontal="right" vertical="center" wrapText="1" indent="1"/>
    </xf>
    <xf numFmtId="3" fontId="67" fillId="0" borderId="92" xfId="0" applyNumberFormat="1" applyFont="1" applyBorder="1" applyAlignment="1">
      <alignment vertical="center"/>
    </xf>
    <xf numFmtId="3" fontId="68" fillId="0" borderId="92" xfId="0" applyNumberFormat="1" applyFont="1" applyBorder="1" applyAlignment="1">
      <alignment vertical="center"/>
    </xf>
    <xf numFmtId="3" fontId="68" fillId="0" borderId="58" xfId="0" applyNumberFormat="1" applyFont="1" applyBorder="1" applyAlignment="1">
      <alignment vertical="center"/>
    </xf>
    <xf numFmtId="3" fontId="13" fillId="0" borderId="76" xfId="0" applyNumberFormat="1" applyFont="1" applyBorder="1" applyAlignment="1">
      <alignment horizontal="right" vertical="center" wrapText="1"/>
    </xf>
    <xf numFmtId="3" fontId="67" fillId="0" borderId="88" xfId="0" applyNumberFormat="1" applyFont="1" applyBorder="1" applyAlignment="1">
      <alignment vertical="center"/>
    </xf>
    <xf numFmtId="3" fontId="13" fillId="0" borderId="65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3" fontId="13" fillId="0" borderId="16" xfId="0" applyNumberFormat="1" applyFont="1" applyBorder="1" applyAlignment="1">
      <alignment horizontal="right" vertical="center" wrapText="1"/>
    </xf>
    <xf numFmtId="0" fontId="59" fillId="0" borderId="37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 wrapText="1"/>
    </xf>
    <xf numFmtId="0" fontId="67" fillId="0" borderId="20" xfId="0" applyFont="1" applyBorder="1" applyAlignment="1">
      <alignment horizontal="left" vertical="center" wrapText="1"/>
    </xf>
    <xf numFmtId="0" fontId="102" fillId="0" borderId="13" xfId="0" applyFont="1" applyBorder="1" applyAlignment="1">
      <alignment horizontal="left" vertical="center" wrapText="1" indent="1"/>
    </xf>
    <xf numFmtId="166" fontId="0" fillId="0" borderId="0" xfId="0" applyNumberFormat="1" applyAlignment="1">
      <alignment vertical="center" wrapText="1"/>
    </xf>
    <xf numFmtId="0" fontId="53" fillId="0" borderId="13" xfId="0" applyFont="1" applyBorder="1" applyAlignment="1">
      <alignment horizontal="left" wrapText="1"/>
    </xf>
    <xf numFmtId="0" fontId="53" fillId="0" borderId="85" xfId="0" applyFont="1" applyBorder="1" applyAlignment="1">
      <alignment horizontal="left" wrapText="1"/>
    </xf>
    <xf numFmtId="0" fontId="102" fillId="0" borderId="13" xfId="0" applyFont="1" applyBorder="1" applyAlignment="1">
      <alignment horizontal="left" vertical="center" wrapText="1"/>
    </xf>
    <xf numFmtId="0" fontId="50" fillId="0" borderId="35" xfId="47" applyFont="1" applyBorder="1" applyAlignment="1">
      <alignment horizontal="left" vertical="center" wrapText="1"/>
    </xf>
    <xf numFmtId="0" fontId="50" fillId="0" borderId="85" xfId="47" applyFont="1" applyBorder="1" applyAlignment="1">
      <alignment horizontal="left" vertical="center" wrapText="1" indent="2"/>
    </xf>
    <xf numFmtId="164" fontId="28" fillId="0" borderId="0" xfId="0" applyNumberFormat="1" applyFont="1" applyAlignment="1">
      <alignment horizontal="center" vertical="center" wrapText="1"/>
    </xf>
    <xf numFmtId="0" fontId="83" fillId="0" borderId="0" xfId="47" applyFont="1"/>
    <xf numFmtId="167" fontId="88" fillId="0" borderId="86" xfId="47" applyNumberFormat="1" applyFont="1" applyBorder="1" applyAlignment="1">
      <alignment horizontal="center" vertical="center" wrapText="1"/>
    </xf>
    <xf numFmtId="0" fontId="83" fillId="0" borderId="10" xfId="47" applyFont="1" applyBorder="1" applyAlignment="1">
      <alignment horizontal="center" vertical="center"/>
    </xf>
    <xf numFmtId="0" fontId="83" fillId="0" borderId="15" xfId="47" applyFont="1" applyBorder="1" applyAlignment="1">
      <alignment horizontal="center" vertical="center"/>
    </xf>
    <xf numFmtId="0" fontId="83" fillId="0" borderId="16" xfId="47" applyFont="1" applyBorder="1" applyAlignment="1">
      <alignment horizontal="center" vertical="center"/>
    </xf>
    <xf numFmtId="0" fontId="83" fillId="0" borderId="20" xfId="47" applyFont="1" applyBorder="1" applyAlignment="1">
      <alignment horizontal="center" vertical="center"/>
    </xf>
    <xf numFmtId="0" fontId="83" fillId="0" borderId="13" xfId="47" applyFont="1" applyBorder="1" applyAlignment="1" applyProtection="1">
      <alignment horizontal="left" vertical="center"/>
      <protection locked="0"/>
    </xf>
    <xf numFmtId="165" fontId="83" fillId="0" borderId="13" xfId="52" applyNumberFormat="1" applyFont="1" applyFill="1" applyBorder="1" applyAlignment="1" applyProtection="1">
      <alignment vertical="center"/>
      <protection locked="0"/>
    </xf>
    <xf numFmtId="165" fontId="83" fillId="0" borderId="28" xfId="52" applyNumberFormat="1" applyFont="1" applyFill="1" applyBorder="1" applyAlignment="1">
      <alignment vertical="center"/>
    </xf>
    <xf numFmtId="0" fontId="83" fillId="0" borderId="84" xfId="47" applyFont="1" applyBorder="1" applyAlignment="1">
      <alignment horizontal="center" vertical="center"/>
    </xf>
    <xf numFmtId="0" fontId="83" fillId="0" borderId="85" xfId="47" applyFont="1" applyBorder="1" applyAlignment="1" applyProtection="1">
      <alignment horizontal="left" vertical="center"/>
      <protection locked="0"/>
    </xf>
    <xf numFmtId="165" fontId="83" fillId="0" borderId="85" xfId="52" applyNumberFormat="1" applyFont="1" applyFill="1" applyBorder="1" applyAlignment="1" applyProtection="1">
      <alignment vertical="center"/>
      <protection locked="0"/>
    </xf>
    <xf numFmtId="0" fontId="83" fillId="0" borderId="89" xfId="47" applyFont="1" applyBorder="1" applyAlignment="1">
      <alignment horizontal="center" vertical="center"/>
    </xf>
    <xf numFmtId="0" fontId="83" fillId="0" borderId="86" xfId="47" applyFont="1" applyBorder="1" applyAlignment="1" applyProtection="1">
      <alignment horizontal="left" vertical="center"/>
      <protection locked="0"/>
    </xf>
    <xf numFmtId="165" fontId="83" fillId="0" borderId="86" xfId="52" applyNumberFormat="1" applyFont="1" applyFill="1" applyBorder="1" applyAlignment="1" applyProtection="1">
      <alignment vertical="center"/>
      <protection locked="0"/>
    </xf>
    <xf numFmtId="0" fontId="88" fillId="0" borderId="10" xfId="47" applyFont="1" applyBorder="1" applyAlignment="1">
      <alignment horizontal="center" vertical="center"/>
    </xf>
    <xf numFmtId="0" fontId="88" fillId="0" borderId="15" xfId="47" applyFont="1" applyBorder="1" applyAlignment="1">
      <alignment vertical="center"/>
    </xf>
    <xf numFmtId="165" fontId="88" fillId="0" borderId="15" xfId="47" applyNumberFormat="1" applyFont="1" applyBorder="1" applyAlignment="1">
      <alignment vertical="center"/>
    </xf>
    <xf numFmtId="165" fontId="88" fillId="0" borderId="16" xfId="47" applyNumberFormat="1" applyFont="1" applyBorder="1" applyAlignment="1">
      <alignment vertical="center"/>
    </xf>
    <xf numFmtId="164" fontId="16" fillId="0" borderId="0" xfId="0" applyNumberFormat="1" applyFont="1" applyAlignment="1">
      <alignment vertical="center" wrapText="1"/>
    </xf>
    <xf numFmtId="164" fontId="50" fillId="0" borderId="0" xfId="47" applyNumberFormat="1" applyFont="1" applyAlignment="1" applyProtection="1">
      <alignment horizontal="right" vertical="center" wrapText="1" indent="1"/>
      <protection locked="0"/>
    </xf>
    <xf numFmtId="0" fontId="53" fillId="0" borderId="13" xfId="0" applyFont="1" applyBorder="1" applyAlignment="1">
      <alignment horizontal="left" vertical="center" wrapText="1" indent="1"/>
    </xf>
    <xf numFmtId="0" fontId="53" fillId="0" borderId="85" xfId="0" applyFont="1" applyBorder="1" applyAlignment="1">
      <alignment horizontal="left" vertical="center" wrapText="1" indent="1"/>
    </xf>
    <xf numFmtId="0" fontId="53" fillId="0" borderId="24" xfId="0" applyFont="1" applyBorder="1" applyAlignment="1">
      <alignment horizontal="left" vertical="center" wrapText="1" indent="1"/>
    </xf>
    <xf numFmtId="0" fontId="22" fillId="0" borderId="43" xfId="47" applyFont="1" applyBorder="1" applyAlignment="1">
      <alignment horizontal="left" vertical="center" wrapText="1" indent="1"/>
    </xf>
    <xf numFmtId="0" fontId="14" fillId="0" borderId="16" xfId="0" applyFont="1" applyBorder="1" applyAlignment="1" applyProtection="1">
      <alignment horizontal="right" vertical="center" wrapText="1" indent="1"/>
      <protection locked="0"/>
    </xf>
    <xf numFmtId="0" fontId="22" fillId="0" borderId="80" xfId="0" applyFont="1" applyBorder="1" applyAlignment="1">
      <alignment horizontal="center" vertical="center" wrapText="1"/>
    </xf>
    <xf numFmtId="0" fontId="88" fillId="0" borderId="86" xfId="47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49" fillId="0" borderId="0" xfId="0" applyFont="1" applyAlignment="1">
      <alignment vertical="center"/>
    </xf>
    <xf numFmtId="2" fontId="49" fillId="0" borderId="0" xfId="0" applyNumberFormat="1" applyFont="1" applyAlignment="1">
      <alignment vertical="center"/>
    </xf>
    <xf numFmtId="0" fontId="67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vertical="center" wrapText="1"/>
    </xf>
    <xf numFmtId="2" fontId="67" fillId="0" borderId="0" xfId="0" applyNumberFormat="1" applyFont="1" applyAlignment="1" applyProtection="1">
      <alignment horizontal="right" vertical="center"/>
      <protection locked="0"/>
    </xf>
    <xf numFmtId="0" fontId="49" fillId="0" borderId="0" xfId="0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3" fillId="0" borderId="4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2" fontId="13" fillId="0" borderId="16" xfId="0" applyNumberFormat="1" applyFont="1" applyBorder="1" applyAlignment="1">
      <alignment horizontal="center" vertical="center" wrapText="1"/>
    </xf>
    <xf numFmtId="2" fontId="13" fillId="0" borderId="48" xfId="0" applyNumberFormat="1" applyFont="1" applyBorder="1" applyAlignment="1">
      <alignment horizontal="center" vertical="center" wrapText="1"/>
    </xf>
    <xf numFmtId="3" fontId="49" fillId="0" borderId="12" xfId="0" applyNumberFormat="1" applyFont="1" applyBorder="1" applyAlignment="1">
      <alignment vertical="center"/>
    </xf>
    <xf numFmtId="3" fontId="49" fillId="0" borderId="35" xfId="0" applyNumberFormat="1" applyFont="1" applyBorder="1" applyAlignment="1">
      <alignment vertical="center"/>
    </xf>
    <xf numFmtId="3" fontId="49" fillId="0" borderId="70" xfId="0" applyNumberFormat="1" applyFont="1" applyBorder="1" applyAlignment="1">
      <alignment vertical="center"/>
    </xf>
    <xf numFmtId="2" fontId="49" fillId="0" borderId="40" xfId="0" applyNumberFormat="1" applyFont="1" applyBorder="1" applyAlignment="1">
      <alignment vertical="center"/>
    </xf>
    <xf numFmtId="3" fontId="49" fillId="0" borderId="92" xfId="0" applyNumberFormat="1" applyFont="1" applyBorder="1" applyAlignment="1">
      <alignment vertical="center"/>
    </xf>
    <xf numFmtId="3" fontId="49" fillId="0" borderId="21" xfId="0" applyNumberFormat="1" applyFont="1" applyBorder="1" applyAlignment="1">
      <alignment vertical="center"/>
    </xf>
    <xf numFmtId="2" fontId="49" fillId="0" borderId="26" xfId="0" applyNumberFormat="1" applyFont="1" applyBorder="1" applyAlignment="1">
      <alignment vertical="center"/>
    </xf>
    <xf numFmtId="3" fontId="49" fillId="0" borderId="93" xfId="0" applyNumberFormat="1" applyFont="1" applyBorder="1" applyAlignment="1">
      <alignment vertical="center"/>
    </xf>
    <xf numFmtId="3" fontId="49" fillId="0" borderId="23" xfId="0" applyNumberFormat="1" applyFont="1" applyBorder="1" applyAlignment="1">
      <alignment vertical="center"/>
    </xf>
    <xf numFmtId="2" fontId="49" fillId="0" borderId="29" xfId="0" applyNumberFormat="1" applyFont="1" applyBorder="1" applyAlignment="1">
      <alignment vertical="center"/>
    </xf>
    <xf numFmtId="3" fontId="49" fillId="0" borderId="58" xfId="0" applyNumberFormat="1" applyFont="1" applyBorder="1" applyAlignment="1">
      <alignment vertical="center"/>
    </xf>
    <xf numFmtId="3" fontId="49" fillId="0" borderId="24" xfId="0" applyNumberFormat="1" applyFont="1" applyBorder="1" applyAlignment="1">
      <alignment vertical="center"/>
    </xf>
    <xf numFmtId="2" fontId="49" fillId="0" borderId="31" xfId="0" applyNumberFormat="1" applyFont="1" applyBorder="1" applyAlignment="1">
      <alignment vertical="center"/>
    </xf>
    <xf numFmtId="3" fontId="13" fillId="0" borderId="16" xfId="0" applyNumberFormat="1" applyFont="1" applyBorder="1" applyAlignment="1">
      <alignment vertical="center"/>
    </xf>
    <xf numFmtId="3" fontId="13" fillId="0" borderId="44" xfId="0" applyNumberFormat="1" applyFont="1" applyBorder="1" applyAlignment="1">
      <alignment vertical="center"/>
    </xf>
    <xf numFmtId="3" fontId="13" fillId="0" borderId="15" xfId="0" applyNumberFormat="1" applyFont="1" applyBorder="1" applyAlignment="1">
      <alignment vertical="center"/>
    </xf>
    <xf numFmtId="2" fontId="13" fillId="0" borderId="16" xfId="0" applyNumberFormat="1" applyFont="1" applyBorder="1" applyAlignment="1">
      <alignment vertical="center"/>
    </xf>
    <xf numFmtId="2" fontId="13" fillId="0" borderId="0" xfId="0" applyNumberFormat="1" applyFont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3" fontId="67" fillId="0" borderId="32" xfId="0" applyNumberFormat="1" applyFont="1" applyBorder="1" applyAlignment="1">
      <alignment horizontal="center" vertical="center"/>
    </xf>
    <xf numFmtId="3" fontId="67" fillId="0" borderId="91" xfId="0" applyNumberFormat="1" applyFont="1" applyBorder="1" applyAlignment="1">
      <alignment horizontal="center" vertical="center"/>
    </xf>
    <xf numFmtId="3" fontId="49" fillId="0" borderId="36" xfId="0" applyNumberFormat="1" applyFont="1" applyBorder="1" applyAlignment="1">
      <alignment horizontal="center" vertical="center"/>
    </xf>
    <xf numFmtId="0" fontId="13" fillId="0" borderId="37" xfId="0" applyFont="1" applyBorder="1" applyAlignment="1">
      <alignment vertical="center"/>
    </xf>
    <xf numFmtId="3" fontId="13" fillId="0" borderId="17" xfId="0" applyNumberFormat="1" applyFont="1" applyBorder="1" applyAlignment="1">
      <alignment vertical="center"/>
    </xf>
    <xf numFmtId="0" fontId="59" fillId="0" borderId="25" xfId="46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3" fontId="13" fillId="0" borderId="34" xfId="0" applyNumberFormat="1" applyFont="1" applyBorder="1" applyAlignment="1">
      <alignment horizontal="center" vertical="center" wrapText="1"/>
    </xf>
    <xf numFmtId="0" fontId="13" fillId="0" borderId="37" xfId="46" applyFont="1" applyBorder="1" applyAlignment="1">
      <alignment horizontal="left" vertical="center" wrapText="1"/>
    </xf>
    <xf numFmtId="3" fontId="13" fillId="0" borderId="15" xfId="0" applyNumberFormat="1" applyFont="1" applyBorder="1" applyAlignment="1">
      <alignment horizontal="right" vertical="center" wrapText="1"/>
    </xf>
    <xf numFmtId="3" fontId="13" fillId="0" borderId="63" xfId="0" applyNumberFormat="1" applyFont="1" applyBorder="1" applyAlignment="1">
      <alignment horizontal="right" vertical="center" wrapText="1"/>
    </xf>
    <xf numFmtId="3" fontId="104" fillId="0" borderId="63" xfId="0" applyNumberFormat="1" applyFont="1" applyBorder="1" applyAlignment="1">
      <alignment horizontal="center" vertical="center" wrapText="1"/>
    </xf>
    <xf numFmtId="3" fontId="67" fillId="0" borderId="40" xfId="0" applyNumberFormat="1" applyFont="1" applyBorder="1" applyAlignment="1">
      <alignment vertical="center" wrapText="1"/>
    </xf>
    <xf numFmtId="3" fontId="67" fillId="0" borderId="72" xfId="0" applyNumberFormat="1" applyFont="1" applyBorder="1" applyAlignment="1">
      <alignment vertical="center" wrapText="1"/>
    </xf>
    <xf numFmtId="3" fontId="105" fillId="0" borderId="14" xfId="46" applyNumberFormat="1" applyFont="1" applyBorder="1" applyAlignment="1">
      <alignment horizontal="center" vertical="center"/>
    </xf>
    <xf numFmtId="3" fontId="105" fillId="0" borderId="92" xfId="46" applyNumberFormat="1" applyFont="1" applyBorder="1" applyAlignment="1">
      <alignment vertical="center"/>
    </xf>
    <xf numFmtId="3" fontId="106" fillId="0" borderId="92" xfId="46" applyNumberFormat="1" applyFont="1" applyBorder="1" applyAlignment="1">
      <alignment vertical="center"/>
    </xf>
    <xf numFmtId="3" fontId="49" fillId="0" borderId="88" xfId="0" applyNumberFormat="1" applyFont="1" applyBorder="1" applyAlignment="1">
      <alignment vertical="center"/>
    </xf>
    <xf numFmtId="3" fontId="104" fillId="0" borderId="14" xfId="46" applyNumberFormat="1" applyFont="1" applyBorder="1" applyAlignment="1">
      <alignment horizontal="center" vertical="center"/>
    </xf>
    <xf numFmtId="3" fontId="105" fillId="0" borderId="61" xfId="46" applyNumberFormat="1" applyFont="1" applyBorder="1" applyAlignment="1">
      <alignment vertical="center"/>
    </xf>
    <xf numFmtId="3" fontId="105" fillId="0" borderId="52" xfId="46" applyNumberFormat="1" applyFont="1" applyBorder="1" applyAlignment="1">
      <alignment horizontal="center" vertical="center"/>
    </xf>
    <xf numFmtId="3" fontId="67" fillId="0" borderId="52" xfId="46" applyNumberFormat="1" applyFont="1" applyBorder="1" applyAlignment="1" applyProtection="1">
      <alignment horizontal="center" vertical="center"/>
      <protection locked="0"/>
    </xf>
    <xf numFmtId="3" fontId="67" fillId="0" borderId="56" xfId="46" applyNumberFormat="1" applyFont="1" applyBorder="1" applyAlignment="1">
      <alignment horizontal="center" vertical="center"/>
    </xf>
    <xf numFmtId="3" fontId="67" fillId="0" borderId="52" xfId="46" applyNumberFormat="1" applyFont="1" applyBorder="1" applyAlignment="1">
      <alignment horizontal="center" vertical="center"/>
    </xf>
    <xf numFmtId="3" fontId="49" fillId="0" borderId="85" xfId="46" applyNumberFormat="1" applyFont="1" applyBorder="1" applyAlignment="1">
      <alignment vertical="center"/>
    </xf>
    <xf numFmtId="3" fontId="49" fillId="0" borderId="61" xfId="46" applyNumberFormat="1" applyFont="1" applyBorder="1" applyAlignment="1">
      <alignment vertical="center"/>
    </xf>
    <xf numFmtId="3" fontId="49" fillId="0" borderId="52" xfId="46" applyNumberFormat="1" applyFont="1" applyBorder="1" applyAlignment="1">
      <alignment vertical="center"/>
    </xf>
    <xf numFmtId="3" fontId="67" fillId="0" borderId="91" xfId="46" applyNumberFormat="1" applyFont="1" applyBorder="1" applyAlignment="1">
      <alignment horizontal="center" vertical="center"/>
    </xf>
    <xf numFmtId="3" fontId="49" fillId="0" borderId="86" xfId="46" applyNumberFormat="1" applyFont="1" applyBorder="1" applyAlignment="1">
      <alignment vertical="center"/>
    </xf>
    <xf numFmtId="3" fontId="49" fillId="0" borderId="56" xfId="46" applyNumberFormat="1" applyFont="1" applyBorder="1" applyAlignment="1">
      <alignment vertical="center"/>
    </xf>
    <xf numFmtId="3" fontId="67" fillId="0" borderId="65" xfId="46" applyNumberFormat="1" applyFont="1" applyBorder="1" applyAlignment="1">
      <alignment horizontal="center" vertical="center"/>
    </xf>
    <xf numFmtId="3" fontId="49" fillId="0" borderId="95" xfId="46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3" fillId="0" borderId="65" xfId="0" applyFont="1" applyBorder="1" applyAlignment="1">
      <alignment vertical="center" wrapText="1"/>
    </xf>
    <xf numFmtId="3" fontId="13" fillId="0" borderId="33" xfId="0" applyNumberFormat="1" applyFont="1" applyBorder="1" applyAlignment="1">
      <alignment vertical="center"/>
    </xf>
    <xf numFmtId="3" fontId="104" fillId="0" borderId="14" xfId="0" applyNumberFormat="1" applyFont="1" applyBorder="1" applyAlignment="1">
      <alignment horizontal="center" vertical="center"/>
    </xf>
    <xf numFmtId="3" fontId="67" fillId="0" borderId="52" xfId="0" applyNumberFormat="1" applyFont="1" applyBorder="1" applyAlignment="1">
      <alignment horizontal="center" vertical="center"/>
    </xf>
    <xf numFmtId="3" fontId="49" fillId="0" borderId="94" xfId="46" applyNumberFormat="1" applyFont="1" applyBorder="1" applyAlignment="1">
      <alignment vertical="center"/>
    </xf>
    <xf numFmtId="3" fontId="104" fillId="0" borderId="52" xfId="0" applyNumberFormat="1" applyFont="1" applyBorder="1" applyAlignment="1">
      <alignment horizontal="center" vertical="center"/>
    </xf>
    <xf numFmtId="3" fontId="67" fillId="0" borderId="85" xfId="46" applyNumberFormat="1" applyFont="1" applyBorder="1" applyAlignment="1">
      <alignment vertical="center"/>
    </xf>
    <xf numFmtId="3" fontId="67" fillId="0" borderId="94" xfId="46" applyNumberFormat="1" applyFont="1" applyBorder="1" applyAlignment="1">
      <alignment vertical="center"/>
    </xf>
    <xf numFmtId="3" fontId="67" fillId="0" borderId="94" xfId="0" applyNumberFormat="1" applyFont="1" applyBorder="1" applyAlignment="1">
      <alignment vertical="center"/>
    </xf>
    <xf numFmtId="3" fontId="67" fillId="0" borderId="52" xfId="0" applyNumberFormat="1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3" fontId="13" fillId="0" borderId="64" xfId="0" applyNumberFormat="1" applyFont="1" applyBorder="1" applyAlignment="1">
      <alignment vertical="center"/>
    </xf>
    <xf numFmtId="0" fontId="13" fillId="0" borderId="10" xfId="46" applyFont="1" applyBorder="1" applyAlignment="1">
      <alignment horizontal="left" vertical="center" wrapText="1"/>
    </xf>
    <xf numFmtId="0" fontId="13" fillId="0" borderId="0" xfId="46" applyFont="1" applyAlignment="1">
      <alignment horizontal="center" vertical="center"/>
    </xf>
    <xf numFmtId="0" fontId="13" fillId="0" borderId="0" xfId="46" applyFont="1" applyAlignment="1">
      <alignment vertical="center"/>
    </xf>
    <xf numFmtId="0" fontId="15" fillId="0" borderId="22" xfId="0" applyFont="1" applyBorder="1" applyAlignment="1">
      <alignment horizontal="center" vertical="center"/>
    </xf>
    <xf numFmtId="3" fontId="106" fillId="0" borderId="85" xfId="46" applyNumberFormat="1" applyFont="1" applyBorder="1" applyAlignment="1">
      <alignment vertical="center"/>
    </xf>
    <xf numFmtId="3" fontId="49" fillId="0" borderId="85" xfId="0" applyNumberFormat="1" applyFont="1" applyBorder="1" applyAlignment="1">
      <alignment vertical="center"/>
    </xf>
    <xf numFmtId="3" fontId="106" fillId="0" borderId="52" xfId="46" applyNumberFormat="1" applyFont="1" applyBorder="1" applyAlignment="1">
      <alignment vertical="center"/>
    </xf>
    <xf numFmtId="3" fontId="106" fillId="0" borderId="61" xfId="46" applyNumberFormat="1" applyFont="1" applyBorder="1" applyAlignment="1">
      <alignment vertical="center"/>
    </xf>
    <xf numFmtId="3" fontId="106" fillId="0" borderId="94" xfId="46" applyNumberFormat="1" applyFont="1" applyBorder="1" applyAlignment="1">
      <alignment vertical="center"/>
    </xf>
    <xf numFmtId="0" fontId="67" fillId="0" borderId="20" xfId="46" applyFont="1" applyBorder="1" applyAlignment="1">
      <alignment horizontal="left" vertical="center"/>
    </xf>
    <xf numFmtId="0" fontId="67" fillId="0" borderId="91" xfId="46" applyFont="1" applyBorder="1" applyAlignment="1">
      <alignment horizontal="left" vertical="center" wrapText="1"/>
    </xf>
    <xf numFmtId="0" fontId="67" fillId="0" borderId="30" xfId="46" applyFont="1" applyBorder="1" applyAlignment="1">
      <alignment horizontal="left" vertical="center"/>
    </xf>
    <xf numFmtId="3" fontId="49" fillId="0" borderId="65" xfId="0" applyNumberFormat="1" applyFont="1" applyBorder="1" applyAlignment="1">
      <alignment horizontal="center" vertical="center"/>
    </xf>
    <xf numFmtId="0" fontId="18" fillId="0" borderId="55" xfId="0" applyFont="1" applyBorder="1" applyAlignment="1">
      <alignment vertical="center"/>
    </xf>
    <xf numFmtId="0" fontId="18" fillId="0" borderId="85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59" xfId="0" applyFont="1" applyBorder="1" applyAlignment="1">
      <alignment vertical="center"/>
    </xf>
    <xf numFmtId="3" fontId="49" fillId="0" borderId="0" xfId="0" applyNumberFormat="1" applyFont="1" applyAlignment="1">
      <alignment vertical="center"/>
    </xf>
    <xf numFmtId="3" fontId="13" fillId="0" borderId="37" xfId="0" applyNumberFormat="1" applyFont="1" applyBorder="1" applyAlignment="1">
      <alignment horizontal="center" vertical="center"/>
    </xf>
    <xf numFmtId="3" fontId="49" fillId="0" borderId="32" xfId="0" applyNumberFormat="1" applyFont="1" applyBorder="1" applyAlignment="1">
      <alignment horizontal="center" vertical="center"/>
    </xf>
    <xf numFmtId="0" fontId="107" fillId="0" borderId="20" xfId="46" applyFont="1" applyBorder="1" applyAlignment="1">
      <alignment vertical="center"/>
    </xf>
    <xf numFmtId="3" fontId="13" fillId="0" borderId="67" xfId="0" applyNumberFormat="1" applyFont="1" applyBorder="1" applyAlignment="1">
      <alignment horizontal="center" vertical="center"/>
    </xf>
    <xf numFmtId="0" fontId="107" fillId="0" borderId="20" xfId="0" applyFont="1" applyBorder="1" applyAlignment="1">
      <alignment vertical="center"/>
    </xf>
    <xf numFmtId="3" fontId="18" fillId="0" borderId="0" xfId="0" applyNumberFormat="1" applyFont="1" applyAlignment="1">
      <alignment vertical="center"/>
    </xf>
    <xf numFmtId="0" fontId="12" fillId="0" borderId="66" xfId="0" applyFont="1" applyBorder="1" applyAlignment="1">
      <alignment horizontal="center" vertical="center" wrapText="1"/>
    </xf>
    <xf numFmtId="3" fontId="105" fillId="0" borderId="56" xfId="46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0" fontId="104" fillId="0" borderId="20" xfId="0" applyFont="1" applyBorder="1" applyAlignment="1">
      <alignment vertical="center"/>
    </xf>
    <xf numFmtId="3" fontId="104" fillId="0" borderId="88" xfId="0" applyNumberFormat="1" applyFont="1" applyBorder="1" applyAlignment="1">
      <alignment vertical="center"/>
    </xf>
    <xf numFmtId="3" fontId="104" fillId="0" borderId="88" xfId="46" applyNumberFormat="1" applyFont="1" applyBorder="1" applyAlignment="1">
      <alignment vertical="center"/>
    </xf>
    <xf numFmtId="3" fontId="104" fillId="0" borderId="85" xfId="46" applyNumberFormat="1" applyFont="1" applyBorder="1" applyAlignment="1">
      <alignment vertical="center"/>
    </xf>
    <xf numFmtId="3" fontId="104" fillId="0" borderId="61" xfId="46" applyNumberFormat="1" applyFont="1" applyBorder="1" applyAlignment="1">
      <alignment vertical="center"/>
    </xf>
    <xf numFmtId="3" fontId="104" fillId="0" borderId="52" xfId="46" applyNumberFormat="1" applyFont="1" applyBorder="1" applyAlignment="1">
      <alignment vertical="center"/>
    </xf>
    <xf numFmtId="3" fontId="104" fillId="0" borderId="94" xfId="46" applyNumberFormat="1" applyFont="1" applyBorder="1" applyAlignment="1">
      <alignment vertical="center"/>
    </xf>
    <xf numFmtId="0" fontId="104" fillId="0" borderId="39" xfId="46" applyFont="1" applyBorder="1" applyAlignment="1">
      <alignment vertical="center"/>
    </xf>
    <xf numFmtId="3" fontId="104" fillId="0" borderId="40" xfId="0" applyNumberFormat="1" applyFont="1" applyBorder="1" applyAlignment="1">
      <alignment vertical="center" wrapText="1"/>
    </xf>
    <xf numFmtId="0" fontId="50" fillId="0" borderId="85" xfId="47" quotePrefix="1" applyFont="1" applyBorder="1" applyAlignment="1">
      <alignment horizontal="left" vertical="center" wrapText="1" indent="6"/>
    </xf>
    <xf numFmtId="0" fontId="51" fillId="0" borderId="85" xfId="47" quotePrefix="1" applyFont="1" applyBorder="1" applyAlignment="1">
      <alignment horizontal="left" vertical="center" wrapText="1" indent="6"/>
    </xf>
    <xf numFmtId="0" fontId="52" fillId="0" borderId="38" xfId="47" applyFont="1" applyBorder="1" applyAlignment="1">
      <alignment horizontal="left" vertical="center" wrapText="1" indent="1"/>
    </xf>
    <xf numFmtId="0" fontId="50" fillId="0" borderId="85" xfId="47" quotePrefix="1" applyFont="1" applyBorder="1" applyAlignment="1">
      <alignment horizontal="left" vertical="center" wrapText="1" indent="7"/>
    </xf>
    <xf numFmtId="0" fontId="51" fillId="0" borderId="85" xfId="47" quotePrefix="1" applyFont="1" applyBorder="1" applyAlignment="1">
      <alignment horizontal="left" vertical="center" wrapText="1" indent="7"/>
    </xf>
    <xf numFmtId="0" fontId="50" fillId="0" borderId="13" xfId="47" applyFont="1" applyBorder="1" applyAlignment="1">
      <alignment horizontal="left" vertical="center" wrapText="1" indent="3"/>
    </xf>
    <xf numFmtId="0" fontId="50" fillId="0" borderId="86" xfId="47" applyFont="1" applyBorder="1" applyAlignment="1">
      <alignment horizontal="left" vertical="center" wrapText="1" indent="3"/>
    </xf>
    <xf numFmtId="0" fontId="50" fillId="0" borderId="85" xfId="47" applyFont="1" applyBorder="1" applyAlignment="1">
      <alignment horizontal="left" indent="5"/>
    </xf>
    <xf numFmtId="0" fontId="52" fillId="0" borderId="38" xfId="47" applyFont="1" applyBorder="1" applyAlignment="1">
      <alignment horizontal="left" vertical="center" wrapText="1"/>
    </xf>
    <xf numFmtId="0" fontId="53" fillId="0" borderId="85" xfId="0" applyFont="1" applyBorder="1" applyAlignment="1">
      <alignment horizontal="left" vertical="top" wrapText="1" indent="1"/>
    </xf>
    <xf numFmtId="164" fontId="52" fillId="0" borderId="53" xfId="0" applyNumberFormat="1" applyFont="1" applyBorder="1" applyAlignment="1">
      <alignment horizontal="center" vertical="center" wrapText="1"/>
    </xf>
    <xf numFmtId="164" fontId="22" fillId="0" borderId="94" xfId="47" applyNumberFormat="1" applyFont="1" applyBorder="1" applyAlignment="1">
      <alignment horizontal="right" vertical="center" wrapText="1" indent="1"/>
    </xf>
    <xf numFmtId="164" fontId="50" fillId="0" borderId="77" xfId="47" applyNumberFormat="1" applyFont="1" applyBorder="1" applyAlignment="1" applyProtection="1">
      <alignment horizontal="right" vertical="center" wrapText="1"/>
      <protection locked="0"/>
    </xf>
    <xf numFmtId="164" fontId="50" fillId="0" borderId="41" xfId="47" applyNumberFormat="1" applyFont="1" applyBorder="1" applyAlignment="1" applyProtection="1">
      <alignment horizontal="right" vertical="center" wrapText="1"/>
      <protection locked="0"/>
    </xf>
    <xf numFmtId="164" fontId="50" fillId="0" borderId="51" xfId="47" applyNumberFormat="1" applyFont="1" applyBorder="1" applyAlignment="1" applyProtection="1">
      <alignment horizontal="right" vertical="center" wrapText="1"/>
      <protection locked="0"/>
    </xf>
    <xf numFmtId="2" fontId="50" fillId="0" borderId="51" xfId="47" applyNumberFormat="1" applyFont="1" applyBorder="1" applyAlignment="1" applyProtection="1">
      <alignment horizontal="right" vertical="center" wrapText="1"/>
      <protection locked="0"/>
    </xf>
    <xf numFmtId="164" fontId="22" fillId="0" borderId="52" xfId="47" applyNumberFormat="1" applyFont="1" applyBorder="1" applyAlignment="1">
      <alignment horizontal="right" vertical="center" wrapText="1"/>
    </xf>
    <xf numFmtId="2" fontId="22" fillId="0" borderId="52" xfId="47" applyNumberFormat="1" applyFont="1" applyBorder="1" applyAlignment="1">
      <alignment horizontal="right" vertical="center" wrapText="1"/>
    </xf>
    <xf numFmtId="164" fontId="22" fillId="0" borderId="52" xfId="47" applyNumberFormat="1" applyFont="1" applyBorder="1" applyAlignment="1">
      <alignment horizontal="right" vertical="center" wrapText="1" indent="1"/>
    </xf>
    <xf numFmtId="2" fontId="22" fillId="0" borderId="52" xfId="47" applyNumberFormat="1" applyFont="1" applyBorder="1" applyAlignment="1">
      <alignment horizontal="right" vertical="center" wrapText="1" indent="1"/>
    </xf>
    <xf numFmtId="3" fontId="85" fillId="0" borderId="67" xfId="0" applyNumberFormat="1" applyFont="1" applyBorder="1" applyAlignment="1">
      <alignment horizontal="center" vertical="center"/>
    </xf>
    <xf numFmtId="0" fontId="21" fillId="0" borderId="102" xfId="0" applyFont="1" applyBorder="1" applyAlignment="1">
      <alignment vertical="center" wrapText="1"/>
    </xf>
    <xf numFmtId="0" fontId="85" fillId="0" borderId="20" xfId="0" applyFont="1" applyBorder="1" applyAlignment="1">
      <alignment vertical="center" wrapText="1"/>
    </xf>
    <xf numFmtId="0" fontId="69" fillId="0" borderId="102" xfId="0" applyFont="1" applyBorder="1" applyAlignment="1">
      <alignment vertical="center" wrapText="1"/>
    </xf>
    <xf numFmtId="3" fontId="21" fillId="0" borderId="90" xfId="0" applyNumberFormat="1" applyFont="1" applyBorder="1" applyAlignment="1">
      <alignment horizontal="center" vertical="center"/>
    </xf>
    <xf numFmtId="168" fontId="0" fillId="0" borderId="0" xfId="0" applyNumberFormat="1"/>
    <xf numFmtId="0" fontId="67" fillId="0" borderId="102" xfId="0" applyFont="1" applyBorder="1" applyAlignment="1">
      <alignment horizontal="left" vertical="center" wrapText="1"/>
    </xf>
    <xf numFmtId="0" fontId="67" fillId="0" borderId="102" xfId="0" quotePrefix="1" applyFont="1" applyBorder="1" applyAlignment="1">
      <alignment horizontal="left" vertical="center" wrapText="1"/>
    </xf>
    <xf numFmtId="0" fontId="67" fillId="0" borderId="103" xfId="0" applyFont="1" applyBorder="1" applyAlignment="1">
      <alignment vertical="center" wrapText="1"/>
    </xf>
    <xf numFmtId="0" fontId="107" fillId="0" borderId="103" xfId="46" applyFont="1" applyBorder="1" applyAlignment="1">
      <alignment vertical="center"/>
    </xf>
    <xf numFmtId="3" fontId="11" fillId="0" borderId="69" xfId="0" applyNumberFormat="1" applyFont="1" applyBorder="1"/>
    <xf numFmtId="3" fontId="11" fillId="0" borderId="98" xfId="0" applyNumberFormat="1" applyFont="1" applyBorder="1"/>
    <xf numFmtId="3" fontId="11" fillId="0" borderId="48" xfId="0" applyNumberFormat="1" applyFont="1" applyBorder="1"/>
    <xf numFmtId="3" fontId="85" fillId="0" borderId="90" xfId="0" applyNumberFormat="1" applyFont="1" applyBorder="1" applyAlignment="1">
      <alignment horizontal="center" vertical="center"/>
    </xf>
    <xf numFmtId="0" fontId="85" fillId="0" borderId="102" xfId="0" applyFont="1" applyBorder="1" applyAlignment="1">
      <alignment vertical="center" wrapText="1"/>
    </xf>
    <xf numFmtId="3" fontId="0" fillId="0" borderId="32" xfId="0" applyNumberForma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21" fillId="0" borderId="103" xfId="0" applyFont="1" applyBorder="1" applyAlignment="1">
      <alignment wrapText="1"/>
    </xf>
    <xf numFmtId="0" fontId="21" fillId="0" borderId="102" xfId="0" applyFont="1" applyBorder="1" applyAlignment="1">
      <alignment wrapText="1"/>
    </xf>
    <xf numFmtId="43" fontId="49" fillId="0" borderId="0" xfId="52" applyFont="1" applyFill="1" applyBorder="1" applyAlignment="1">
      <alignment vertical="center"/>
    </xf>
    <xf numFmtId="43" fontId="13" fillId="0" borderId="37" xfId="52" applyFont="1" applyFill="1" applyBorder="1" applyAlignment="1">
      <alignment horizontal="center" vertical="center"/>
    </xf>
    <xf numFmtId="43" fontId="13" fillId="0" borderId="10" xfId="52" applyFont="1" applyFill="1" applyBorder="1" applyAlignment="1">
      <alignment horizontal="left" vertical="center" wrapText="1"/>
    </xf>
    <xf numFmtId="43" fontId="49" fillId="0" borderId="0" xfId="52" applyFont="1" applyFill="1" applyAlignment="1">
      <alignment vertical="center"/>
    </xf>
    <xf numFmtId="43" fontId="49" fillId="0" borderId="32" xfId="52" applyFont="1" applyFill="1" applyBorder="1" applyAlignment="1">
      <alignment horizontal="center" vertical="center"/>
    </xf>
    <xf numFmtId="3" fontId="0" fillId="0" borderId="0" xfId="0" applyNumberFormat="1" applyAlignment="1">
      <alignment vertical="center" wrapText="1"/>
    </xf>
    <xf numFmtId="0" fontId="105" fillId="0" borderId="102" xfId="46" applyFont="1" applyBorder="1" applyAlignment="1">
      <alignment horizontal="left" vertical="center"/>
    </xf>
    <xf numFmtId="0" fontId="105" fillId="0" borderId="102" xfId="46" applyFont="1" applyBorder="1" applyAlignment="1">
      <alignment horizontal="left" vertical="center" wrapText="1"/>
    </xf>
    <xf numFmtId="0" fontId="104" fillId="0" borderId="102" xfId="46" applyFont="1" applyBorder="1" applyAlignment="1">
      <alignment vertical="center"/>
    </xf>
    <xf numFmtId="49" fontId="105" fillId="0" borderId="102" xfId="46" applyNumberFormat="1" applyFont="1" applyBorder="1" applyAlignment="1">
      <alignment horizontal="left" vertical="center"/>
    </xf>
    <xf numFmtId="0" fontId="105" fillId="0" borderId="103" xfId="46" applyFont="1" applyBorder="1" applyAlignment="1">
      <alignment horizontal="left" vertical="center"/>
    </xf>
    <xf numFmtId="0" fontId="67" fillId="0" borderId="102" xfId="46" applyFont="1" applyBorder="1" applyAlignment="1">
      <alignment horizontal="left" vertical="center"/>
    </xf>
    <xf numFmtId="0" fontId="67" fillId="0" borderId="103" xfId="46" applyFont="1" applyBorder="1" applyAlignment="1">
      <alignment horizontal="left" vertical="center"/>
    </xf>
    <xf numFmtId="0" fontId="104" fillId="0" borderId="102" xfId="0" applyFont="1" applyBorder="1" applyAlignment="1">
      <alignment vertical="center"/>
    </xf>
    <xf numFmtId="0" fontId="49" fillId="0" borderId="103" xfId="0" applyFont="1" applyBorder="1" applyAlignment="1">
      <alignment vertical="center"/>
    </xf>
    <xf numFmtId="0" fontId="49" fillId="0" borderId="103" xfId="0" applyFont="1" applyBorder="1" applyAlignment="1">
      <alignment vertical="center" wrapText="1"/>
    </xf>
    <xf numFmtId="0" fontId="107" fillId="0" borderId="102" xfId="0" applyFont="1" applyBorder="1" applyAlignment="1">
      <alignment vertical="center"/>
    </xf>
    <xf numFmtId="0" fontId="107" fillId="0" borderId="102" xfId="46" applyFont="1" applyBorder="1" applyAlignment="1">
      <alignment vertical="center"/>
    </xf>
    <xf numFmtId="0" fontId="49" fillId="0" borderId="102" xfId="0" applyFont="1" applyBorder="1" applyAlignment="1">
      <alignment vertical="center"/>
    </xf>
    <xf numFmtId="3" fontId="49" fillId="0" borderId="87" xfId="0" applyNumberFormat="1" applyFont="1" applyBorder="1" applyAlignment="1">
      <alignment vertical="center"/>
    </xf>
    <xf numFmtId="3" fontId="107" fillId="0" borderId="88" xfId="0" applyNumberFormat="1" applyFont="1" applyBorder="1" applyAlignment="1">
      <alignment vertical="center"/>
    </xf>
    <xf numFmtId="3" fontId="107" fillId="0" borderId="87" xfId="0" applyNumberFormat="1" applyFont="1" applyBorder="1" applyAlignment="1">
      <alignment vertical="center"/>
    </xf>
    <xf numFmtId="3" fontId="27" fillId="0" borderId="31" xfId="0" applyNumberFormat="1" applyFont="1" applyBorder="1" applyAlignment="1">
      <alignment vertical="center"/>
    </xf>
    <xf numFmtId="43" fontId="49" fillId="0" borderId="65" xfId="52" applyFont="1" applyFill="1" applyBorder="1" applyAlignment="1">
      <alignment vertical="center"/>
    </xf>
    <xf numFmtId="43" fontId="13" fillId="0" borderId="22" xfId="52" applyFont="1" applyFill="1" applyBorder="1" applyAlignment="1">
      <alignment vertical="center"/>
    </xf>
    <xf numFmtId="43" fontId="13" fillId="0" borderId="78" xfId="52" applyFont="1" applyFill="1" applyBorder="1" applyAlignment="1">
      <alignment vertical="center"/>
    </xf>
    <xf numFmtId="0" fontId="21" fillId="0" borderId="102" xfId="0" applyFont="1" applyBorder="1"/>
    <xf numFmtId="0" fontId="21" fillId="0" borderId="103" xfId="0" applyFont="1" applyBorder="1" applyAlignment="1">
      <alignment vertical="top" wrapText="1"/>
    </xf>
    <xf numFmtId="3" fontId="13" fillId="0" borderId="15" xfId="52" applyNumberFormat="1" applyFont="1" applyFill="1" applyBorder="1" applyAlignment="1">
      <alignment vertical="center"/>
    </xf>
    <xf numFmtId="3" fontId="107" fillId="0" borderId="86" xfId="52" applyNumberFormat="1" applyFont="1" applyFill="1" applyBorder="1" applyAlignment="1">
      <alignment vertical="center"/>
    </xf>
    <xf numFmtId="43" fontId="18" fillId="0" borderId="32" xfId="52" applyFont="1" applyFill="1" applyBorder="1" applyAlignment="1">
      <alignment horizontal="center" vertical="center"/>
    </xf>
    <xf numFmtId="43" fontId="18" fillId="0" borderId="0" xfId="52" applyFont="1" applyFill="1" applyBorder="1" applyAlignment="1">
      <alignment vertical="center"/>
    </xf>
    <xf numFmtId="43" fontId="18" fillId="0" borderId="0" xfId="52" applyFont="1" applyFill="1" applyAlignment="1">
      <alignment vertical="center"/>
    </xf>
    <xf numFmtId="43" fontId="27" fillId="0" borderId="32" xfId="52" applyFont="1" applyFill="1" applyBorder="1" applyAlignment="1">
      <alignment horizontal="center" vertical="center"/>
    </xf>
    <xf numFmtId="43" fontId="27" fillId="0" borderId="0" xfId="52" applyFont="1" applyFill="1" applyBorder="1" applyAlignment="1">
      <alignment vertical="center"/>
    </xf>
    <xf numFmtId="43" fontId="27" fillId="0" borderId="0" xfId="52" applyFont="1" applyFill="1" applyAlignment="1">
      <alignment vertical="center"/>
    </xf>
    <xf numFmtId="43" fontId="18" fillId="0" borderId="37" xfId="52" applyFont="1" applyFill="1" applyBorder="1" applyAlignment="1">
      <alignment horizontal="center" vertical="center"/>
    </xf>
    <xf numFmtId="43" fontId="18" fillId="0" borderId="67" xfId="52" applyFont="1" applyFill="1" applyBorder="1" applyAlignment="1">
      <alignment horizontal="center" vertical="center"/>
    </xf>
    <xf numFmtId="3" fontId="114" fillId="22" borderId="105" xfId="0" applyNumberFormat="1" applyFont="1" applyFill="1" applyBorder="1" applyAlignment="1">
      <alignment horizontal="right" vertical="center" wrapText="1" readingOrder="1"/>
    </xf>
    <xf numFmtId="3" fontId="0" fillId="0" borderId="0" xfId="0" applyNumberFormat="1"/>
    <xf numFmtId="43" fontId="107" fillId="0" borderId="27" xfId="52" applyFont="1" applyFill="1" applyBorder="1" applyAlignment="1">
      <alignment vertical="center"/>
    </xf>
    <xf numFmtId="0" fontId="104" fillId="0" borderId="10" xfId="0" applyFont="1" applyBorder="1" applyAlignment="1">
      <alignment horizontal="left" vertical="center" wrapText="1"/>
    </xf>
    <xf numFmtId="3" fontId="27" fillId="0" borderId="16" xfId="52" applyNumberFormat="1" applyFont="1" applyFill="1" applyBorder="1" applyAlignment="1">
      <alignment vertical="center"/>
    </xf>
    <xf numFmtId="0" fontId="67" fillId="0" borderId="27" xfId="0" applyFont="1" applyBorder="1" applyAlignment="1">
      <alignment horizontal="left" vertical="center" wrapText="1"/>
    </xf>
    <xf numFmtId="3" fontId="18" fillId="0" borderId="42" xfId="52" applyNumberFormat="1" applyFont="1" applyFill="1" applyBorder="1" applyAlignment="1">
      <alignment vertical="center"/>
    </xf>
    <xf numFmtId="3" fontId="27" fillId="0" borderId="40" xfId="52" applyNumberFormat="1" applyFont="1" applyFill="1" applyBorder="1" applyAlignment="1">
      <alignment vertical="center"/>
    </xf>
    <xf numFmtId="0" fontId="104" fillId="0" borderId="39" xfId="0" applyFont="1" applyBorder="1" applyAlignment="1">
      <alignment horizontal="left" vertical="center" wrapText="1"/>
    </xf>
    <xf numFmtId="43" fontId="18" fillId="0" borderId="27" xfId="52" applyFont="1" applyFill="1" applyBorder="1" applyAlignment="1">
      <alignment vertical="center" wrapText="1"/>
    </xf>
    <xf numFmtId="43" fontId="18" fillId="0" borderId="42" xfId="52" applyFont="1" applyFill="1" applyBorder="1" applyAlignment="1">
      <alignment vertical="center"/>
    </xf>
    <xf numFmtId="0" fontId="27" fillId="0" borderId="20" xfId="46" applyFont="1" applyBorder="1" applyAlignment="1">
      <alignment vertical="center"/>
    </xf>
    <xf numFmtId="3" fontId="27" fillId="0" borderId="28" xfId="52" applyNumberFormat="1" applyFont="1" applyFill="1" applyBorder="1" applyAlignment="1">
      <alignment vertical="center"/>
    </xf>
    <xf numFmtId="0" fontId="88" fillId="0" borderId="15" xfId="47" applyFont="1" applyBorder="1" applyAlignment="1">
      <alignment horizontal="center" vertical="center"/>
    </xf>
    <xf numFmtId="3" fontId="49" fillId="0" borderId="94" xfId="0" applyNumberFormat="1" applyFont="1" applyBorder="1" applyAlignment="1">
      <alignment vertical="center"/>
    </xf>
    <xf numFmtId="0" fontId="67" fillId="0" borderId="102" xfId="0" applyFont="1" applyBorder="1" applyAlignment="1">
      <alignment vertical="center"/>
    </xf>
    <xf numFmtId="0" fontId="105" fillId="0" borderId="103" xfId="46" applyFont="1" applyBorder="1" applyAlignment="1">
      <alignment horizontal="left" vertical="center" wrapText="1"/>
    </xf>
    <xf numFmtId="0" fontId="18" fillId="0" borderId="0" xfId="53" applyFont="1" applyAlignment="1">
      <alignment vertical="center"/>
    </xf>
    <xf numFmtId="3" fontId="49" fillId="0" borderId="49" xfId="46" applyNumberFormat="1" applyFont="1" applyBorder="1" applyAlignment="1">
      <alignment vertical="center"/>
    </xf>
    <xf numFmtId="3" fontId="11" fillId="0" borderId="50" xfId="0" applyNumberFormat="1" applyFont="1" applyBorder="1"/>
    <xf numFmtId="3" fontId="11" fillId="0" borderId="42" xfId="0" applyNumberFormat="1" applyFont="1" applyBorder="1"/>
    <xf numFmtId="0" fontId="0" fillId="0" borderId="39" xfId="0" applyBorder="1" applyAlignment="1">
      <alignment vertical="center"/>
    </xf>
    <xf numFmtId="3" fontId="0" fillId="0" borderId="63" xfId="0" applyNumberFormat="1" applyBorder="1" applyAlignment="1">
      <alignment horizontal="center" vertical="center"/>
    </xf>
    <xf numFmtId="3" fontId="115" fillId="0" borderId="104" xfId="0" applyNumberFormat="1" applyFont="1" applyBorder="1"/>
    <xf numFmtId="3" fontId="115" fillId="0" borderId="54" xfId="0" applyNumberFormat="1" applyFont="1" applyBorder="1"/>
    <xf numFmtId="3" fontId="115" fillId="0" borderId="88" xfId="0" applyNumberFormat="1" applyFont="1" applyBorder="1"/>
    <xf numFmtId="0" fontId="116" fillId="0" borderId="0" xfId="0" applyFont="1"/>
    <xf numFmtId="0" fontId="117" fillId="0" borderId="0" xfId="0" applyFont="1" applyAlignment="1">
      <alignment horizontal="left" vertical="center"/>
    </xf>
    <xf numFmtId="0" fontId="118" fillId="0" borderId="0" xfId="0" applyFont="1" applyAlignment="1">
      <alignment horizontal="left" vertical="center"/>
    </xf>
    <xf numFmtId="0" fontId="119" fillId="0" borderId="0" xfId="0" applyFont="1" applyAlignment="1" applyProtection="1">
      <alignment horizontal="left" vertical="center"/>
      <protection locked="0"/>
    </xf>
    <xf numFmtId="0" fontId="120" fillId="0" borderId="0" xfId="0" applyFont="1" applyAlignment="1">
      <alignment horizontal="left" vertical="center"/>
    </xf>
    <xf numFmtId="0" fontId="0" fillId="0" borderId="32" xfId="0" applyBorder="1" applyAlignment="1">
      <alignment horizontal="center"/>
    </xf>
    <xf numFmtId="3" fontId="85" fillId="0" borderId="5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7" fillId="0" borderId="0" xfId="0" applyFont="1" applyAlignment="1" applyProtection="1">
      <alignment horizontal="center" vertical="top"/>
      <protection locked="0"/>
    </xf>
    <xf numFmtId="3" fontId="11" fillId="0" borderId="37" xfId="0" applyNumberFormat="1" applyFont="1" applyBorder="1" applyAlignment="1">
      <alignment horizontal="center"/>
    </xf>
    <xf numFmtId="3" fontId="28" fillId="0" borderId="17" xfId="0" applyNumberFormat="1" applyFont="1" applyBorder="1" applyAlignment="1">
      <alignment horizontal="center"/>
    </xf>
    <xf numFmtId="3" fontId="21" fillId="0" borderId="90" xfId="0" applyNumberFormat="1" applyFont="1" applyBorder="1" applyAlignment="1">
      <alignment horizontal="center"/>
    </xf>
    <xf numFmtId="3" fontId="21" fillId="0" borderId="32" xfId="0" applyNumberFormat="1" applyFont="1" applyBorder="1" applyAlignment="1">
      <alignment horizontal="center"/>
    </xf>
    <xf numFmtId="3" fontId="28" fillId="0" borderId="32" xfId="0" applyNumberFormat="1" applyFont="1" applyBorder="1" applyAlignment="1">
      <alignment horizontal="center"/>
    </xf>
    <xf numFmtId="3" fontId="28" fillId="0" borderId="37" xfId="0" applyNumberFormat="1" applyFont="1" applyBorder="1" applyAlignment="1">
      <alignment horizontal="center"/>
    </xf>
    <xf numFmtId="3" fontId="2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21" fillId="0" borderId="103" xfId="0" applyFont="1" applyBorder="1" applyAlignment="1">
      <alignment vertical="center" wrapText="1"/>
    </xf>
    <xf numFmtId="3" fontId="21" fillId="0" borderId="92" xfId="0" applyNumberFormat="1" applyFont="1" applyBorder="1" applyAlignment="1">
      <alignment vertical="center"/>
    </xf>
    <xf numFmtId="3" fontId="21" fillId="0" borderId="85" xfId="0" applyNumberFormat="1" applyFont="1" applyBorder="1" applyAlignment="1">
      <alignment vertical="center"/>
    </xf>
    <xf numFmtId="0" fontId="21" fillId="0" borderId="102" xfId="0" applyFont="1" applyBorder="1" applyAlignment="1">
      <alignment vertical="center"/>
    </xf>
    <xf numFmtId="0" fontId="92" fillId="0" borderId="0" xfId="0" applyFont="1" applyAlignment="1">
      <alignment vertical="center"/>
    </xf>
    <xf numFmtId="168" fontId="0" fillId="0" borderId="0" xfId="0" applyNumberFormat="1" applyAlignment="1">
      <alignment vertical="center" wrapText="1"/>
    </xf>
    <xf numFmtId="168" fontId="49" fillId="0" borderId="0" xfId="0" applyNumberFormat="1" applyFont="1" applyAlignment="1">
      <alignment vertical="center" wrapText="1"/>
    </xf>
    <xf numFmtId="168" fontId="13" fillId="0" borderId="0" xfId="0" applyNumberFormat="1" applyFont="1" applyAlignment="1">
      <alignment vertical="center"/>
    </xf>
    <xf numFmtId="168" fontId="11" fillId="0" borderId="0" xfId="0" applyNumberFormat="1" applyFont="1" applyAlignment="1">
      <alignment vertical="center"/>
    </xf>
    <xf numFmtId="168" fontId="13" fillId="0" borderId="0" xfId="0" applyNumberFormat="1" applyFont="1" applyAlignment="1">
      <alignment horizontal="center" vertical="center" wrapText="1"/>
    </xf>
    <xf numFmtId="168" fontId="17" fillId="0" borderId="0" xfId="0" applyNumberFormat="1" applyFont="1" applyAlignment="1">
      <alignment vertical="center" wrapText="1"/>
    </xf>
    <xf numFmtId="168" fontId="10" fillId="0" borderId="0" xfId="0" applyNumberFormat="1" applyFont="1" applyAlignment="1">
      <alignment vertical="center" wrapText="1"/>
    </xf>
    <xf numFmtId="168" fontId="16" fillId="0" borderId="0" xfId="0" applyNumberFormat="1" applyFont="1" applyAlignment="1">
      <alignment vertical="center" wrapText="1"/>
    </xf>
    <xf numFmtId="168" fontId="72" fillId="0" borderId="0" xfId="0" applyNumberFormat="1" applyFont="1" applyAlignment="1">
      <alignment vertical="center" wrapText="1"/>
    </xf>
    <xf numFmtId="3" fontId="0" fillId="0" borderId="52" xfId="0" applyNumberFormat="1" applyBorder="1" applyAlignment="1">
      <alignment horizontal="center" vertical="center"/>
    </xf>
    <xf numFmtId="0" fontId="0" fillId="0" borderId="102" xfId="0" applyBorder="1" applyAlignment="1">
      <alignment vertical="center"/>
    </xf>
    <xf numFmtId="3" fontId="69" fillId="0" borderId="52" xfId="0" applyNumberFormat="1" applyFont="1" applyBorder="1" applyAlignment="1">
      <alignment horizontal="center" vertical="center"/>
    </xf>
    <xf numFmtId="0" fontId="69" fillId="0" borderId="20" xfId="0" applyFont="1" applyBorder="1" applyAlignment="1">
      <alignment vertical="center" wrapText="1"/>
    </xf>
    <xf numFmtId="3" fontId="69" fillId="0" borderId="67" xfId="0" applyNumberFormat="1" applyFont="1" applyBorder="1" applyAlignment="1">
      <alignment horizontal="center" vertical="center"/>
    </xf>
    <xf numFmtId="0" fontId="9" fillId="0" borderId="0" xfId="83"/>
    <xf numFmtId="0" fontId="57" fillId="0" borderId="0" xfId="83" applyFont="1" applyAlignment="1" applyProtection="1">
      <alignment vertical="top"/>
      <protection locked="0"/>
    </xf>
    <xf numFmtId="0" fontId="13" fillId="0" borderId="85" xfId="83" applyFont="1" applyBorder="1" applyAlignment="1">
      <alignment horizontal="center"/>
    </xf>
    <xf numFmtId="0" fontId="21" fillId="0" borderId="0" xfId="83" applyFont="1"/>
    <xf numFmtId="0" fontId="49" fillId="0" borderId="85" xfId="83" applyFont="1" applyBorder="1"/>
    <xf numFmtId="0" fontId="49" fillId="0" borderId="49" xfId="83" applyFont="1" applyBorder="1" applyAlignment="1">
      <alignment horizontal="center" vertical="center"/>
    </xf>
    <xf numFmtId="0" fontId="49" fillId="0" borderId="85" xfId="83" applyFont="1" applyBorder="1" applyAlignment="1">
      <alignment horizontal="center" vertical="center"/>
    </xf>
    <xf numFmtId="0" fontId="49" fillId="0" borderId="49" xfId="83" applyFont="1" applyBorder="1"/>
    <xf numFmtId="0" fontId="49" fillId="0" borderId="61" xfId="83" applyFont="1" applyBorder="1" applyAlignment="1">
      <alignment horizontal="center" vertical="center"/>
    </xf>
    <xf numFmtId="0" fontId="92" fillId="0" borderId="49" xfId="83" applyFont="1" applyBorder="1"/>
    <xf numFmtId="0" fontId="92" fillId="0" borderId="61" xfId="83" applyFont="1" applyBorder="1" applyAlignment="1">
      <alignment horizontal="center" vertical="center"/>
    </xf>
    <xf numFmtId="0" fontId="92" fillId="0" borderId="85" xfId="83" applyFont="1" applyBorder="1" applyAlignment="1">
      <alignment horizontal="center" vertical="center"/>
    </xf>
    <xf numFmtId="0" fontId="81" fillId="0" borderId="0" xfId="83" applyFont="1"/>
    <xf numFmtId="0" fontId="13" fillId="23" borderId="85" xfId="83" applyFont="1" applyFill="1" applyBorder="1" applyAlignment="1">
      <alignment horizontal="center"/>
    </xf>
    <xf numFmtId="0" fontId="13" fillId="0" borderId="85" xfId="83" applyFont="1" applyFill="1" applyBorder="1" applyAlignment="1">
      <alignment horizontal="center"/>
    </xf>
    <xf numFmtId="0" fontId="49" fillId="0" borderId="85" xfId="83" applyFont="1" applyFill="1" applyBorder="1" applyAlignment="1">
      <alignment horizontal="center" vertical="center"/>
    </xf>
    <xf numFmtId="0" fontId="13" fillId="0" borderId="13" xfId="83" applyFont="1" applyBorder="1" applyAlignment="1">
      <alignment horizontal="center"/>
    </xf>
    <xf numFmtId="0" fontId="68" fillId="0" borderId="0" xfId="83" applyFont="1" applyAlignment="1" applyProtection="1">
      <alignment horizontal="right" vertical="top"/>
      <protection locked="0"/>
    </xf>
    <xf numFmtId="0" fontId="24" fillId="0" borderId="0" xfId="83" applyFont="1" applyAlignment="1">
      <alignment horizontal="center" vertical="center" wrapText="1"/>
    </xf>
    <xf numFmtId="0" fontId="111" fillId="0" borderId="0" xfId="83" applyFont="1" applyAlignment="1">
      <alignment horizontal="center" vertical="center"/>
    </xf>
    <xf numFmtId="0" fontId="82" fillId="0" borderId="0" xfId="83" applyFont="1" applyAlignment="1">
      <alignment horizontal="center" vertical="center"/>
    </xf>
    <xf numFmtId="0" fontId="18" fillId="0" borderId="53" xfId="83" applyFont="1" applyBorder="1" applyAlignment="1">
      <alignment horizontal="center" vertical="center" wrapText="1"/>
    </xf>
    <xf numFmtId="0" fontId="83" fillId="0" borderId="20" xfId="83" applyFont="1" applyBorder="1" applyAlignment="1">
      <alignment horizontal="center" vertical="center"/>
    </xf>
    <xf numFmtId="0" fontId="83" fillId="0" borderId="13" xfId="83" applyFont="1" applyBorder="1" applyAlignment="1">
      <alignment horizontal="center" vertical="center"/>
    </xf>
    <xf numFmtId="0" fontId="83" fillId="0" borderId="12" xfId="83" applyFont="1" applyBorder="1" applyAlignment="1">
      <alignment horizontal="center" vertical="center"/>
    </xf>
    <xf numFmtId="0" fontId="83" fillId="0" borderId="68" xfId="83" applyFont="1" applyBorder="1" applyAlignment="1">
      <alignment horizontal="center" vertical="center"/>
    </xf>
    <xf numFmtId="0" fontId="83" fillId="0" borderId="102" xfId="83" applyFont="1" applyBorder="1" applyAlignment="1">
      <alignment horizontal="center" vertical="center"/>
    </xf>
    <xf numFmtId="0" fontId="83" fillId="0" borderId="85" xfId="83" applyFont="1" applyBorder="1" applyAlignment="1">
      <alignment horizontal="center" vertical="center"/>
    </xf>
    <xf numFmtId="0" fontId="83" fillId="0" borderId="92" xfId="83" applyFont="1" applyBorder="1" applyAlignment="1">
      <alignment horizontal="center" vertical="center"/>
    </xf>
    <xf numFmtId="0" fontId="83" fillId="0" borderId="49" xfId="83" applyFont="1" applyBorder="1" applyAlignment="1">
      <alignment horizontal="center" vertical="center"/>
    </xf>
    <xf numFmtId="0" fontId="122" fillId="0" borderId="102" xfId="83" applyFont="1" applyBorder="1" applyAlignment="1">
      <alignment horizontal="center" vertical="center"/>
    </xf>
    <xf numFmtId="0" fontId="123" fillId="0" borderId="85" xfId="83" applyFont="1" applyBorder="1" applyAlignment="1">
      <alignment horizontal="center" vertical="center"/>
    </xf>
    <xf numFmtId="0" fontId="124" fillId="0" borderId="85" xfId="83" applyFont="1" applyBorder="1" applyAlignment="1">
      <alignment horizontal="center" vertical="center"/>
    </xf>
    <xf numFmtId="0" fontId="123" fillId="0" borderId="92" xfId="83" applyFont="1" applyBorder="1" applyAlignment="1">
      <alignment horizontal="center" vertical="center"/>
    </xf>
    <xf numFmtId="0" fontId="123" fillId="0" borderId="49" xfId="83" applyFont="1" applyBorder="1" applyAlignment="1">
      <alignment horizontal="center" vertical="center"/>
    </xf>
    <xf numFmtId="0" fontId="83" fillId="0" borderId="103" xfId="83" applyFont="1" applyBorder="1" applyAlignment="1">
      <alignment horizontal="center" vertical="center"/>
    </xf>
    <xf numFmtId="0" fontId="83" fillId="0" borderId="86" xfId="83" applyFont="1" applyBorder="1" applyAlignment="1">
      <alignment horizontal="center" vertical="center"/>
    </xf>
    <xf numFmtId="0" fontId="83" fillId="0" borderId="93" xfId="83" applyFont="1" applyBorder="1" applyAlignment="1">
      <alignment horizontal="center" vertical="center"/>
    </xf>
    <xf numFmtId="0" fontId="123" fillId="0" borderId="86" xfId="83" applyFont="1" applyBorder="1" applyAlignment="1">
      <alignment horizontal="center" vertical="center"/>
    </xf>
    <xf numFmtId="0" fontId="123" fillId="0" borderId="54" xfId="83" applyFont="1" applyBorder="1" applyAlignment="1">
      <alignment horizontal="center" vertical="center"/>
    </xf>
    <xf numFmtId="0" fontId="27" fillId="0" borderId="37" xfId="83" applyFont="1" applyBorder="1"/>
    <xf numFmtId="0" fontId="88" fillId="0" borderId="10" xfId="83" applyFont="1" applyBorder="1" applyAlignment="1">
      <alignment horizontal="center" vertical="center"/>
    </xf>
    <xf numFmtId="0" fontId="88" fillId="0" borderId="15" xfId="83" applyFont="1" applyBorder="1" applyAlignment="1">
      <alignment horizontal="center" vertical="center"/>
    </xf>
    <xf numFmtId="0" fontId="21" fillId="0" borderId="0" xfId="83" applyFont="1" applyAlignment="1">
      <alignment horizontal="right"/>
    </xf>
    <xf numFmtId="0" fontId="82" fillId="0" borderId="0" xfId="83" applyFont="1" applyAlignment="1">
      <alignment horizontal="center"/>
    </xf>
    <xf numFmtId="0" fontId="24" fillId="0" borderId="10" xfId="83" applyFont="1" applyBorder="1" applyAlignment="1">
      <alignment horizontal="center" vertical="center" wrapText="1"/>
    </xf>
    <xf numFmtId="0" fontId="24" fillId="0" borderId="15" xfId="83" applyFont="1" applyBorder="1" applyAlignment="1">
      <alignment horizontal="center" vertical="center" wrapText="1"/>
    </xf>
    <xf numFmtId="0" fontId="24" fillId="0" borderId="53" xfId="83" applyFont="1" applyBorder="1" applyAlignment="1">
      <alignment horizontal="center" vertical="center" wrapText="1"/>
    </xf>
    <xf numFmtId="0" fontId="24" fillId="0" borderId="17" xfId="83" applyFont="1" applyBorder="1" applyAlignment="1">
      <alignment horizontal="center" vertical="center" wrapText="1"/>
    </xf>
    <xf numFmtId="0" fontId="23" fillId="0" borderId="20" xfId="83" applyFont="1" applyBorder="1" applyAlignment="1">
      <alignment wrapText="1"/>
    </xf>
    <xf numFmtId="0" fontId="23" fillId="0" borderId="35" xfId="83" applyFont="1" applyBorder="1" applyAlignment="1">
      <alignment horizontal="center" vertical="center" wrapText="1"/>
    </xf>
    <xf numFmtId="0" fontId="23" fillId="0" borderId="0" xfId="83" applyFont="1" applyAlignment="1">
      <alignment horizontal="center" vertical="center" wrapText="1"/>
    </xf>
    <xf numFmtId="0" fontId="23" fillId="0" borderId="20" xfId="83" applyFont="1" applyBorder="1" applyAlignment="1">
      <alignment vertical="center" wrapText="1"/>
    </xf>
    <xf numFmtId="0" fontId="23" fillId="0" borderId="13" xfId="83" applyFont="1" applyBorder="1" applyAlignment="1">
      <alignment horizontal="center" vertical="center"/>
    </xf>
    <xf numFmtId="0" fontId="23" fillId="0" borderId="68" xfId="83" applyFont="1" applyBorder="1" applyAlignment="1">
      <alignment horizontal="center" vertical="center"/>
    </xf>
    <xf numFmtId="0" fontId="24" fillId="0" borderId="14" xfId="83" applyFont="1" applyBorder="1" applyAlignment="1">
      <alignment horizontal="center" vertical="center"/>
    </xf>
    <xf numFmtId="0" fontId="23" fillId="0" borderId="102" xfId="83" applyFont="1" applyBorder="1" applyAlignment="1">
      <alignment vertical="center" wrapText="1"/>
    </xf>
    <xf numFmtId="0" fontId="112" fillId="0" borderId="85" xfId="83" applyFont="1" applyBorder="1" applyAlignment="1">
      <alignment horizontal="center" vertical="center"/>
    </xf>
    <xf numFmtId="0" fontId="112" fillId="0" borderId="49" xfId="83" applyFont="1" applyBorder="1" applyAlignment="1">
      <alignment horizontal="center" vertical="center"/>
    </xf>
    <xf numFmtId="0" fontId="110" fillId="0" borderId="14" xfId="83" applyFont="1" applyBorder="1" applyAlignment="1">
      <alignment horizontal="center" vertical="center"/>
    </xf>
    <xf numFmtId="0" fontId="23" fillId="0" borderId="103" xfId="83" applyFont="1" applyBorder="1" applyAlignment="1">
      <alignment vertical="center" wrapText="1"/>
    </xf>
    <xf numFmtId="0" fontId="23" fillId="0" borderId="86" xfId="83" applyFont="1" applyBorder="1" applyAlignment="1">
      <alignment horizontal="center" vertical="center"/>
    </xf>
    <xf numFmtId="0" fontId="112" fillId="0" borderId="86" xfId="83" applyFont="1" applyBorder="1" applyAlignment="1">
      <alignment horizontal="center" vertical="center"/>
    </xf>
    <xf numFmtId="0" fontId="112" fillId="0" borderId="54" xfId="83" applyFont="1" applyBorder="1" applyAlignment="1">
      <alignment horizontal="center" vertical="center"/>
    </xf>
    <xf numFmtId="0" fontId="23" fillId="0" borderId="0" xfId="83" applyFont="1" applyAlignment="1">
      <alignment horizontal="center" vertical="center"/>
    </xf>
    <xf numFmtId="0" fontId="24" fillId="0" borderId="10" xfId="83" applyFont="1" applyBorder="1" applyAlignment="1">
      <alignment vertical="center" wrapText="1"/>
    </xf>
    <xf numFmtId="0" fontId="24" fillId="0" borderId="15" xfId="83" applyFont="1" applyBorder="1" applyAlignment="1">
      <alignment horizontal="center" vertical="center"/>
    </xf>
    <xf numFmtId="0" fontId="24" fillId="0" borderId="53" xfId="83" applyFont="1" applyBorder="1" applyAlignment="1">
      <alignment horizontal="center" vertical="center"/>
    </xf>
    <xf numFmtId="0" fontId="24" fillId="0" borderId="17" xfId="83" applyFont="1" applyBorder="1" applyAlignment="1">
      <alignment horizontal="center" vertical="center"/>
    </xf>
    <xf numFmtId="0" fontId="113" fillId="0" borderId="0" xfId="83" applyFont="1"/>
    <xf numFmtId="0" fontId="18" fillId="0" borderId="85" xfId="83" applyFont="1" applyFill="1" applyBorder="1"/>
    <xf numFmtId="0" fontId="18" fillId="0" borderId="10" xfId="83" applyFont="1" applyBorder="1" applyAlignment="1">
      <alignment horizontal="center" vertical="center" wrapText="1"/>
    </xf>
    <xf numFmtId="0" fontId="18" fillId="0" borderId="15" xfId="83" applyFont="1" applyBorder="1" applyAlignment="1">
      <alignment horizontal="center" vertical="center" wrapText="1"/>
    </xf>
    <xf numFmtId="0" fontId="18" fillId="0" borderId="44" xfId="83" applyFont="1" applyBorder="1" applyAlignment="1">
      <alignment horizontal="center" vertical="center" wrapText="1"/>
    </xf>
    <xf numFmtId="0" fontId="121" fillId="0" borderId="37" xfId="83" applyFont="1" applyBorder="1" applyAlignment="1">
      <alignment horizontal="center" vertical="center"/>
    </xf>
    <xf numFmtId="0" fontId="23" fillId="0" borderId="40" xfId="83" applyFont="1" applyFill="1" applyBorder="1" applyAlignment="1">
      <alignment horizontal="center" vertical="center" wrapText="1"/>
    </xf>
    <xf numFmtId="0" fontId="24" fillId="0" borderId="14" xfId="83" applyFont="1" applyFill="1" applyBorder="1" applyAlignment="1">
      <alignment horizontal="center" vertical="center"/>
    </xf>
    <xf numFmtId="3" fontId="21" fillId="0" borderId="0" xfId="0" applyNumberFormat="1" applyFont="1" applyBorder="1"/>
    <xf numFmtId="3" fontId="21" fillId="0" borderId="50" xfId="0" applyNumberFormat="1" applyFont="1" applyBorder="1"/>
    <xf numFmtId="0" fontId="57" fillId="0" borderId="0" xfId="0" applyFont="1" applyFill="1" applyAlignment="1" applyProtection="1">
      <alignment horizontal="right" vertical="top"/>
      <protection locked="0"/>
    </xf>
    <xf numFmtId="164" fontId="22" fillId="0" borderId="69" xfId="0" applyNumberFormat="1" applyFont="1" applyFill="1" applyBorder="1" applyAlignment="1">
      <alignment horizontal="right" vertical="center" wrapText="1" indent="1"/>
    </xf>
    <xf numFmtId="0" fontId="9" fillId="0" borderId="45" xfId="0" applyFont="1" applyFill="1" applyBorder="1" applyAlignment="1">
      <alignment horizontal="right" vertical="center" wrapText="1" indent="1"/>
    </xf>
    <xf numFmtId="0" fontId="2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right" vertical="center" wrapText="1" indent="1"/>
    </xf>
    <xf numFmtId="44" fontId="0" fillId="0" borderId="0" xfId="0" applyNumberFormat="1" applyAlignment="1">
      <alignment vertical="center" wrapText="1"/>
    </xf>
    <xf numFmtId="44" fontId="13" fillId="0" borderId="0" xfId="0" applyNumberFormat="1" applyFont="1" applyAlignment="1">
      <alignment vertical="center"/>
    </xf>
    <xf numFmtId="44" fontId="48" fillId="0" borderId="0" xfId="0" applyNumberFormat="1" applyFont="1"/>
    <xf numFmtId="44" fontId="13" fillId="0" borderId="0" xfId="0" applyNumberFormat="1" applyFont="1" applyAlignment="1">
      <alignment horizontal="center" vertical="center" wrapText="1"/>
    </xf>
    <xf numFmtId="44" fontId="17" fillId="0" borderId="0" xfId="0" applyNumberFormat="1" applyFont="1" applyAlignment="1">
      <alignment vertical="center" wrapText="1"/>
    </xf>
    <xf numFmtId="44" fontId="10" fillId="0" borderId="0" xfId="0" applyNumberFormat="1" applyFont="1" applyAlignment="1">
      <alignment vertical="center" wrapText="1"/>
    </xf>
    <xf numFmtId="44" fontId="16" fillId="0" borderId="0" xfId="0" applyNumberFormat="1" applyFont="1" applyAlignment="1">
      <alignment vertical="center" wrapText="1"/>
    </xf>
    <xf numFmtId="44" fontId="51" fillId="0" borderId="0" xfId="0" applyNumberFormat="1" applyFont="1" applyAlignment="1">
      <alignment vertical="center" wrapText="1"/>
    </xf>
    <xf numFmtId="0" fontId="125" fillId="0" borderId="17" xfId="86" applyFont="1" applyBorder="1" applyAlignment="1">
      <alignment horizontal="center" vertical="center" wrapText="1"/>
    </xf>
    <xf numFmtId="0" fontId="126" fillId="0" borderId="14" xfId="86" applyFont="1" applyBorder="1" applyAlignment="1">
      <alignment horizontal="left" vertical="center" wrapText="1" indent="1"/>
    </xf>
    <xf numFmtId="3" fontId="126" fillId="0" borderId="14" xfId="86" applyNumberFormat="1" applyFont="1" applyBorder="1" applyAlignment="1">
      <alignment horizontal="right" vertical="center" indent="1"/>
    </xf>
    <xf numFmtId="0" fontId="65" fillId="0" borderId="52" xfId="86" applyFont="1" applyBorder="1" applyAlignment="1">
      <alignment horizontal="left" vertical="center" wrapText="1" indent="2"/>
    </xf>
    <xf numFmtId="3" fontId="65" fillId="0" borderId="52" xfId="87" applyNumberFormat="1" applyFont="1" applyFill="1" applyBorder="1" applyAlignment="1">
      <alignment horizontal="right" vertical="center" indent="1"/>
    </xf>
    <xf numFmtId="0" fontId="65" fillId="0" borderId="14" xfId="86" applyFont="1" applyBorder="1" applyAlignment="1">
      <alignment horizontal="left" vertical="center" wrapText="1" indent="1"/>
    </xf>
    <xf numFmtId="3" fontId="65" fillId="0" borderId="14" xfId="87" applyNumberFormat="1" applyFont="1" applyFill="1" applyBorder="1" applyAlignment="1">
      <alignment horizontal="right" vertical="center" indent="1"/>
    </xf>
    <xf numFmtId="0" fontId="65" fillId="0" borderId="52" xfId="86" applyFont="1" applyBorder="1" applyAlignment="1">
      <alignment horizontal="left" vertical="center" wrapText="1" indent="1"/>
    </xf>
    <xf numFmtId="0" fontId="125" fillId="0" borderId="51" xfId="86" applyFont="1" applyBorder="1" applyAlignment="1">
      <alignment horizontal="left" vertical="center" wrapText="1"/>
    </xf>
    <xf numFmtId="3" fontId="125" fillId="0" borderId="51" xfId="87" applyNumberFormat="1" applyFont="1" applyFill="1" applyBorder="1" applyAlignment="1">
      <alignment horizontal="right" vertical="center" indent="1"/>
    </xf>
    <xf numFmtId="3" fontId="126" fillId="0" borderId="14" xfId="87" applyNumberFormat="1" applyFont="1" applyFill="1" applyBorder="1" applyAlignment="1">
      <alignment horizontal="right" vertical="center" indent="1"/>
    </xf>
    <xf numFmtId="0" fontId="126" fillId="0" borderId="52" xfId="86" applyFont="1" applyBorder="1" applyAlignment="1">
      <alignment horizontal="left" vertical="center" wrapText="1" indent="1"/>
    </xf>
    <xf numFmtId="3" fontId="126" fillId="0" borderId="52" xfId="87" applyNumberFormat="1" applyFont="1" applyFill="1" applyBorder="1" applyAlignment="1">
      <alignment horizontal="right" vertical="center" indent="1"/>
    </xf>
    <xf numFmtId="0" fontId="125" fillId="0" borderId="17" xfId="86" applyFont="1" applyBorder="1" applyAlignment="1">
      <alignment horizontal="left" vertical="center" wrapText="1"/>
    </xf>
    <xf numFmtId="3" fontId="125" fillId="0" borderId="17" xfId="87" applyNumberFormat="1" applyFont="1" applyFill="1" applyBorder="1" applyAlignment="1">
      <alignment horizontal="right" vertical="center" indent="1"/>
    </xf>
    <xf numFmtId="0" fontId="126" fillId="0" borderId="59" xfId="86" applyFont="1" applyBorder="1" applyAlignment="1">
      <alignment horizontal="left" vertical="center" wrapText="1" indent="1"/>
    </xf>
    <xf numFmtId="0" fontId="65" fillId="0" borderId="0" xfId="86" applyFont="1" applyAlignment="1">
      <alignment vertical="center" wrapText="1"/>
    </xf>
    <xf numFmtId="3" fontId="65" fillId="0" borderId="0" xfId="86" applyNumberFormat="1" applyFont="1" applyAlignment="1">
      <alignment horizontal="right" vertical="center" indent="1"/>
    </xf>
    <xf numFmtId="0" fontId="59" fillId="0" borderId="0" xfId="88" applyFont="1" applyAlignment="1">
      <alignment horizontal="center"/>
    </xf>
    <xf numFmtId="0" fontId="67" fillId="0" borderId="0" xfId="88" applyFont="1" applyAlignment="1">
      <alignment horizontal="center"/>
    </xf>
    <xf numFmtId="0" fontId="103" fillId="0" borderId="0" xfId="0" applyFont="1" applyAlignment="1">
      <alignment horizontal="right" vertical="center"/>
    </xf>
    <xf numFmtId="0" fontId="59" fillId="0" borderId="38" xfId="88" applyFont="1" applyBorder="1" applyAlignment="1">
      <alignment horizontal="center" vertical="center" wrapText="1"/>
    </xf>
    <xf numFmtId="0" fontId="104" fillId="0" borderId="10" xfId="88" applyFont="1" applyBorder="1"/>
    <xf numFmtId="0" fontId="65" fillId="0" borderId="84" xfId="53" applyFont="1" applyFill="1" applyBorder="1" applyAlignment="1">
      <alignment horizontal="justify" vertical="center" wrapText="1"/>
    </xf>
    <xf numFmtId="0" fontId="65" fillId="0" borderId="84" xfId="53" applyFont="1" applyFill="1" applyBorder="1" applyAlignment="1">
      <alignment vertical="center" wrapText="1"/>
    </xf>
    <xf numFmtId="3" fontId="66" fillId="0" borderId="88" xfId="53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10" fillId="0" borderId="0" xfId="0" applyFont="1" applyBorder="1" applyAlignment="1">
      <alignment vertical="center" wrapText="1"/>
    </xf>
    <xf numFmtId="164" fontId="0" fillId="0" borderId="0" xfId="0" applyNumberFormat="1" applyBorder="1"/>
    <xf numFmtId="0" fontId="27" fillId="0" borderId="0" xfId="53" applyFont="1" applyAlignment="1" applyProtection="1">
      <alignment horizontal="center" vertical="center"/>
      <protection locked="0"/>
    </xf>
    <xf numFmtId="0" fontId="67" fillId="0" borderId="0" xfId="88" applyFont="1" applyBorder="1"/>
    <xf numFmtId="164" fontId="50" fillId="0" borderId="0" xfId="47" applyNumberFormat="1" applyFont="1" applyFill="1" applyBorder="1" applyAlignment="1" applyProtection="1">
      <alignment horizontal="right" vertical="center" wrapText="1" indent="1"/>
      <protection locked="0"/>
    </xf>
    <xf numFmtId="164" fontId="50" fillId="0" borderId="0" xfId="47" applyNumberFormat="1" applyFont="1" applyBorder="1" applyAlignment="1" applyProtection="1">
      <alignment horizontal="right" vertical="center" wrapText="1" indent="1"/>
      <protection locked="0"/>
    </xf>
    <xf numFmtId="3" fontId="79" fillId="0" borderId="85" xfId="88" applyNumberFormat="1" applyFont="1" applyFill="1" applyBorder="1"/>
    <xf numFmtId="3" fontId="106" fillId="0" borderId="85" xfId="46" applyNumberFormat="1" applyFont="1" applyFill="1" applyBorder="1"/>
    <xf numFmtId="3" fontId="21" fillId="0" borderId="32" xfId="0" applyNumberFormat="1" applyFont="1" applyBorder="1" applyAlignment="1">
      <alignment horizontal="center" vertical="center"/>
    </xf>
    <xf numFmtId="0" fontId="21" fillId="0" borderId="27" xfId="0" applyFont="1" applyBorder="1" applyAlignment="1">
      <alignment vertical="center" wrapText="1"/>
    </xf>
    <xf numFmtId="164" fontId="0" fillId="0" borderId="82" xfId="0" applyNumberFormat="1" applyBorder="1"/>
    <xf numFmtId="0" fontId="0" fillId="0" borderId="0" xfId="0" applyFill="1" applyBorder="1"/>
    <xf numFmtId="164" fontId="0" fillId="0" borderId="0" xfId="0" applyNumberFormat="1" applyFont="1" applyAlignment="1">
      <alignment vertical="center" wrapText="1"/>
    </xf>
    <xf numFmtId="164" fontId="0" fillId="0" borderId="82" xfId="0" applyNumberFormat="1" applyFont="1" applyBorder="1" applyAlignment="1">
      <alignment vertical="center" wrapText="1"/>
    </xf>
    <xf numFmtId="0" fontId="83" fillId="0" borderId="88" xfId="83" applyFont="1" applyBorder="1" applyAlignment="1">
      <alignment horizontal="center" vertical="center"/>
    </xf>
    <xf numFmtId="0" fontId="123" fillId="0" borderId="88" xfId="83" applyFont="1" applyBorder="1" applyAlignment="1">
      <alignment horizontal="center" vertical="center"/>
    </xf>
    <xf numFmtId="0" fontId="18" fillId="0" borderId="38" xfId="83" applyFont="1" applyBorder="1" applyAlignment="1">
      <alignment horizontal="center" vertical="center" wrapText="1"/>
    </xf>
    <xf numFmtId="0" fontId="18" fillId="0" borderId="48" xfId="83" applyFont="1" applyBorder="1" applyAlignment="1">
      <alignment horizontal="center" vertical="center" wrapText="1"/>
    </xf>
    <xf numFmtId="0" fontId="88" fillId="0" borderId="43" xfId="83" applyFont="1" applyBorder="1" applyAlignment="1">
      <alignment horizontal="center" vertical="center"/>
    </xf>
    <xf numFmtId="0" fontId="88" fillId="0" borderId="46" xfId="83" applyFont="1" applyFill="1" applyBorder="1" applyAlignment="1">
      <alignment horizontal="center" vertical="center"/>
    </xf>
    <xf numFmtId="0" fontId="83" fillId="0" borderId="35" xfId="83" applyFont="1" applyBorder="1" applyAlignment="1">
      <alignment horizontal="center" vertical="center"/>
    </xf>
    <xf numFmtId="0" fontId="83" fillId="0" borderId="40" xfId="83" applyFont="1" applyBorder="1" applyAlignment="1">
      <alignment horizontal="center" vertical="center"/>
    </xf>
    <xf numFmtId="0" fontId="123" fillId="0" borderId="24" xfId="83" applyFont="1" applyBorder="1" applyAlignment="1">
      <alignment horizontal="center" vertical="center"/>
    </xf>
    <xf numFmtId="0" fontId="123" fillId="0" borderId="31" xfId="83" applyFont="1" applyBorder="1" applyAlignment="1">
      <alignment horizontal="center" vertical="center"/>
    </xf>
    <xf numFmtId="0" fontId="18" fillId="0" borderId="0" xfId="83" applyFont="1"/>
    <xf numFmtId="0" fontId="67" fillId="0" borderId="0" xfId="83" applyFont="1" applyAlignment="1" applyProtection="1">
      <alignment vertical="top"/>
      <protection locked="0"/>
    </xf>
    <xf numFmtId="0" fontId="13" fillId="0" borderId="0" xfId="83" applyFont="1" applyAlignment="1">
      <alignment horizontal="center" vertical="center"/>
    </xf>
    <xf numFmtId="0" fontId="49" fillId="0" borderId="0" xfId="83" applyFont="1" applyAlignment="1">
      <alignment horizontal="right" vertical="center"/>
    </xf>
    <xf numFmtId="0" fontId="49" fillId="0" borderId="86" xfId="83" applyFont="1" applyBorder="1" applyAlignment="1">
      <alignment horizontal="center" wrapText="1"/>
    </xf>
    <xf numFmtId="0" fontId="49" fillId="0" borderId="13" xfId="83" applyFont="1" applyBorder="1" applyAlignment="1">
      <alignment horizontal="center" vertical="top" wrapText="1"/>
    </xf>
    <xf numFmtId="0" fontId="49" fillId="0" borderId="0" xfId="83" applyFont="1"/>
    <xf numFmtId="0" fontId="92" fillId="0" borderId="0" xfId="83" applyFont="1"/>
    <xf numFmtId="0" fontId="49" fillId="0" borderId="61" xfId="83" applyFont="1" applyBorder="1"/>
    <xf numFmtId="0" fontId="49" fillId="0" borderId="0" xfId="83" applyFont="1" applyFill="1"/>
    <xf numFmtId="0" fontId="92" fillId="0" borderId="0" xfId="83" applyFont="1" applyFill="1"/>
    <xf numFmtId="0" fontId="92" fillId="0" borderId="0" xfId="83" applyFont="1" applyAlignment="1">
      <alignment horizontal="right"/>
    </xf>
    <xf numFmtId="0" fontId="49" fillId="0" borderId="85" xfId="83" applyFont="1" applyBorder="1" applyAlignment="1">
      <alignment horizontal="center"/>
    </xf>
    <xf numFmtId="0" fontId="49" fillId="0" borderId="85" xfId="83" applyFont="1" applyBorder="1" applyAlignment="1">
      <alignment horizontal="center" vertical="top"/>
    </xf>
    <xf numFmtId="0" fontId="83" fillId="0" borderId="67" xfId="83" applyFont="1" applyBorder="1" applyAlignment="1">
      <alignment wrapText="1"/>
    </xf>
    <xf numFmtId="0" fontId="122" fillId="0" borderId="90" xfId="83" applyFont="1" applyBorder="1" applyAlignment="1">
      <alignment wrapText="1"/>
    </xf>
    <xf numFmtId="0" fontId="83" fillId="0" borderId="90" xfId="83" applyFont="1" applyBorder="1" applyAlignment="1">
      <alignment wrapText="1"/>
    </xf>
    <xf numFmtId="0" fontId="83" fillId="0" borderId="91" xfId="83" applyFont="1" applyBorder="1" applyAlignment="1">
      <alignment wrapText="1"/>
    </xf>
    <xf numFmtId="0" fontId="57" fillId="0" borderId="0" xfId="0" applyFont="1" applyAlignment="1" applyProtection="1">
      <alignment horizontal="right" vertical="top"/>
      <protection locked="0"/>
    </xf>
    <xf numFmtId="164" fontId="14" fillId="0" borderId="3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7" fillId="0" borderId="0" xfId="0" applyFont="1" applyAlignment="1" applyProtection="1">
      <alignment horizontal="right" vertical="top"/>
      <protection locked="0"/>
    </xf>
    <xf numFmtId="164" fontId="14" fillId="0" borderId="45" xfId="0" applyNumberFormat="1" applyFont="1" applyBorder="1" applyAlignment="1">
      <alignment horizontal="center" vertical="center" wrapText="1"/>
    </xf>
    <xf numFmtId="0" fontId="93" fillId="0" borderId="45" xfId="0" applyFont="1" applyBorder="1" applyAlignment="1">
      <alignment horizontal="right"/>
    </xf>
    <xf numFmtId="0" fontId="0" fillId="0" borderId="0" xfId="0" applyAlignment="1">
      <alignment horizontal="left" vertical="center" wrapText="1"/>
    </xf>
    <xf numFmtId="3" fontId="22" fillId="0" borderId="15" xfId="0" applyNumberFormat="1" applyFont="1" applyBorder="1" applyAlignment="1">
      <alignment horizontal="center" vertical="center" wrapText="1"/>
    </xf>
    <xf numFmtId="164" fontId="55" fillId="0" borderId="13" xfId="47" applyNumberFormat="1" applyFont="1" applyBorder="1" applyAlignment="1" applyProtection="1">
      <alignment horizontal="right" vertical="center" wrapText="1"/>
      <protection locked="0"/>
    </xf>
    <xf numFmtId="164" fontId="50" fillId="0" borderId="86" xfId="47" applyNumberFormat="1" applyFont="1" applyBorder="1" applyAlignment="1" applyProtection="1">
      <alignment horizontal="right" vertical="center" wrapText="1"/>
      <protection locked="0"/>
    </xf>
    <xf numFmtId="164" fontId="51" fillId="0" borderId="86" xfId="47" applyNumberFormat="1" applyFont="1" applyBorder="1" applyAlignment="1" applyProtection="1">
      <alignment horizontal="right" vertical="center" wrapText="1"/>
      <protection locked="0"/>
    </xf>
    <xf numFmtId="164" fontId="18" fillId="0" borderId="0" xfId="0" applyNumberFormat="1" applyFont="1" applyAlignment="1">
      <alignment horizontal="right" vertical="center" wrapText="1"/>
    </xf>
    <xf numFmtId="164" fontId="22" fillId="0" borderId="33" xfId="47" applyNumberFormat="1" applyFont="1" applyBorder="1" applyAlignment="1">
      <alignment horizontal="right" vertical="center" wrapText="1"/>
    </xf>
    <xf numFmtId="164" fontId="50" fillId="0" borderId="79" xfId="47" applyNumberFormat="1" applyFont="1" applyBorder="1" applyAlignment="1" applyProtection="1">
      <alignment horizontal="right" vertical="center" wrapText="1"/>
      <protection locked="0"/>
    </xf>
    <xf numFmtId="49" fontId="50" fillId="0" borderId="102" xfId="47" applyNumberFormat="1" applyFont="1" applyBorder="1" applyAlignment="1">
      <alignment horizontal="center" vertical="center" wrapText="1"/>
    </xf>
    <xf numFmtId="49" fontId="50" fillId="0" borderId="103" xfId="47" applyNumberFormat="1" applyFont="1" applyBorder="1" applyAlignment="1">
      <alignment horizontal="center" vertical="center" wrapText="1"/>
    </xf>
    <xf numFmtId="164" fontId="50" fillId="0" borderId="55" xfId="47" applyNumberFormat="1" applyFont="1" applyBorder="1" applyAlignment="1" applyProtection="1">
      <alignment horizontal="right" vertical="center" wrapText="1"/>
      <protection locked="0"/>
    </xf>
    <xf numFmtId="49" fontId="96" fillId="0" borderId="102" xfId="47" applyNumberFormat="1" applyFont="1" applyBorder="1" applyAlignment="1">
      <alignment horizontal="center" vertical="center" wrapText="1"/>
    </xf>
    <xf numFmtId="164" fontId="50" fillId="0" borderId="94" xfId="47" applyNumberFormat="1" applyFont="1" applyBorder="1" applyAlignment="1" applyProtection="1">
      <alignment horizontal="right" vertical="center" wrapText="1"/>
      <protection locked="0"/>
    </xf>
    <xf numFmtId="164" fontId="50" fillId="0" borderId="95" xfId="47" applyNumberFormat="1" applyFont="1" applyBorder="1" applyAlignment="1" applyProtection="1">
      <alignment horizontal="right" vertical="center" wrapText="1"/>
      <protection locked="0"/>
    </xf>
    <xf numFmtId="164" fontId="52" fillId="0" borderId="33" xfId="47" applyNumberFormat="1" applyFont="1" applyBorder="1" applyAlignment="1">
      <alignment horizontal="right" vertical="center" wrapText="1"/>
    </xf>
    <xf numFmtId="164" fontId="50" fillId="0" borderId="79" xfId="47" applyNumberFormat="1" applyFont="1" applyBorder="1" applyAlignment="1">
      <alignment horizontal="right" vertical="center" wrapText="1"/>
    </xf>
    <xf numFmtId="164" fontId="51" fillId="0" borderId="94" xfId="47" applyNumberFormat="1" applyFont="1" applyBorder="1" applyAlignment="1" applyProtection="1">
      <alignment horizontal="right" vertical="center" wrapText="1"/>
      <protection locked="0"/>
    </xf>
    <xf numFmtId="164" fontId="51" fillId="0" borderId="79" xfId="47" applyNumberFormat="1" applyFont="1" applyBorder="1" applyAlignment="1" applyProtection="1">
      <alignment horizontal="right" vertical="center" wrapText="1"/>
      <protection locked="0"/>
    </xf>
    <xf numFmtId="164" fontId="51" fillId="0" borderId="95" xfId="47" applyNumberFormat="1" applyFont="1" applyBorder="1" applyAlignment="1" applyProtection="1">
      <alignment horizontal="right" vertical="center" wrapText="1"/>
      <protection locked="0"/>
    </xf>
    <xf numFmtId="164" fontId="52" fillId="0" borderId="78" xfId="47" applyNumberFormat="1" applyFont="1" applyBorder="1" applyAlignment="1">
      <alignment horizontal="right" vertical="center" wrapText="1"/>
    </xf>
    <xf numFmtId="0" fontId="11" fillId="0" borderId="53" xfId="0" applyFont="1" applyBorder="1" applyAlignment="1">
      <alignment horizontal="center" vertical="center" wrapText="1"/>
    </xf>
    <xf numFmtId="3" fontId="11" fillId="0" borderId="53" xfId="0" applyNumberFormat="1" applyFont="1" applyBorder="1"/>
    <xf numFmtId="3" fontId="0" fillId="0" borderId="75" xfId="0" applyNumberFormat="1" applyBorder="1" applyAlignment="1">
      <alignment horizontal="right" vertical="center"/>
    </xf>
    <xf numFmtId="3" fontId="85" fillId="0" borderId="49" xfId="0" applyNumberFormat="1" applyFont="1" applyBorder="1" applyAlignment="1">
      <alignment horizontal="right" vertical="center" wrapText="1"/>
    </xf>
    <xf numFmtId="3" fontId="85" fillId="0" borderId="68" xfId="0" applyNumberFormat="1" applyFont="1" applyBorder="1" applyAlignment="1">
      <alignment horizontal="right" vertical="center" wrapText="1"/>
    </xf>
    <xf numFmtId="3" fontId="0" fillId="0" borderId="49" xfId="0" applyNumberFormat="1" applyBorder="1" applyAlignment="1">
      <alignment horizontal="right" vertical="center"/>
    </xf>
    <xf numFmtId="3" fontId="69" fillId="0" borderId="68" xfId="0" applyNumberFormat="1" applyFont="1" applyBorder="1" applyAlignment="1">
      <alignment horizontal="right" vertical="center" wrapText="1"/>
    </xf>
    <xf numFmtId="3" fontId="21" fillId="0" borderId="50" xfId="0" applyNumberFormat="1" applyFont="1" applyBorder="1" applyAlignment="1">
      <alignment vertical="center"/>
    </xf>
    <xf numFmtId="3" fontId="21" fillId="0" borderId="49" xfId="0" applyNumberFormat="1" applyFont="1" applyBorder="1" applyAlignment="1">
      <alignment vertical="center"/>
    </xf>
    <xf numFmtId="3" fontId="21" fillId="0" borderId="54" xfId="0" applyNumberFormat="1" applyFont="1" applyBorder="1" applyAlignment="1">
      <alignment vertical="center"/>
    </xf>
    <xf numFmtId="3" fontId="28" fillId="0" borderId="53" xfId="0" applyNumberFormat="1" applyFont="1" applyBorder="1"/>
    <xf numFmtId="3" fontId="21" fillId="0" borderId="96" xfId="0" applyNumberFormat="1" applyFont="1" applyBorder="1"/>
    <xf numFmtId="3" fontId="0" fillId="0" borderId="75" xfId="0" applyNumberFormat="1" applyBorder="1"/>
    <xf numFmtId="3" fontId="0" fillId="0" borderId="50" xfId="0" applyNumberFormat="1" applyBorder="1"/>
    <xf numFmtId="3" fontId="21" fillId="0" borderId="68" xfId="0" applyNumberFormat="1" applyFont="1" applyBorder="1"/>
    <xf numFmtId="3" fontId="21" fillId="0" borderId="75" xfId="0" applyNumberFormat="1" applyFont="1" applyBorder="1"/>
    <xf numFmtId="3" fontId="0" fillId="0" borderId="0" xfId="0" applyNumberFormat="1" applyBorder="1"/>
    <xf numFmtId="3" fontId="0" fillId="0" borderId="68" xfId="0" applyNumberFormat="1" applyBorder="1"/>
    <xf numFmtId="3" fontId="11" fillId="0" borderId="45" xfId="0" applyNumberFormat="1" applyFont="1" applyBorder="1"/>
    <xf numFmtId="3" fontId="21" fillId="0" borderId="104" xfId="0" applyNumberFormat="1" applyFont="1" applyBorder="1"/>
    <xf numFmtId="3" fontId="11" fillId="0" borderId="0" xfId="0" applyNumberFormat="1" applyFont="1" applyBorder="1"/>
    <xf numFmtId="0" fontId="13" fillId="0" borderId="15" xfId="0" applyFont="1" applyBorder="1"/>
    <xf numFmtId="3" fontId="0" fillId="0" borderId="35" xfId="0" applyNumberFormat="1" applyBorder="1" applyAlignment="1">
      <alignment horizontal="right" vertical="center"/>
    </xf>
    <xf numFmtId="3" fontId="11" fillId="0" borderId="35" xfId="0" applyNumberFormat="1" applyFont="1" applyBorder="1"/>
    <xf numFmtId="3" fontId="85" fillId="0" borderId="85" xfId="0" applyNumberFormat="1" applyFont="1" applyBorder="1" applyAlignment="1">
      <alignment horizontal="right" vertical="center" wrapText="1"/>
    </xf>
    <xf numFmtId="0" fontId="0" fillId="0" borderId="30" xfId="0" applyBorder="1" applyAlignment="1">
      <alignment vertical="center"/>
    </xf>
    <xf numFmtId="3" fontId="0" fillId="0" borderId="24" xfId="0" applyNumberFormat="1" applyBorder="1" applyAlignment="1">
      <alignment vertical="center"/>
    </xf>
    <xf numFmtId="0" fontId="0" fillId="0" borderId="24" xfId="0" applyBorder="1"/>
    <xf numFmtId="3" fontId="67" fillId="0" borderId="24" xfId="0" applyNumberFormat="1" applyFont="1" applyBorder="1" applyAlignment="1">
      <alignment vertical="center"/>
    </xf>
    <xf numFmtId="3" fontId="104" fillId="0" borderId="35" xfId="0" applyNumberFormat="1" applyFont="1" applyBorder="1" applyAlignment="1">
      <alignment vertical="center" wrapText="1"/>
    </xf>
    <xf numFmtId="3" fontId="49" fillId="0" borderId="85" xfId="0" applyNumberFormat="1" applyFont="1" applyBorder="1" applyAlignment="1">
      <alignment horizontal="right" vertical="center" wrapText="1"/>
    </xf>
    <xf numFmtId="3" fontId="18" fillId="0" borderId="85" xfId="0" applyNumberFormat="1" applyFont="1" applyBorder="1" applyAlignment="1">
      <alignment horizontal="right" vertical="center"/>
    </xf>
    <xf numFmtId="3" fontId="18" fillId="0" borderId="85" xfId="0" applyNumberFormat="1" applyFont="1" applyBorder="1" applyAlignment="1">
      <alignment vertical="center" wrapText="1"/>
    </xf>
    <xf numFmtId="3" fontId="105" fillId="0" borderId="85" xfId="46" applyNumberFormat="1" applyFont="1" applyBorder="1" applyAlignment="1">
      <alignment vertical="center"/>
    </xf>
    <xf numFmtId="3" fontId="108" fillId="0" borderId="85" xfId="46" applyNumberFormat="1" applyFont="1" applyBorder="1" applyAlignment="1">
      <alignment vertical="center"/>
    </xf>
    <xf numFmtId="3" fontId="67" fillId="0" borderId="86" xfId="46" applyNumberFormat="1" applyFont="1" applyBorder="1" applyAlignment="1">
      <alignment vertical="center"/>
    </xf>
    <xf numFmtId="3" fontId="104" fillId="0" borderId="13" xfId="0" applyNumberFormat="1" applyFont="1" applyBorder="1" applyAlignment="1">
      <alignment vertical="center"/>
    </xf>
    <xf numFmtId="3" fontId="104" fillId="0" borderId="85" xfId="0" applyNumberFormat="1" applyFont="1" applyBorder="1" applyAlignment="1">
      <alignment vertical="center"/>
    </xf>
    <xf numFmtId="3" fontId="13" fillId="0" borderId="10" xfId="0" applyNumberFormat="1" applyFont="1" applyBorder="1" applyAlignment="1">
      <alignment vertical="center"/>
    </xf>
    <xf numFmtId="3" fontId="49" fillId="0" borderId="13" xfId="0" applyNumberFormat="1" applyFont="1" applyBorder="1" applyAlignment="1">
      <alignment vertical="center"/>
    </xf>
    <xf numFmtId="0" fontId="13" fillId="0" borderId="35" xfId="0" applyFont="1" applyBorder="1" applyAlignment="1">
      <alignment horizontal="center" vertical="center" wrapText="1"/>
    </xf>
    <xf numFmtId="165" fontId="49" fillId="0" borderId="39" xfId="52" applyNumberFormat="1" applyFont="1" applyFill="1" applyBorder="1" applyAlignment="1">
      <alignment vertical="center" wrapText="1"/>
    </xf>
    <xf numFmtId="165" fontId="49" fillId="0" borderId="20" xfId="52" applyNumberFormat="1" applyFont="1" applyFill="1" applyBorder="1" applyAlignment="1">
      <alignment vertical="center" wrapText="1"/>
    </xf>
    <xf numFmtId="165" fontId="49" fillId="0" borderId="102" xfId="52" applyNumberFormat="1" applyFont="1" applyFill="1" applyBorder="1" applyAlignment="1">
      <alignment vertical="center" wrapText="1"/>
    </xf>
    <xf numFmtId="0" fontId="49" fillId="0" borderId="30" xfId="0" applyFont="1" applyBorder="1" applyAlignment="1">
      <alignment vertical="center" wrapText="1"/>
    </xf>
    <xf numFmtId="0" fontId="13" fillId="0" borderId="10" xfId="0" applyFont="1" applyBorder="1" applyAlignment="1">
      <alignment vertical="center"/>
    </xf>
    <xf numFmtId="0" fontId="13" fillId="0" borderId="0" xfId="0" applyFont="1" applyAlignment="1">
      <alignment horizontal="right" vertical="center" wrapText="1"/>
    </xf>
    <xf numFmtId="164" fontId="51" fillId="0" borderId="15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86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43" xfId="0" applyNumberFormat="1" applyFont="1" applyBorder="1" applyAlignment="1" applyProtection="1">
      <alignment horizontal="right" vertical="center" wrapText="1" indent="1"/>
      <protection locked="0"/>
    </xf>
    <xf numFmtId="49" fontId="14" fillId="0" borderId="72" xfId="0" applyNumberFormat="1" applyFont="1" applyBorder="1" applyAlignment="1">
      <alignment horizontal="right" vertical="center"/>
    </xf>
    <xf numFmtId="49" fontId="14" fillId="0" borderId="74" xfId="0" applyNumberFormat="1" applyFont="1" applyBorder="1" applyAlignment="1">
      <alignment horizontal="right" vertical="center"/>
    </xf>
    <xf numFmtId="49" fontId="51" fillId="0" borderId="102" xfId="0" applyNumberFormat="1" applyFont="1" applyBorder="1" applyAlignment="1">
      <alignment horizontal="center" vertical="center" wrapText="1"/>
    </xf>
    <xf numFmtId="49" fontId="52" fillId="0" borderId="102" xfId="0" applyNumberFormat="1" applyFont="1" applyBorder="1" applyAlignment="1">
      <alignment horizontal="center" vertical="center" wrapText="1"/>
    </xf>
    <xf numFmtId="3" fontId="14" fillId="0" borderId="33" xfId="0" applyNumberFormat="1" applyFont="1" applyBorder="1" applyAlignment="1" applyProtection="1">
      <alignment horizontal="right" vertical="center" wrapText="1" indent="1"/>
      <protection locked="0"/>
    </xf>
    <xf numFmtId="0" fontId="13" fillId="0" borderId="80" xfId="0" applyFont="1" applyBorder="1" applyAlignment="1">
      <alignment horizontal="center" vertical="center" wrapText="1"/>
    </xf>
    <xf numFmtId="3" fontId="13" fillId="0" borderId="72" xfId="0" applyNumberFormat="1" applyFont="1" applyBorder="1" applyAlignment="1">
      <alignment horizontal="right" vertical="center" wrapText="1"/>
    </xf>
    <xf numFmtId="0" fontId="18" fillId="0" borderId="78" xfId="0" applyFont="1" applyBorder="1" applyAlignment="1">
      <alignment vertical="center"/>
    </xf>
    <xf numFmtId="3" fontId="49" fillId="0" borderId="0" xfId="46" applyNumberFormat="1" applyFont="1" applyBorder="1" applyAlignment="1">
      <alignment vertical="center"/>
    </xf>
    <xf numFmtId="164" fontId="14" fillId="0" borderId="38" xfId="0" applyNumberFormat="1" applyFont="1" applyBorder="1" applyAlignment="1">
      <alignment horizontal="center" vertical="center" wrapText="1"/>
    </xf>
    <xf numFmtId="164" fontId="55" fillId="0" borderId="85" xfId="47" applyNumberFormat="1" applyFont="1" applyBorder="1" applyAlignment="1" applyProtection="1">
      <alignment horizontal="right" vertical="center" wrapText="1" indent="1"/>
      <protection locked="0"/>
    </xf>
    <xf numFmtId="164" fontId="52" fillId="0" borderId="15" xfId="47" applyNumberFormat="1" applyFont="1" applyBorder="1" applyAlignment="1">
      <alignment horizontal="right" vertical="center" wrapText="1" indent="1"/>
    </xf>
    <xf numFmtId="164" fontId="51" fillId="0" borderId="86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43" xfId="47" applyNumberFormat="1" applyFont="1" applyBorder="1" applyAlignment="1">
      <alignment horizontal="right" vertical="center" wrapText="1" indent="1"/>
    </xf>
    <xf numFmtId="164" fontId="50" fillId="0" borderId="104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38" xfId="47" applyNumberFormat="1" applyFont="1" applyBorder="1" applyAlignment="1">
      <alignment horizontal="right" vertical="center" wrapText="1" indent="1"/>
    </xf>
    <xf numFmtId="164" fontId="51" fillId="0" borderId="85" xfId="47" applyNumberFormat="1" applyFont="1" applyBorder="1" applyAlignment="1">
      <alignment horizontal="right" vertical="center" wrapText="1" indent="1"/>
    </xf>
    <xf numFmtId="164" fontId="54" fillId="0" borderId="15" xfId="0" quotePrefix="1" applyNumberFormat="1" applyFont="1" applyBorder="1" applyAlignment="1">
      <alignment horizontal="right" vertical="center" wrapText="1" indent="1"/>
    </xf>
    <xf numFmtId="164" fontId="56" fillId="0" borderId="33" xfId="0" quotePrefix="1" applyNumberFormat="1" applyFont="1" applyBorder="1" applyAlignment="1">
      <alignment horizontal="right" vertical="center" wrapText="1" indent="1"/>
    </xf>
    <xf numFmtId="164" fontId="9" fillId="0" borderId="45" xfId="0" applyNumberFormat="1" applyFont="1" applyBorder="1" applyAlignment="1">
      <alignment horizontal="right" vertical="center" wrapText="1" indent="1"/>
    </xf>
    <xf numFmtId="164" fontId="51" fillId="0" borderId="74" xfId="47" applyNumberFormat="1" applyFont="1" applyBorder="1" applyAlignment="1" applyProtection="1">
      <alignment horizontal="right" vertical="center" wrapText="1" indent="1"/>
      <protection locked="0"/>
    </xf>
    <xf numFmtId="164" fontId="22" fillId="0" borderId="78" xfId="47" applyNumberFormat="1" applyFont="1" applyBorder="1" applyAlignment="1">
      <alignment horizontal="right" vertical="center" wrapText="1" indent="1"/>
    </xf>
    <xf numFmtId="164" fontId="52" fillId="0" borderId="33" xfId="0" applyNumberFormat="1" applyFont="1" applyBorder="1" applyAlignment="1">
      <alignment horizontal="center" vertical="center" wrapText="1"/>
    </xf>
    <xf numFmtId="164" fontId="50" fillId="0" borderId="79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102" xfId="0" applyNumberFormat="1" applyFont="1" applyBorder="1" applyAlignment="1">
      <alignment horizontal="left" vertical="center" wrapText="1" indent="4"/>
    </xf>
    <xf numFmtId="164" fontId="50" fillId="0" borderId="102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102" xfId="0" applyNumberFormat="1" applyFont="1" applyBorder="1" applyAlignment="1">
      <alignment horizontal="left" vertical="center" wrapText="1" indent="1"/>
    </xf>
    <xf numFmtId="164" fontId="50" fillId="0" borderId="102" xfId="0" applyNumberFormat="1" applyFont="1" applyBorder="1" applyAlignment="1" applyProtection="1">
      <alignment horizontal="left" vertical="center" wrapText="1" indent="1"/>
      <protection locked="0"/>
    </xf>
    <xf numFmtId="164" fontId="51" fillId="0" borderId="102" xfId="0" applyNumberFormat="1" applyFont="1" applyBorder="1" applyAlignment="1">
      <alignment horizontal="left" vertical="center" wrapText="1" indent="1"/>
    </xf>
    <xf numFmtId="164" fontId="55" fillId="0" borderId="79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102" xfId="0" applyNumberFormat="1" applyFont="1" applyBorder="1" applyAlignment="1">
      <alignment horizontal="left" vertical="center" wrapText="1" indent="3"/>
    </xf>
    <xf numFmtId="164" fontId="51" fillId="0" borderId="102" xfId="0" applyNumberFormat="1" applyFont="1" applyBorder="1" applyAlignment="1" applyProtection="1">
      <alignment horizontal="right" vertical="center" wrapText="1" indent="1"/>
      <protection locked="0"/>
    </xf>
    <xf numFmtId="164" fontId="55" fillId="0" borderId="102" xfId="0" applyNumberFormat="1" applyFont="1" applyBorder="1" applyAlignment="1">
      <alignment horizontal="right" vertical="center" wrapText="1" indent="1"/>
    </xf>
    <xf numFmtId="164" fontId="51" fillId="0" borderId="102" xfId="0" applyNumberFormat="1" applyFont="1" applyBorder="1" applyAlignment="1" applyProtection="1">
      <alignment horizontal="left" vertical="center" wrapText="1" indent="1"/>
      <protection locked="0"/>
    </xf>
    <xf numFmtId="164" fontId="55" fillId="0" borderId="68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54" xfId="0" applyNumberFormat="1" applyFont="1" applyBorder="1" applyAlignment="1" applyProtection="1">
      <alignment horizontal="right" vertical="center" wrapText="1" indent="1"/>
      <protection locked="0"/>
    </xf>
    <xf numFmtId="164" fontId="50" fillId="0" borderId="102" xfId="0" applyNumberFormat="1" applyFont="1" applyBorder="1" applyAlignment="1">
      <alignment horizontal="left" vertical="center" wrapText="1" indent="3"/>
    </xf>
    <xf numFmtId="164" fontId="50" fillId="0" borderId="103" xfId="0" applyNumberFormat="1" applyFont="1" applyBorder="1" applyAlignment="1" applyProtection="1">
      <alignment horizontal="left" vertical="center" wrapText="1" indent="1"/>
      <protection locked="0"/>
    </xf>
    <xf numFmtId="164" fontId="55" fillId="0" borderId="55" xfId="0" applyNumberFormat="1" applyFont="1" applyBorder="1" applyAlignment="1" applyProtection="1">
      <alignment horizontal="right" vertical="center" wrapText="1" indent="1"/>
      <protection locked="0"/>
    </xf>
    <xf numFmtId="164" fontId="51" fillId="0" borderId="102" xfId="0" applyNumberFormat="1" applyFont="1" applyBorder="1" applyAlignment="1">
      <alignment horizontal="left" vertical="center" wrapText="1" indent="4"/>
    </xf>
    <xf numFmtId="0" fontId="53" fillId="0" borderId="102" xfId="0" applyFont="1" applyBorder="1" applyAlignment="1">
      <alignment horizontal="left" wrapText="1" indent="4"/>
    </xf>
    <xf numFmtId="164" fontId="55" fillId="0" borderId="94" xfId="0" applyNumberFormat="1" applyFont="1" applyBorder="1" applyAlignment="1" applyProtection="1">
      <alignment horizontal="right" vertical="center" wrapText="1" indent="1"/>
      <protection locked="0"/>
    </xf>
    <xf numFmtId="164" fontId="0" fillId="0" borderId="0" xfId="0" applyNumberFormat="1" applyBorder="1" applyAlignment="1">
      <alignment vertical="center" wrapText="1"/>
    </xf>
    <xf numFmtId="0" fontId="50" fillId="0" borderId="102" xfId="47" applyFont="1" applyBorder="1" applyAlignment="1">
      <alignment horizontal="left" vertical="center" wrapText="1" indent="4"/>
    </xf>
    <xf numFmtId="164" fontId="22" fillId="0" borderId="53" xfId="0" applyNumberFormat="1" applyFont="1" applyBorder="1" applyAlignment="1">
      <alignment horizontal="center" vertical="center" wrapText="1"/>
    </xf>
    <xf numFmtId="164" fontId="50" fillId="0" borderId="68" xfId="47" applyNumberFormat="1" applyFont="1" applyFill="1" applyBorder="1" applyAlignment="1" applyProtection="1">
      <alignment horizontal="right" vertical="center" wrapText="1"/>
      <protection locked="0"/>
    </xf>
    <xf numFmtId="164" fontId="51" fillId="0" borderId="49" xfId="47" applyNumberFormat="1" applyFont="1" applyFill="1" applyBorder="1" applyAlignment="1">
      <alignment horizontal="right" vertical="center" wrapText="1"/>
    </xf>
    <xf numFmtId="164" fontId="51" fillId="0" borderId="85" xfId="47" applyNumberFormat="1" applyFont="1" applyBorder="1" applyAlignment="1">
      <alignment horizontal="right" vertical="center" wrapText="1"/>
    </xf>
    <xf numFmtId="0" fontId="9" fillId="0" borderId="53" xfId="0" applyFont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22" fillId="0" borderId="32" xfId="0" applyFont="1" applyBorder="1" applyAlignment="1">
      <alignment vertical="center"/>
    </xf>
    <xf numFmtId="164" fontId="50" fillId="0" borderId="71" xfId="47" applyNumberFormat="1" applyFont="1" applyBorder="1" applyAlignment="1" applyProtection="1">
      <alignment horizontal="right" vertical="center" wrapText="1"/>
      <protection locked="0"/>
    </xf>
    <xf numFmtId="164" fontId="50" fillId="0" borderId="104" xfId="47" applyNumberFormat="1" applyFont="1" applyBorder="1" applyAlignment="1" applyProtection="1">
      <alignment horizontal="right" vertical="center" wrapText="1"/>
      <protection locked="0"/>
    </xf>
    <xf numFmtId="164" fontId="51" fillId="0" borderId="61" xfId="47" applyNumberFormat="1" applyFont="1" applyBorder="1" applyAlignment="1">
      <alignment horizontal="right" vertical="center" wrapText="1"/>
    </xf>
    <xf numFmtId="164" fontId="54" fillId="0" borderId="45" xfId="0" quotePrefix="1" applyNumberFormat="1" applyFont="1" applyBorder="1" applyAlignment="1">
      <alignment horizontal="right" vertical="center" wrapText="1"/>
    </xf>
    <xf numFmtId="164" fontId="51" fillId="0" borderId="88" xfId="47" applyNumberFormat="1" applyFont="1" applyBorder="1" applyAlignment="1">
      <alignment horizontal="right" vertical="center" wrapText="1"/>
    </xf>
    <xf numFmtId="3" fontId="22" fillId="0" borderId="45" xfId="0" applyNumberFormat="1" applyFont="1" applyBorder="1" applyAlignment="1" applyProtection="1">
      <alignment horizontal="right" vertical="center" wrapText="1"/>
      <protection locked="0"/>
    </xf>
    <xf numFmtId="164" fontId="0" fillId="0" borderId="0" xfId="0" applyNumberFormat="1" applyAlignment="1">
      <alignment horizontal="right" vertical="center" wrapText="1"/>
    </xf>
    <xf numFmtId="0" fontId="0" fillId="0" borderId="0" xfId="0" applyFont="1" applyAlignment="1">
      <alignment horizontal="right" vertical="center" wrapText="1" indent="1"/>
    </xf>
    <xf numFmtId="0" fontId="57" fillId="0" borderId="0" xfId="0" applyFont="1" applyAlignment="1" applyProtection="1">
      <alignment horizontal="right" vertical="top"/>
      <protection locked="0"/>
    </xf>
    <xf numFmtId="49" fontId="14" fillId="0" borderId="72" xfId="0" applyNumberFormat="1" applyFont="1" applyBorder="1" applyAlignment="1">
      <alignment horizontal="right" vertical="center"/>
    </xf>
    <xf numFmtId="49" fontId="14" fillId="0" borderId="74" xfId="0" applyNumberFormat="1" applyFont="1" applyBorder="1" applyAlignment="1">
      <alignment horizontal="right" vertical="center"/>
    </xf>
    <xf numFmtId="3" fontId="109" fillId="0" borderId="0" xfId="0" applyNumberFormat="1" applyFont="1" applyFill="1" applyAlignment="1">
      <alignment horizontal="right" vertical="center" wrapText="1"/>
    </xf>
    <xf numFmtId="3" fontId="67" fillId="0" borderId="0" xfId="88" applyNumberFormat="1" applyFont="1" applyBorder="1"/>
    <xf numFmtId="3" fontId="79" fillId="0" borderId="0" xfId="88" applyNumberFormat="1" applyFont="1" applyFill="1" applyBorder="1"/>
    <xf numFmtId="3" fontId="67" fillId="0" borderId="0" xfId="88" applyNumberFormat="1" applyFont="1" applyAlignment="1">
      <alignment horizontal="right"/>
    </xf>
    <xf numFmtId="0" fontId="59" fillId="0" borderId="0" xfId="88" applyFont="1" applyAlignment="1">
      <alignment horizontal="right"/>
    </xf>
    <xf numFmtId="3" fontId="79" fillId="0" borderId="49" xfId="88" applyNumberFormat="1" applyFont="1" applyFill="1" applyBorder="1"/>
    <xf numFmtId="3" fontId="22" fillId="0" borderId="15" xfId="47" applyNumberFormat="1" applyFont="1" applyBorder="1" applyAlignment="1">
      <alignment horizontal="right" vertical="center" wrapText="1" indent="1"/>
    </xf>
    <xf numFmtId="164" fontId="55" fillId="0" borderId="13" xfId="47" applyNumberFormat="1" applyFont="1" applyBorder="1" applyAlignment="1" applyProtection="1">
      <alignment horizontal="right" vertical="center" wrapText="1" indent="1"/>
      <protection locked="0"/>
    </xf>
    <xf numFmtId="164" fontId="55" fillId="0" borderId="92" xfId="47" applyNumberFormat="1" applyFont="1" applyBorder="1" applyAlignment="1">
      <alignment horizontal="right" vertical="center" wrapText="1" indent="1"/>
    </xf>
    <xf numFmtId="164" fontId="55" fillId="0" borderId="49" xfId="47" applyNumberFormat="1" applyFont="1" applyBorder="1" applyAlignment="1">
      <alignment horizontal="right" vertical="center" wrapText="1" indent="1"/>
    </xf>
    <xf numFmtId="164" fontId="55" fillId="0" borderId="88" xfId="47" applyNumberFormat="1" applyFont="1" applyBorder="1" applyAlignment="1">
      <alignment horizontal="right" vertical="center" wrapText="1" indent="1"/>
    </xf>
    <xf numFmtId="164" fontId="52" fillId="0" borderId="15" xfId="47" applyNumberFormat="1" applyFont="1" applyBorder="1" applyAlignment="1" applyProtection="1">
      <alignment horizontal="right" vertical="center" wrapText="1" indent="1"/>
      <protection locked="0"/>
    </xf>
    <xf numFmtId="164" fontId="50" fillId="0" borderId="41" xfId="47" applyNumberFormat="1" applyFont="1" applyBorder="1" applyAlignment="1" applyProtection="1">
      <alignment horizontal="right" vertical="center" wrapText="1" indent="1"/>
      <protection locked="0"/>
    </xf>
    <xf numFmtId="0" fontId="9" fillId="0" borderId="44" xfId="0" applyFont="1" applyBorder="1" applyAlignment="1">
      <alignment horizontal="right" vertical="center" wrapText="1" indent="1"/>
    </xf>
    <xf numFmtId="164" fontId="22" fillId="0" borderId="85" xfId="47" applyNumberFormat="1" applyFont="1" applyBorder="1" applyAlignment="1">
      <alignment horizontal="right" vertical="center" wrapText="1" indent="1"/>
    </xf>
    <xf numFmtId="164" fontId="56" fillId="0" borderId="15" xfId="0" quotePrefix="1" applyNumberFormat="1" applyFont="1" applyBorder="1" applyAlignment="1">
      <alignment horizontal="right" vertical="center" wrapText="1" indent="1"/>
    </xf>
    <xf numFmtId="0" fontId="14" fillId="0" borderId="38" xfId="0" applyFont="1" applyFill="1" applyBorder="1" applyAlignment="1">
      <alignment horizontal="center" vertical="center" wrapText="1"/>
    </xf>
    <xf numFmtId="164" fontId="22" fillId="0" borderId="15" xfId="47" applyNumberFormat="1" applyFont="1" applyFill="1" applyBorder="1" applyAlignment="1">
      <alignment horizontal="right" vertical="center" wrapText="1" indent="1"/>
    </xf>
    <xf numFmtId="164" fontId="50" fillId="0" borderId="13" xfId="47" applyNumberFormat="1" applyFont="1" applyFill="1" applyBorder="1" applyAlignment="1" applyProtection="1">
      <alignment horizontal="right" vertical="center" wrapText="1" indent="1"/>
      <protection locked="0"/>
    </xf>
    <xf numFmtId="164" fontId="50" fillId="0" borderId="85" xfId="47" applyNumberFormat="1" applyFont="1" applyFill="1" applyBorder="1" applyAlignment="1" applyProtection="1">
      <alignment horizontal="right" vertical="center" wrapText="1" indent="1"/>
      <protection locked="0"/>
    </xf>
    <xf numFmtId="164" fontId="50" fillId="0" borderId="86" xfId="47" applyNumberFormat="1" applyFont="1" applyFill="1" applyBorder="1" applyAlignment="1" applyProtection="1">
      <alignment horizontal="right" vertical="center" wrapText="1" indent="1"/>
      <protection locked="0"/>
    </xf>
    <xf numFmtId="164" fontId="52" fillId="0" borderId="15" xfId="47" applyNumberFormat="1" applyFont="1" applyFill="1" applyBorder="1" applyAlignment="1">
      <alignment horizontal="right" vertical="center" wrapText="1" indent="1"/>
    </xf>
    <xf numFmtId="164" fontId="50" fillId="0" borderId="13" xfId="47" applyNumberFormat="1" applyFont="1" applyFill="1" applyBorder="1" applyAlignment="1">
      <alignment horizontal="right" vertical="center" wrapText="1" indent="1"/>
    </xf>
    <xf numFmtId="164" fontId="51" fillId="0" borderId="85" xfId="47" applyNumberFormat="1" applyFont="1" applyFill="1" applyBorder="1" applyAlignment="1" applyProtection="1">
      <alignment horizontal="right" vertical="center" wrapText="1" indent="1"/>
      <protection locked="0"/>
    </xf>
    <xf numFmtId="164" fontId="51" fillId="0" borderId="86" xfId="47" applyNumberFormat="1" applyFont="1" applyFill="1" applyBorder="1" applyAlignment="1" applyProtection="1">
      <alignment horizontal="right" vertical="center" wrapText="1" indent="1"/>
      <protection locked="0"/>
    </xf>
    <xf numFmtId="164" fontId="51" fillId="0" borderId="13" xfId="47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5" xfId="0" applyNumberFormat="1" applyFont="1" applyFill="1" applyBorder="1" applyAlignment="1">
      <alignment horizontal="center" vertical="center" wrapText="1"/>
    </xf>
    <xf numFmtId="164" fontId="22" fillId="0" borderId="38" xfId="47" applyNumberFormat="1" applyFont="1" applyFill="1" applyBorder="1" applyAlignment="1">
      <alignment horizontal="right" vertical="center" wrapText="1" indent="1"/>
    </xf>
    <xf numFmtId="164" fontId="50" fillId="0" borderId="35" xfId="47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85" xfId="47" applyNumberFormat="1" applyFont="1" applyFill="1" applyBorder="1" applyAlignment="1">
      <alignment horizontal="right" vertical="center" wrapText="1" indent="1"/>
    </xf>
    <xf numFmtId="164" fontId="50" fillId="0" borderId="41" xfId="47" applyNumberFormat="1" applyFont="1" applyFill="1" applyBorder="1" applyAlignment="1" applyProtection="1">
      <alignment horizontal="right" vertical="center" wrapText="1" indent="1"/>
      <protection locked="0"/>
    </xf>
    <xf numFmtId="164" fontId="54" fillId="0" borderId="15" xfId="0" quotePrefix="1" applyNumberFormat="1" applyFont="1" applyFill="1" applyBorder="1" applyAlignment="1">
      <alignment horizontal="righ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52" fillId="0" borderId="33" xfId="47" applyNumberFormat="1" applyFont="1" applyBorder="1" applyAlignment="1" applyProtection="1">
      <alignment horizontal="right" vertical="center" wrapText="1" indent="1"/>
      <protection locked="0"/>
    </xf>
    <xf numFmtId="0" fontId="52" fillId="0" borderId="33" xfId="0" applyFont="1" applyBorder="1" applyAlignment="1">
      <alignment horizontal="left" vertical="center" wrapText="1" indent="1"/>
    </xf>
    <xf numFmtId="0" fontId="50" fillId="0" borderId="72" xfId="47" applyFont="1" applyBorder="1" applyAlignment="1">
      <alignment horizontal="left" vertical="center" wrapText="1" indent="1"/>
    </xf>
    <xf numFmtId="0" fontId="50" fillId="0" borderId="94" xfId="47" applyFont="1" applyBorder="1" applyAlignment="1">
      <alignment horizontal="left" vertical="center" wrapText="1" indent="1"/>
    </xf>
    <xf numFmtId="0" fontId="53" fillId="0" borderId="79" xfId="0" applyFont="1" applyBorder="1" applyAlignment="1">
      <alignment horizontal="left" wrapText="1" indent="1"/>
    </xf>
    <xf numFmtId="0" fontId="53" fillId="0" borderId="94" xfId="0" applyFont="1" applyBorder="1" applyAlignment="1">
      <alignment horizontal="left" wrapText="1" indent="1"/>
    </xf>
    <xf numFmtId="0" fontId="50" fillId="0" borderId="55" xfId="47" applyFont="1" applyBorder="1" applyAlignment="1">
      <alignment horizontal="left" vertical="center" wrapText="1" indent="1"/>
    </xf>
    <xf numFmtId="0" fontId="50" fillId="0" borderId="79" xfId="47" applyFont="1" applyBorder="1" applyAlignment="1">
      <alignment horizontal="left" vertical="center" wrapText="1" indent="1"/>
    </xf>
    <xf numFmtId="0" fontId="50" fillId="0" borderId="94" xfId="47" applyFont="1" applyBorder="1" applyAlignment="1">
      <alignment horizontal="left" vertical="center" wrapText="1" indent="3"/>
    </xf>
    <xf numFmtId="0" fontId="51" fillId="0" borderId="79" xfId="47" applyFont="1" applyBorder="1" applyAlignment="1">
      <alignment horizontal="left" vertical="center" wrapText="1" indent="1"/>
    </xf>
    <xf numFmtId="0" fontId="51" fillId="0" borderId="94" xfId="47" applyFont="1" applyBorder="1" applyAlignment="1">
      <alignment horizontal="left" vertical="center" wrapText="1" indent="1"/>
    </xf>
    <xf numFmtId="0" fontId="51" fillId="0" borderId="78" xfId="47" quotePrefix="1" applyFont="1" applyBorder="1" applyAlignment="1">
      <alignment horizontal="left" vertical="center" wrapText="1" indent="3"/>
    </xf>
    <xf numFmtId="0" fontId="51" fillId="0" borderId="78" xfId="47" applyFont="1" applyBorder="1" applyAlignment="1">
      <alignment horizontal="left" vertical="center" wrapText="1" indent="1"/>
    </xf>
    <xf numFmtId="0" fontId="53" fillId="0" borderId="72" xfId="0" applyFont="1" applyBorder="1" applyAlignment="1">
      <alignment horizontal="left" wrapText="1" indent="1"/>
    </xf>
    <xf numFmtId="0" fontId="53" fillId="0" borderId="95" xfId="0" applyFont="1" applyBorder="1" applyAlignment="1">
      <alignment horizontal="left" wrapText="1" indent="1"/>
    </xf>
    <xf numFmtId="0" fontId="51" fillId="0" borderId="55" xfId="47" applyFont="1" applyBorder="1" applyAlignment="1">
      <alignment horizontal="left" vertical="center" wrapText="1" indent="1"/>
    </xf>
    <xf numFmtId="0" fontId="57" fillId="0" borderId="0" xfId="0" applyFont="1" applyAlignment="1" applyProtection="1">
      <alignment horizontal="right" vertical="top"/>
      <protection locked="0"/>
    </xf>
    <xf numFmtId="49" fontId="14" fillId="0" borderId="72" xfId="0" applyNumberFormat="1" applyFont="1" applyBorder="1" applyAlignment="1">
      <alignment horizontal="right" vertical="center"/>
    </xf>
    <xf numFmtId="49" fontId="14" fillId="0" borderId="74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0" fillId="0" borderId="0" xfId="83" applyFont="1" applyAlignment="1">
      <alignment horizontal="right"/>
    </xf>
    <xf numFmtId="0" fontId="49" fillId="0" borderId="0" xfId="83" applyFont="1" applyAlignment="1">
      <alignment horizontal="right"/>
    </xf>
    <xf numFmtId="0" fontId="14" fillId="0" borderId="37" xfId="0" applyFont="1" applyBorder="1" applyAlignment="1">
      <alignment horizontal="center" vertical="center" wrapText="1"/>
    </xf>
    <xf numFmtId="164" fontId="55" fillId="0" borderId="92" xfId="47" applyNumberFormat="1" applyFont="1" applyBorder="1" applyAlignment="1">
      <alignment horizontal="right" vertical="center" wrapText="1"/>
    </xf>
    <xf numFmtId="164" fontId="55" fillId="0" borderId="85" xfId="47" applyNumberFormat="1" applyFont="1" applyBorder="1" applyAlignment="1">
      <alignment horizontal="right" vertical="center" wrapText="1"/>
    </xf>
    <xf numFmtId="164" fontId="55" fillId="0" borderId="94" xfId="47" applyNumberFormat="1" applyFont="1" applyBorder="1" applyAlignment="1">
      <alignment horizontal="right" vertical="center" wrapText="1"/>
    </xf>
    <xf numFmtId="164" fontId="55" fillId="0" borderId="94" xfId="47" applyNumberFormat="1" applyFont="1" applyBorder="1" applyAlignment="1">
      <alignment horizontal="right" vertical="center" wrapText="1" indent="1"/>
    </xf>
    <xf numFmtId="164" fontId="52" fillId="0" borderId="16" xfId="0" applyNumberFormat="1" applyFont="1" applyBorder="1" applyAlignment="1">
      <alignment horizontal="left" vertical="center" wrapText="1" indent="3"/>
    </xf>
    <xf numFmtId="164" fontId="86" fillId="0" borderId="0" xfId="0" applyNumberFormat="1" applyFont="1" applyAlignment="1">
      <alignment vertical="center" textRotation="180" wrapText="1"/>
    </xf>
    <xf numFmtId="164" fontId="86" fillId="0" borderId="0" xfId="0" applyNumberFormat="1" applyFont="1" applyAlignment="1">
      <alignment vertical="center" wrapText="1"/>
    </xf>
    <xf numFmtId="0" fontId="86" fillId="0" borderId="0" xfId="0" applyFont="1" applyAlignment="1">
      <alignment vertical="center" wrapText="1"/>
    </xf>
    <xf numFmtId="0" fontId="67" fillId="0" borderId="0" xfId="88" applyFont="1" applyAlignment="1">
      <alignment horizontal="right"/>
    </xf>
    <xf numFmtId="49" fontId="51" fillId="0" borderId="47" xfId="0" applyNumberFormat="1" applyFont="1" applyBorder="1" applyAlignment="1">
      <alignment horizontal="center" vertical="center" wrapText="1"/>
    </xf>
    <xf numFmtId="3" fontId="104" fillId="0" borderId="12" xfId="0" applyNumberFormat="1" applyFont="1" applyBorder="1" applyAlignment="1">
      <alignment vertical="center"/>
    </xf>
    <xf numFmtId="3" fontId="104" fillId="0" borderId="28" xfId="0" applyNumberFormat="1" applyFont="1" applyBorder="1" applyAlignment="1">
      <alignment vertical="center"/>
    </xf>
    <xf numFmtId="3" fontId="67" fillId="0" borderId="32" xfId="46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0" fontId="21" fillId="0" borderId="102" xfId="0" applyFont="1" applyFill="1" applyBorder="1" applyAlignment="1">
      <alignment vertical="center" wrapText="1"/>
    </xf>
    <xf numFmtId="3" fontId="21" fillId="0" borderId="49" xfId="0" applyNumberFormat="1" applyFont="1" applyFill="1" applyBorder="1" applyAlignment="1">
      <alignment vertical="center"/>
    </xf>
    <xf numFmtId="0" fontId="86" fillId="0" borderId="0" xfId="0" applyFont="1" applyFill="1" applyAlignment="1">
      <alignment vertical="center" wrapText="1"/>
    </xf>
    <xf numFmtId="164" fontId="0" fillId="0" borderId="0" xfId="0" applyNumberFormat="1" applyFill="1" applyAlignment="1">
      <alignment vertical="center" wrapText="1"/>
    </xf>
    <xf numFmtId="0" fontId="86" fillId="0" borderId="0" xfId="0" applyFont="1" applyFill="1"/>
    <xf numFmtId="0" fontId="72" fillId="0" borderId="0" xfId="47" applyFont="1" applyFill="1"/>
    <xf numFmtId="164" fontId="0" fillId="0" borderId="0" xfId="0" applyNumberFormat="1" applyFill="1" applyAlignment="1">
      <alignment horizontal="center" vertical="center" wrapText="1"/>
    </xf>
    <xf numFmtId="0" fontId="57" fillId="0" borderId="0" xfId="0" applyFont="1" applyFill="1" applyAlignment="1" applyProtection="1">
      <alignment horizontal="right" vertical="center"/>
      <protection locked="0"/>
    </xf>
    <xf numFmtId="164" fontId="48" fillId="0" borderId="0" xfId="0" applyNumberFormat="1" applyFont="1" applyFill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164" fontId="11" fillId="0" borderId="15" xfId="0" applyNumberFormat="1" applyFont="1" applyFill="1" applyBorder="1" applyAlignment="1">
      <alignment horizontal="center" vertical="center" wrapText="1"/>
    </xf>
    <xf numFmtId="164" fontId="11" fillId="0" borderId="16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Alignment="1">
      <alignment horizontal="center" vertical="center" wrapText="1"/>
    </xf>
    <xf numFmtId="164" fontId="11" fillId="0" borderId="20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164" fontId="11" fillId="0" borderId="68" xfId="0" applyNumberFormat="1" applyFont="1" applyFill="1" applyBorder="1" applyAlignment="1">
      <alignment horizontal="center" vertical="center" wrapText="1"/>
    </xf>
    <xf numFmtId="164" fontId="11" fillId="0" borderId="28" xfId="0" applyNumberFormat="1" applyFont="1" applyFill="1" applyBorder="1" applyAlignment="1">
      <alignment horizontal="center" vertical="center" wrapText="1"/>
    </xf>
    <xf numFmtId="164" fontId="28" fillId="0" borderId="102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85" xfId="0" applyNumberFormat="1" applyFill="1" applyBorder="1" applyAlignment="1">
      <alignment horizontal="center" vertical="center" wrapText="1"/>
    </xf>
    <xf numFmtId="164" fontId="11" fillId="0" borderId="85" xfId="0" applyNumberFormat="1" applyFont="1" applyFill="1" applyBorder="1" applyAlignment="1">
      <alignment horizontal="center" vertical="center" wrapText="1"/>
    </xf>
    <xf numFmtId="164" fontId="0" fillId="0" borderId="85" xfId="0" applyNumberFormat="1" applyFill="1" applyBorder="1" applyAlignment="1">
      <alignment horizontal="right" vertical="center" wrapText="1"/>
    </xf>
    <xf numFmtId="164" fontId="0" fillId="0" borderId="49" xfId="0" applyNumberFormat="1" applyFill="1" applyBorder="1" applyAlignment="1">
      <alignment horizontal="right" vertical="center" wrapText="1"/>
    </xf>
    <xf numFmtId="164" fontId="11" fillId="0" borderId="88" xfId="0" applyNumberFormat="1" applyFont="1" applyFill="1" applyBorder="1" applyAlignment="1">
      <alignment horizontal="center" vertical="center" wrapText="1"/>
    </xf>
    <xf numFmtId="3" fontId="21" fillId="0" borderId="85" xfId="0" applyNumberFormat="1" applyFont="1" applyFill="1" applyBorder="1" applyAlignment="1">
      <alignment vertical="center"/>
    </xf>
    <xf numFmtId="1" fontId="21" fillId="0" borderId="85" xfId="0" applyNumberFormat="1" applyFont="1" applyFill="1" applyBorder="1" applyAlignment="1" applyProtection="1">
      <alignment horizontal="center" vertical="center" wrapText="1"/>
      <protection locked="0"/>
    </xf>
    <xf numFmtId="164" fontId="21" fillId="0" borderId="85" xfId="0" applyNumberFormat="1" applyFont="1" applyFill="1" applyBorder="1" applyAlignment="1" applyProtection="1">
      <alignment vertical="center" wrapText="1"/>
      <protection locked="0"/>
    </xf>
    <xf numFmtId="164" fontId="21" fillId="0" borderId="49" xfId="0" applyNumberFormat="1" applyFont="1" applyFill="1" applyBorder="1" applyAlignment="1" applyProtection="1">
      <alignment vertical="center" wrapText="1"/>
      <protection locked="0"/>
    </xf>
    <xf numFmtId="164" fontId="21" fillId="0" borderId="88" xfId="0" applyNumberFormat="1" applyFont="1" applyFill="1" applyBorder="1" applyAlignment="1">
      <alignment vertical="center" wrapText="1"/>
    </xf>
    <xf numFmtId="3" fontId="85" fillId="0" borderId="85" xfId="0" applyNumberFormat="1" applyFont="1" applyFill="1" applyBorder="1" applyAlignment="1">
      <alignment horizontal="right" vertical="center" wrapText="1"/>
    </xf>
    <xf numFmtId="3" fontId="85" fillId="0" borderId="49" xfId="0" applyNumberFormat="1" applyFont="1" applyFill="1" applyBorder="1" applyAlignment="1">
      <alignment horizontal="right" vertical="center" wrapText="1"/>
    </xf>
    <xf numFmtId="0" fontId="69" fillId="0" borderId="102" xfId="0" applyFont="1" applyFill="1" applyBorder="1" applyAlignment="1">
      <alignment vertical="center" wrapText="1"/>
    </xf>
    <xf numFmtId="164" fontId="69" fillId="0" borderId="85" xfId="0" applyNumberFormat="1" applyFont="1" applyFill="1" applyBorder="1" applyAlignment="1" applyProtection="1">
      <alignment vertical="center" wrapText="1"/>
      <protection locked="0"/>
    </xf>
    <xf numFmtId="164" fontId="69" fillId="0" borderId="88" xfId="0" applyNumberFormat="1" applyFont="1" applyFill="1" applyBorder="1" applyAlignment="1">
      <alignment vertical="center" wrapText="1"/>
    </xf>
    <xf numFmtId="0" fontId="21" fillId="0" borderId="102" xfId="0" applyFont="1" applyFill="1" applyBorder="1" applyAlignment="1">
      <alignment vertical="center"/>
    </xf>
    <xf numFmtId="3" fontId="21" fillId="0" borderId="85" xfId="0" applyNumberFormat="1" applyFont="1" applyFill="1" applyBorder="1"/>
    <xf numFmtId="3" fontId="21" fillId="0" borderId="49" xfId="0" applyNumberFormat="1" applyFont="1" applyFill="1" applyBorder="1"/>
    <xf numFmtId="164" fontId="0" fillId="0" borderId="102" xfId="0" applyNumberFormat="1" applyFill="1" applyBorder="1" applyAlignment="1" applyProtection="1">
      <alignment horizontal="left" vertical="center" wrapText="1"/>
      <protection locked="0"/>
    </xf>
    <xf numFmtId="164" fontId="21" fillId="0" borderId="30" xfId="0" applyNumberFormat="1" applyFont="1" applyFill="1" applyBorder="1" applyAlignment="1" applyProtection="1">
      <alignment horizontal="left" vertical="center" wrapText="1"/>
      <protection locked="0"/>
    </xf>
    <xf numFmtId="164" fontId="21" fillId="0" borderId="24" xfId="0" applyNumberFormat="1" applyFont="1" applyFill="1" applyBorder="1" applyAlignment="1" applyProtection="1">
      <alignment vertical="center" wrapText="1"/>
      <protection locked="0"/>
    </xf>
    <xf numFmtId="1" fontId="21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21" fillId="0" borderId="97" xfId="0" applyNumberFormat="1" applyFont="1" applyFill="1" applyBorder="1" applyAlignment="1" applyProtection="1">
      <alignment vertical="center" wrapText="1"/>
      <protection locked="0"/>
    </xf>
    <xf numFmtId="164" fontId="21" fillId="0" borderId="31" xfId="0" applyNumberFormat="1" applyFont="1" applyFill="1" applyBorder="1" applyAlignment="1">
      <alignment vertical="center" wrapText="1"/>
    </xf>
    <xf numFmtId="164" fontId="11" fillId="0" borderId="10" xfId="0" applyNumberFormat="1" applyFont="1" applyFill="1" applyBorder="1" applyAlignment="1">
      <alignment horizontal="left" vertical="center" wrapText="1"/>
    </xf>
    <xf numFmtId="164" fontId="11" fillId="0" borderId="15" xfId="0" applyNumberFormat="1" applyFont="1" applyFill="1" applyBorder="1" applyAlignment="1">
      <alignment vertical="center" wrapText="1"/>
    </xf>
    <xf numFmtId="164" fontId="11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164" fontId="11" fillId="0" borderId="47" xfId="0" applyNumberFormat="1" applyFont="1" applyFill="1" applyBorder="1" applyAlignment="1">
      <alignment horizontal="center" vertical="center" wrapText="1"/>
    </xf>
    <xf numFmtId="164" fontId="11" fillId="0" borderId="43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Alignment="1">
      <alignment vertical="center" wrapText="1"/>
    </xf>
    <xf numFmtId="164" fontId="11" fillId="0" borderId="84" xfId="0" applyNumberFormat="1" applyFont="1" applyFill="1" applyBorder="1" applyAlignment="1" applyProtection="1">
      <alignment horizontal="left" vertical="center" wrapText="1"/>
      <protection locked="0"/>
    </xf>
    <xf numFmtId="0" fontId="21" fillId="0" borderId="20" xfId="0" applyFont="1" applyFill="1" applyBorder="1" applyAlignment="1">
      <alignment vertical="center" wrapText="1"/>
    </xf>
    <xf numFmtId="0" fontId="11" fillId="0" borderId="84" xfId="0" applyFont="1" applyFill="1" applyBorder="1"/>
    <xf numFmtId="0" fontId="21" fillId="0" borderId="89" xfId="0" applyFont="1" applyFill="1" applyBorder="1" applyAlignment="1">
      <alignment vertical="center" wrapText="1"/>
    </xf>
    <xf numFmtId="164" fontId="21" fillId="0" borderId="13" xfId="0" applyNumberFormat="1" applyFont="1" applyFill="1" applyBorder="1" applyAlignment="1" applyProtection="1">
      <alignment vertical="center" wrapText="1"/>
      <protection locked="0"/>
    </xf>
    <xf numFmtId="164" fontId="21" fillId="0" borderId="68" xfId="0" applyNumberFormat="1" applyFont="1" applyFill="1" applyBorder="1" applyAlignment="1" applyProtection="1">
      <alignment vertical="center" wrapText="1"/>
      <protection locked="0"/>
    </xf>
    <xf numFmtId="0" fontId="21" fillId="0" borderId="84" xfId="0" applyFont="1" applyFill="1" applyBorder="1" applyAlignment="1">
      <alignment vertical="center" wrapText="1"/>
    </xf>
    <xf numFmtId="164" fontId="21" fillId="0" borderId="41" xfId="0" applyNumberFormat="1" applyFont="1" applyFill="1" applyBorder="1" applyAlignment="1" applyProtection="1">
      <alignment vertical="center" wrapText="1"/>
      <protection locked="0"/>
    </xf>
    <xf numFmtId="164" fontId="21" fillId="0" borderId="50" xfId="0" applyNumberFormat="1" applyFont="1" applyFill="1" applyBorder="1" applyAlignment="1" applyProtection="1">
      <alignment vertical="center" wrapText="1"/>
      <protection locked="0"/>
    </xf>
    <xf numFmtId="164" fontId="86" fillId="0" borderId="84" xfId="0" applyNumberFormat="1" applyFont="1" applyFill="1" applyBorder="1" applyAlignment="1" applyProtection="1">
      <alignment vertical="center" wrapText="1"/>
      <protection locked="0"/>
    </xf>
    <xf numFmtId="164" fontId="21" fillId="0" borderId="84" xfId="0" applyNumberFormat="1" applyFont="1" applyFill="1" applyBorder="1" applyAlignment="1" applyProtection="1">
      <alignment horizontal="left" vertical="center" wrapText="1"/>
      <protection locked="0"/>
    </xf>
    <xf numFmtId="164" fontId="11" fillId="0" borderId="16" xfId="0" applyNumberFormat="1" applyFont="1" applyFill="1" applyBorder="1" applyAlignment="1">
      <alignment vertical="center" wrapText="1"/>
    </xf>
    <xf numFmtId="164" fontId="55" fillId="0" borderId="49" xfId="0" applyNumberFormat="1" applyFont="1" applyBorder="1" applyAlignment="1" applyProtection="1">
      <alignment horizontal="right" vertical="center" wrapText="1" indent="1"/>
      <protection locked="0"/>
    </xf>
    <xf numFmtId="164" fontId="29" fillId="0" borderId="10" xfId="0" applyNumberFormat="1" applyFont="1" applyBorder="1" applyAlignment="1">
      <alignment horizontal="left" vertical="center" wrapText="1" indent="1"/>
    </xf>
    <xf numFmtId="164" fontId="29" fillId="0" borderId="15" xfId="0" applyNumberFormat="1" applyFont="1" applyBorder="1" applyAlignment="1">
      <alignment horizontal="right" vertical="center" wrapText="1" indent="1"/>
    </xf>
    <xf numFmtId="164" fontId="29" fillId="0" borderId="44" xfId="0" applyNumberFormat="1" applyFont="1" applyBorder="1" applyAlignment="1">
      <alignment horizontal="right" vertical="center" wrapText="1" indent="1"/>
    </xf>
    <xf numFmtId="164" fontId="29" fillId="0" borderId="10" xfId="0" applyNumberFormat="1" applyFont="1" applyBorder="1" applyAlignment="1">
      <alignment horizontal="right" vertical="center" wrapText="1" indent="1"/>
    </xf>
    <xf numFmtId="164" fontId="29" fillId="0" borderId="16" xfId="0" applyNumberFormat="1" applyFont="1" applyBorder="1" applyAlignment="1">
      <alignment horizontal="right" vertical="center" wrapText="1" indent="1"/>
    </xf>
    <xf numFmtId="164" fontId="29" fillId="0" borderId="53" xfId="0" applyNumberFormat="1" applyFont="1" applyBorder="1" applyAlignment="1">
      <alignment horizontal="right" vertical="center" wrapText="1" indent="1"/>
    </xf>
    <xf numFmtId="164" fontId="29" fillId="0" borderId="33" xfId="0" applyNumberFormat="1" applyFont="1" applyBorder="1" applyAlignment="1">
      <alignment horizontal="right" vertical="center" wrapText="1" indent="1"/>
    </xf>
    <xf numFmtId="4" fontId="29" fillId="0" borderId="16" xfId="0" applyNumberFormat="1" applyFont="1" applyBorder="1" applyAlignment="1">
      <alignment horizontal="right" vertical="center" wrapText="1" indent="1"/>
    </xf>
    <xf numFmtId="164" fontId="29" fillId="0" borderId="0" xfId="0" applyNumberFormat="1" applyFont="1" applyAlignment="1">
      <alignment horizontal="right" vertical="center" wrapText="1" indent="1"/>
    </xf>
    <xf numFmtId="164" fontId="56" fillId="0" borderId="10" xfId="0" applyNumberFormat="1" applyFont="1" applyBorder="1" applyAlignment="1">
      <alignment horizontal="left" vertical="center" wrapText="1" indent="1"/>
    </xf>
    <xf numFmtId="164" fontId="29" fillId="0" borderId="0" xfId="0" applyNumberFormat="1" applyFont="1" applyAlignment="1">
      <alignment horizontal="center" vertical="center" wrapText="1"/>
    </xf>
    <xf numFmtId="164" fontId="29" fillId="0" borderId="45" xfId="0" applyNumberFormat="1" applyFont="1" applyBorder="1" applyAlignment="1">
      <alignment horizontal="right" vertical="center" wrapText="1" indent="1"/>
    </xf>
    <xf numFmtId="164" fontId="56" fillId="0" borderId="45" xfId="0" applyNumberFormat="1" applyFont="1" applyBorder="1" applyAlignment="1">
      <alignment horizontal="right" vertical="center" wrapText="1" indent="1"/>
    </xf>
    <xf numFmtId="164" fontId="56" fillId="0" borderId="15" xfId="0" applyNumberFormat="1" applyFont="1" applyBorder="1" applyAlignment="1">
      <alignment horizontal="right" vertical="center" wrapText="1" indent="1"/>
    </xf>
    <xf numFmtId="164" fontId="56" fillId="0" borderId="16" xfId="0" applyNumberFormat="1" applyFont="1" applyBorder="1" applyAlignment="1">
      <alignment horizontal="right" vertical="center" wrapText="1" indent="1"/>
    </xf>
    <xf numFmtId="164" fontId="56" fillId="0" borderId="44" xfId="0" applyNumberFormat="1" applyFont="1" applyBorder="1" applyAlignment="1">
      <alignment horizontal="right" vertical="center" wrapText="1" indent="1"/>
    </xf>
    <xf numFmtId="4" fontId="56" fillId="0" borderId="16" xfId="0" applyNumberFormat="1" applyFont="1" applyBorder="1" applyAlignment="1">
      <alignment horizontal="right" vertical="center" wrapText="1" indent="1"/>
    </xf>
    <xf numFmtId="164" fontId="56" fillId="0" borderId="53" xfId="0" applyNumberFormat="1" applyFont="1" applyBorder="1" applyAlignment="1">
      <alignment horizontal="right" vertical="center" wrapText="1" indent="1"/>
    </xf>
    <xf numFmtId="164" fontId="56" fillId="0" borderId="33" xfId="0" applyNumberFormat="1" applyFont="1" applyBorder="1" applyAlignment="1">
      <alignment horizontal="right" vertical="center" wrapText="1" indent="1"/>
    </xf>
    <xf numFmtId="164" fontId="56" fillId="0" borderId="0" xfId="0" applyNumberFormat="1" applyFont="1" applyAlignment="1">
      <alignment horizontal="right" vertical="center" wrapText="1" indent="1"/>
    </xf>
    <xf numFmtId="3" fontId="49" fillId="0" borderId="12" xfId="46" applyNumberFormat="1" applyFont="1" applyBorder="1" applyAlignment="1">
      <alignment vertical="center"/>
    </xf>
    <xf numFmtId="3" fontId="49" fillId="0" borderId="79" xfId="46" applyNumberFormat="1" applyFont="1" applyBorder="1" applyAlignment="1">
      <alignment vertical="center"/>
    </xf>
    <xf numFmtId="3" fontId="49" fillId="0" borderId="82" xfId="46" applyNumberFormat="1" applyFont="1" applyBorder="1" applyAlignment="1">
      <alignment vertical="center"/>
    </xf>
    <xf numFmtId="3" fontId="49" fillId="0" borderId="55" xfId="46" applyNumberFormat="1" applyFont="1" applyBorder="1" applyAlignment="1">
      <alignment vertical="center"/>
    </xf>
    <xf numFmtId="0" fontId="21" fillId="0" borderId="103" xfId="0" applyFont="1" applyFill="1" applyBorder="1" applyAlignment="1">
      <alignment wrapText="1"/>
    </xf>
    <xf numFmtId="0" fontId="22" fillId="0" borderId="33" xfId="0" applyFont="1" applyFill="1" applyBorder="1" applyAlignment="1">
      <alignment horizontal="center" vertical="center" wrapText="1"/>
    </xf>
    <xf numFmtId="164" fontId="50" fillId="0" borderId="40" xfId="47" applyNumberFormat="1" applyFont="1" applyFill="1" applyBorder="1" applyAlignment="1">
      <alignment horizontal="right" vertical="center" wrapText="1" indent="1"/>
    </xf>
    <xf numFmtId="0" fontId="14" fillId="0" borderId="48" xfId="0" applyFont="1" applyFill="1" applyBorder="1" applyAlignment="1">
      <alignment horizontal="center" vertical="center" wrapText="1"/>
    </xf>
    <xf numFmtId="164" fontId="52" fillId="0" borderId="16" xfId="0" applyNumberFormat="1" applyFont="1" applyFill="1" applyBorder="1" applyAlignment="1">
      <alignment horizontal="left" vertical="center" wrapText="1" indent="3"/>
    </xf>
    <xf numFmtId="164" fontId="50" fillId="0" borderId="88" xfId="47" applyNumberFormat="1" applyFont="1" applyFill="1" applyBorder="1" applyAlignment="1">
      <alignment horizontal="right" vertical="center" wrapText="1" indent="1"/>
    </xf>
    <xf numFmtId="0" fontId="67" fillId="0" borderId="0" xfId="88" applyFont="1"/>
    <xf numFmtId="0" fontId="79" fillId="0" borderId="39" xfId="88" applyFont="1" applyBorder="1"/>
    <xf numFmtId="3" fontId="79" fillId="0" borderId="35" xfId="88" applyNumberFormat="1" applyFont="1" applyBorder="1"/>
    <xf numFmtId="3" fontId="79" fillId="0" borderId="75" xfId="88" applyNumberFormat="1" applyFont="1" applyBorder="1"/>
    <xf numFmtId="0" fontId="79" fillId="0" borderId="102" xfId="88" applyFont="1" applyBorder="1"/>
    <xf numFmtId="3" fontId="79" fillId="0" borderId="85" xfId="88" applyNumberFormat="1" applyFont="1" applyBorder="1"/>
    <xf numFmtId="3" fontId="79" fillId="0" borderId="49" xfId="88" applyNumberFormat="1" applyFont="1" applyBorder="1"/>
    <xf numFmtId="0" fontId="79" fillId="0" borderId="102" xfId="88" applyFont="1" applyBorder="1" applyAlignment="1">
      <alignment wrapText="1"/>
    </xf>
    <xf numFmtId="3" fontId="67" fillId="0" borderId="0" xfId="88" applyNumberFormat="1" applyFont="1"/>
    <xf numFmtId="164" fontId="49" fillId="0" borderId="85" xfId="47" applyNumberFormat="1" applyFont="1" applyBorder="1" applyAlignment="1" applyProtection="1">
      <alignment horizontal="right" vertical="center" wrapText="1" indent="1"/>
      <protection locked="0"/>
    </xf>
    <xf numFmtId="3" fontId="104" fillId="0" borderId="15" xfId="88" applyNumberFormat="1" applyFont="1" applyBorder="1"/>
    <xf numFmtId="164" fontId="53" fillId="0" borderId="28" xfId="0" applyNumberFormat="1" applyFont="1" applyFill="1" applyBorder="1" applyAlignment="1">
      <alignment horizontal="right" wrapText="1" indent="1"/>
    </xf>
    <xf numFmtId="164" fontId="53" fillId="0" borderId="88" xfId="0" applyNumberFormat="1" applyFont="1" applyFill="1" applyBorder="1" applyAlignment="1">
      <alignment horizontal="right" wrapText="1" indent="1"/>
    </xf>
    <xf numFmtId="164" fontId="50" fillId="0" borderId="42" xfId="47" applyNumberFormat="1" applyFont="1" applyFill="1" applyBorder="1" applyAlignment="1">
      <alignment horizontal="right" vertical="center" wrapText="1" indent="1"/>
    </xf>
    <xf numFmtId="164" fontId="52" fillId="0" borderId="16" xfId="0" applyNumberFormat="1" applyFont="1" applyFill="1" applyBorder="1" applyAlignment="1">
      <alignment horizontal="right" vertical="center" wrapText="1" indent="1"/>
    </xf>
    <xf numFmtId="164" fontId="50" fillId="0" borderId="28" xfId="47" applyNumberFormat="1" applyFont="1" applyFill="1" applyBorder="1" applyAlignment="1">
      <alignment horizontal="right" vertical="center" wrapText="1" indent="1"/>
    </xf>
    <xf numFmtId="164" fontId="50" fillId="0" borderId="88" xfId="47" applyNumberFormat="1" applyFont="1" applyFill="1" applyBorder="1" applyAlignment="1">
      <alignment horizontal="right" vertical="center" wrapText="1" indent="3"/>
    </xf>
    <xf numFmtId="164" fontId="52" fillId="0" borderId="16" xfId="47" applyNumberFormat="1" applyFont="1" applyFill="1" applyBorder="1" applyAlignment="1">
      <alignment horizontal="right" vertical="center" wrapText="1" indent="1"/>
    </xf>
    <xf numFmtId="164" fontId="51" fillId="0" borderId="28" xfId="47" applyNumberFormat="1" applyFont="1" applyFill="1" applyBorder="1" applyAlignment="1">
      <alignment horizontal="right" vertical="center" wrapText="1" indent="1"/>
    </xf>
    <xf numFmtId="164" fontId="51" fillId="0" borderId="88" xfId="47" applyNumberFormat="1" applyFont="1" applyFill="1" applyBorder="1" applyAlignment="1">
      <alignment horizontal="right" vertical="center" wrapText="1" indent="1"/>
    </xf>
    <xf numFmtId="164" fontId="51" fillId="0" borderId="46" xfId="47" quotePrefix="1" applyNumberFormat="1" applyFont="1" applyFill="1" applyBorder="1" applyAlignment="1">
      <alignment horizontal="right" vertical="center" wrapText="1" indent="3"/>
    </xf>
    <xf numFmtId="164" fontId="51" fillId="0" borderId="46" xfId="47" applyNumberFormat="1" applyFont="1" applyFill="1" applyBorder="1" applyAlignment="1">
      <alignment horizontal="right" vertical="center" wrapText="1" indent="1"/>
    </xf>
    <xf numFmtId="164" fontId="50" fillId="0" borderId="42" xfId="47" quotePrefix="1" applyNumberFormat="1" applyFont="1" applyFill="1" applyBorder="1" applyAlignment="1">
      <alignment horizontal="right" vertical="center" wrapText="1" indent="4"/>
    </xf>
    <xf numFmtId="164" fontId="53" fillId="0" borderId="40" xfId="0" applyNumberFormat="1" applyFont="1" applyFill="1" applyBorder="1" applyAlignment="1">
      <alignment horizontal="right" wrapText="1" indent="1"/>
    </xf>
    <xf numFmtId="164" fontId="53" fillId="0" borderId="87" xfId="0" applyNumberFormat="1" applyFont="1" applyFill="1" applyBorder="1" applyAlignment="1">
      <alignment horizontal="right" wrapText="1" indent="1"/>
    </xf>
    <xf numFmtId="164" fontId="51" fillId="0" borderId="31" xfId="47" quotePrefix="1" applyNumberFormat="1" applyFont="1" applyFill="1" applyBorder="1" applyAlignment="1">
      <alignment horizontal="right" vertical="center" wrapText="1" indent="4"/>
    </xf>
    <xf numFmtId="164" fontId="51" fillId="0" borderId="42" xfId="47" applyNumberFormat="1" applyFont="1" applyFill="1" applyBorder="1" applyAlignment="1">
      <alignment horizontal="right" vertical="center" wrapText="1" indent="1"/>
    </xf>
    <xf numFmtId="164" fontId="95" fillId="0" borderId="16" xfId="0" applyNumberFormat="1" applyFont="1" applyFill="1" applyBorder="1" applyAlignment="1">
      <alignment horizontal="right" wrapText="1" indent="1"/>
    </xf>
    <xf numFmtId="164" fontId="22" fillId="0" borderId="0" xfId="0" applyNumberFormat="1" applyFont="1" applyFill="1" applyAlignment="1">
      <alignment horizontal="right" vertical="center" wrapText="1" indent="1"/>
    </xf>
    <xf numFmtId="164" fontId="14" fillId="0" borderId="16" xfId="0" applyNumberFormat="1" applyFont="1" applyFill="1" applyBorder="1" applyAlignment="1">
      <alignment horizontal="center" vertical="center" wrapText="1"/>
    </xf>
    <xf numFmtId="164" fontId="5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51" fillId="0" borderId="88" xfId="0" applyNumberFormat="1" applyFont="1" applyFill="1" applyBorder="1" applyAlignment="1" applyProtection="1">
      <alignment horizontal="right" vertical="center" wrapText="1" indent="1"/>
      <protection locked="0"/>
    </xf>
    <xf numFmtId="164" fontId="51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right" vertical="center" wrapText="1" indent="1"/>
    </xf>
    <xf numFmtId="3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164" fontId="51" fillId="0" borderId="0" xfId="0" applyNumberFormat="1" applyFont="1" applyAlignment="1">
      <alignment vertical="center" wrapText="1"/>
    </xf>
    <xf numFmtId="164" fontId="50" fillId="0" borderId="12" xfId="47" applyNumberFormat="1" applyFont="1" applyFill="1" applyBorder="1" applyAlignment="1">
      <alignment horizontal="right" vertical="center" wrapText="1" indent="1"/>
    </xf>
    <xf numFmtId="164" fontId="50" fillId="0" borderId="92" xfId="47" applyNumberFormat="1" applyFont="1" applyFill="1" applyBorder="1" applyAlignment="1" applyProtection="1">
      <alignment horizontal="right" vertical="center" wrapText="1" indent="1"/>
      <protection locked="0"/>
    </xf>
    <xf numFmtId="0" fontId="79" fillId="0" borderId="30" xfId="88" applyFont="1" applyBorder="1" applyAlignment="1">
      <alignment wrapText="1"/>
    </xf>
    <xf numFmtId="3" fontId="79" fillId="0" borderId="24" xfId="88" applyNumberFormat="1" applyFont="1" applyFill="1" applyBorder="1"/>
    <xf numFmtId="3" fontId="79" fillId="0" borderId="97" xfId="88" applyNumberFormat="1" applyFont="1" applyFill="1" applyBorder="1"/>
    <xf numFmtId="3" fontId="79" fillId="0" borderId="24" xfId="88" applyNumberFormat="1" applyFont="1" applyBorder="1"/>
    <xf numFmtId="0" fontId="65" fillId="0" borderId="0" xfId="94" applyFont="1"/>
    <xf numFmtId="3" fontId="65" fillId="0" borderId="0" xfId="94" applyNumberFormat="1" applyFont="1" applyAlignment="1">
      <alignment horizontal="right" vertical="center"/>
    </xf>
    <xf numFmtId="0" fontId="127" fillId="0" borderId="0" xfId="94" applyFont="1"/>
    <xf numFmtId="3" fontId="126" fillId="0" borderId="17" xfId="94" applyNumberFormat="1" applyFont="1" applyBorder="1" applyAlignment="1">
      <alignment horizontal="right" vertical="center" indent="1"/>
    </xf>
    <xf numFmtId="0" fontId="125" fillId="0" borderId="0" xfId="94" applyFont="1"/>
    <xf numFmtId="3" fontId="127" fillId="0" borderId="51" xfId="94" applyNumberFormat="1" applyFont="1" applyBorder="1" applyAlignment="1">
      <alignment horizontal="right" vertical="center" indent="1"/>
    </xf>
    <xf numFmtId="3" fontId="65" fillId="0" borderId="51" xfId="94" applyNumberFormat="1" applyFont="1" applyBorder="1" applyAlignment="1">
      <alignment horizontal="right" vertical="center" indent="1"/>
    </xf>
    <xf numFmtId="3" fontId="65" fillId="0" borderId="51" xfId="87" applyNumberFormat="1" applyFont="1" applyFill="1" applyBorder="1" applyAlignment="1">
      <alignment horizontal="right" vertical="center" indent="1"/>
    </xf>
    <xf numFmtId="0" fontId="65" fillId="0" borderId="51" xfId="0" applyFont="1" applyFill="1" applyBorder="1" applyAlignment="1">
      <alignment horizontal="left" vertical="center" wrapText="1" indent="1"/>
    </xf>
    <xf numFmtId="3" fontId="125" fillId="0" borderId="64" xfId="87" applyNumberFormat="1" applyFont="1" applyFill="1" applyBorder="1" applyAlignment="1">
      <alignment horizontal="right" vertical="center" indent="1"/>
    </xf>
    <xf numFmtId="3" fontId="125" fillId="0" borderId="65" xfId="87" applyNumberFormat="1" applyFont="1" applyFill="1" applyBorder="1" applyAlignment="1">
      <alignment horizontal="right" vertical="center" indent="1"/>
    </xf>
    <xf numFmtId="0" fontId="125" fillId="0" borderId="64" xfId="0" applyFont="1" applyFill="1" applyBorder="1" applyAlignment="1">
      <alignment horizontal="left" vertical="center" wrapText="1"/>
    </xf>
    <xf numFmtId="0" fontId="130" fillId="0" borderId="56" xfId="0" applyFont="1" applyFill="1" applyBorder="1" applyAlignment="1">
      <alignment horizontal="left" vertical="center" wrapText="1" indent="1"/>
    </xf>
    <xf numFmtId="0" fontId="65" fillId="0" borderId="51" xfId="86" applyFont="1" applyBorder="1" applyAlignment="1">
      <alignment horizontal="left" vertical="center" wrapText="1" indent="1"/>
    </xf>
    <xf numFmtId="3" fontId="127" fillId="0" borderId="14" xfId="94" applyNumberFormat="1" applyFont="1" applyBorder="1" applyAlignment="1">
      <alignment horizontal="right" vertical="center" indent="1"/>
    </xf>
    <xf numFmtId="3" fontId="125" fillId="0" borderId="37" xfId="87" applyNumberFormat="1" applyFont="1" applyFill="1" applyBorder="1" applyAlignment="1">
      <alignment horizontal="right" vertical="center" indent="1"/>
    </xf>
    <xf numFmtId="0" fontId="126" fillId="0" borderId="0" xfId="94" applyFont="1"/>
    <xf numFmtId="3" fontId="126" fillId="0" borderId="56" xfId="87" applyNumberFormat="1" applyFont="1" applyFill="1" applyBorder="1" applyAlignment="1">
      <alignment horizontal="right" vertical="center" indent="1"/>
    </xf>
    <xf numFmtId="0" fontId="126" fillId="0" borderId="56" xfId="86" applyFont="1" applyBorder="1" applyAlignment="1">
      <alignment horizontal="left" vertical="center" wrapText="1" indent="1"/>
    </xf>
    <xf numFmtId="3" fontId="65" fillId="0" borderId="52" xfId="94" applyNumberFormat="1" applyFont="1" applyBorder="1" applyAlignment="1">
      <alignment horizontal="right" vertical="center" indent="1"/>
    </xf>
    <xf numFmtId="3" fontId="126" fillId="0" borderId="67" xfId="87" applyNumberFormat="1" applyFont="1" applyFill="1" applyBorder="1" applyAlignment="1">
      <alignment horizontal="right" vertical="center" indent="1"/>
    </xf>
    <xf numFmtId="3" fontId="125" fillId="0" borderId="0" xfId="94" applyNumberFormat="1" applyFont="1"/>
    <xf numFmtId="3" fontId="65" fillId="0" borderId="56" xfId="87" applyNumberFormat="1" applyFont="1" applyFill="1" applyBorder="1" applyAlignment="1">
      <alignment horizontal="right" vertical="center" indent="1"/>
    </xf>
    <xf numFmtId="0" fontId="130" fillId="0" borderId="56" xfId="0" applyFont="1" applyFill="1" applyBorder="1" applyAlignment="1">
      <alignment horizontal="left" vertical="center" wrapText="1" indent="2"/>
    </xf>
    <xf numFmtId="3" fontId="126" fillId="0" borderId="90" xfId="87" applyNumberFormat="1" applyFont="1" applyFill="1" applyBorder="1" applyAlignment="1">
      <alignment horizontal="right" vertical="center" indent="1"/>
    </xf>
    <xf numFmtId="0" fontId="131" fillId="0" borderId="52" xfId="0" applyFont="1" applyFill="1" applyBorder="1" applyAlignment="1">
      <alignment horizontal="left" vertical="center" wrapText="1" indent="1"/>
    </xf>
    <xf numFmtId="3" fontId="65" fillId="0" borderId="14" xfId="94" applyNumberFormat="1" applyFont="1" applyBorder="1" applyAlignment="1">
      <alignment horizontal="right" vertical="center" indent="1"/>
    </xf>
    <xf numFmtId="3" fontId="65" fillId="0" borderId="56" xfId="94" applyNumberFormat="1" applyFont="1" applyBorder="1" applyAlignment="1">
      <alignment horizontal="right" vertical="center" indent="1"/>
    </xf>
    <xf numFmtId="3" fontId="127" fillId="0" borderId="51" xfId="94" applyNumberFormat="1" applyFont="1" applyBorder="1" applyAlignment="1">
      <alignment horizontal="right" vertical="center"/>
    </xf>
    <xf numFmtId="0" fontId="65" fillId="0" borderId="56" xfId="86" applyFont="1" applyBorder="1" applyAlignment="1">
      <alignment horizontal="left" vertical="center" wrapText="1" indent="1"/>
    </xf>
    <xf numFmtId="0" fontId="65" fillId="0" borderId="56" xfId="86" applyFont="1" applyBorder="1" applyAlignment="1">
      <alignment horizontal="left" vertical="center" wrapText="1" indent="2"/>
    </xf>
    <xf numFmtId="3" fontId="127" fillId="0" borderId="56" xfId="94" applyNumberFormat="1" applyFont="1" applyBorder="1" applyAlignment="1">
      <alignment horizontal="right" vertical="center" indent="1"/>
    </xf>
    <xf numFmtId="3" fontId="127" fillId="0" borderId="52" xfId="94" applyNumberFormat="1" applyFont="1" applyBorder="1" applyAlignment="1">
      <alignment horizontal="right" vertical="center" indent="1"/>
    </xf>
    <xf numFmtId="3" fontId="126" fillId="0" borderId="67" xfId="86" applyNumberFormat="1" applyFont="1" applyBorder="1" applyAlignment="1">
      <alignment horizontal="right" vertical="center" indent="1"/>
    </xf>
    <xf numFmtId="0" fontId="125" fillId="0" borderId="0" xfId="94" applyFont="1" applyAlignment="1">
      <alignment horizontal="center"/>
    </xf>
    <xf numFmtId="3" fontId="125" fillId="0" borderId="17" xfId="94" applyNumberFormat="1" applyFont="1" applyBorder="1" applyAlignment="1">
      <alignment horizontal="center" vertical="center" wrapText="1"/>
    </xf>
    <xf numFmtId="3" fontId="118" fillId="0" borderId="0" xfId="0" applyNumberFormat="1" applyFont="1" applyAlignment="1">
      <alignment horizontal="left" vertical="center"/>
    </xf>
    <xf numFmtId="0" fontId="24" fillId="0" borderId="0" xfId="0" applyFont="1" applyFill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3" fontId="11" fillId="0" borderId="16" xfId="0" applyNumberFormat="1" applyFont="1" applyFill="1" applyBorder="1"/>
    <xf numFmtId="3" fontId="0" fillId="0" borderId="48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28" fillId="0" borderId="42" xfId="0" applyNumberFormat="1" applyFont="1" applyFill="1" applyBorder="1"/>
    <xf numFmtId="3" fontId="11" fillId="0" borderId="40" xfId="0" applyNumberFormat="1" applyFont="1" applyFill="1" applyBorder="1"/>
    <xf numFmtId="3" fontId="21" fillId="0" borderId="88" xfId="0" applyNumberFormat="1" applyFont="1" applyFill="1" applyBorder="1"/>
    <xf numFmtId="0" fontId="0" fillId="0" borderId="31" xfId="0" applyFill="1" applyBorder="1"/>
    <xf numFmtId="3" fontId="28" fillId="0" borderId="16" xfId="0" applyNumberFormat="1" applyFont="1" applyFill="1" applyBorder="1"/>
    <xf numFmtId="0" fontId="13" fillId="0" borderId="33" xfId="0" applyFont="1" applyFill="1" applyBorder="1"/>
    <xf numFmtId="3" fontId="21" fillId="0" borderId="88" xfId="0" applyNumberFormat="1" applyFont="1" applyFill="1" applyBorder="1" applyAlignment="1">
      <alignment vertical="center"/>
    </xf>
    <xf numFmtId="3" fontId="21" fillId="0" borderId="46" xfId="0" applyNumberFormat="1" applyFont="1" applyFill="1" applyBorder="1"/>
    <xf numFmtId="3" fontId="21" fillId="0" borderId="40" xfId="0" applyNumberFormat="1" applyFont="1" applyFill="1" applyBorder="1"/>
    <xf numFmtId="3" fontId="21" fillId="0" borderId="42" xfId="0" applyNumberFormat="1" applyFont="1" applyFill="1" applyBorder="1"/>
    <xf numFmtId="3" fontId="21" fillId="0" borderId="87" xfId="0" applyNumberFormat="1" applyFont="1" applyFill="1" applyBorder="1"/>
    <xf numFmtId="3" fontId="21" fillId="0" borderId="28" xfId="0" applyNumberFormat="1" applyFont="1" applyFill="1" applyBorder="1"/>
    <xf numFmtId="3" fontId="0" fillId="0" borderId="42" xfId="0" applyNumberFormat="1" applyFill="1" applyBorder="1"/>
    <xf numFmtId="3" fontId="0" fillId="0" borderId="28" xfId="0" applyNumberFormat="1" applyFill="1" applyBorder="1"/>
    <xf numFmtId="3" fontId="11" fillId="0" borderId="33" xfId="0" applyNumberFormat="1" applyFont="1" applyFill="1" applyBorder="1"/>
    <xf numFmtId="0" fontId="0" fillId="0" borderId="0" xfId="0" applyFill="1" applyAlignment="1">
      <alignment horizontal="right"/>
    </xf>
    <xf numFmtId="0" fontId="0" fillId="0" borderId="0" xfId="0" applyFill="1"/>
    <xf numFmtId="164" fontId="51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0" xfId="0" applyNumberFormat="1" applyFont="1" applyFill="1" applyBorder="1" applyAlignment="1">
      <alignment vertical="center"/>
    </xf>
    <xf numFmtId="3" fontId="67" fillId="0" borderId="72" xfId="0" applyNumberFormat="1" applyFont="1" applyBorder="1" applyAlignment="1">
      <alignment vertical="center"/>
    </xf>
    <xf numFmtId="3" fontId="68" fillId="0" borderId="88" xfId="0" applyNumberFormat="1" applyFont="1" applyBorder="1" applyAlignment="1">
      <alignment vertical="center"/>
    </xf>
    <xf numFmtId="3" fontId="68" fillId="0" borderId="31" xfId="0" applyNumberFormat="1" applyFont="1" applyBorder="1" applyAlignment="1">
      <alignment vertical="center"/>
    </xf>
    <xf numFmtId="3" fontId="13" fillId="0" borderId="46" xfId="0" applyNumberFormat="1" applyFont="1" applyBorder="1" applyAlignment="1">
      <alignment horizontal="right" vertical="center" wrapText="1"/>
    </xf>
    <xf numFmtId="3" fontId="67" fillId="21" borderId="0" xfId="88" applyNumberFormat="1" applyFont="1" applyFill="1"/>
    <xf numFmtId="164" fontId="52" fillId="0" borderId="16" xfId="0" applyNumberFormat="1" applyFont="1" applyFill="1" applyBorder="1" applyAlignment="1">
      <alignment horizontal="left" vertical="center" wrapText="1" indent="1"/>
    </xf>
    <xf numFmtId="164" fontId="52" fillId="0" borderId="33" xfId="0" applyNumberFormat="1" applyFont="1" applyFill="1" applyBorder="1" applyAlignment="1">
      <alignment horizontal="right" vertical="center" wrapText="1" indent="1"/>
    </xf>
    <xf numFmtId="0" fontId="59" fillId="0" borderId="48" xfId="88" applyFont="1" applyBorder="1" applyAlignment="1">
      <alignment horizontal="center" vertical="center" wrapText="1"/>
    </xf>
    <xf numFmtId="3" fontId="79" fillId="0" borderId="40" xfId="88" applyNumberFormat="1" applyFont="1" applyBorder="1"/>
    <xf numFmtId="3" fontId="79" fillId="0" borderId="88" xfId="88" applyNumberFormat="1" applyFont="1" applyBorder="1"/>
    <xf numFmtId="164" fontId="49" fillId="0" borderId="88" xfId="47" applyNumberFormat="1" applyFont="1" applyBorder="1" applyAlignment="1" applyProtection="1">
      <alignment horizontal="right" vertical="center" wrapText="1" indent="1"/>
      <protection locked="0"/>
    </xf>
    <xf numFmtId="3" fontId="79" fillId="0" borderId="31" xfId="88" applyNumberFormat="1" applyFont="1" applyBorder="1"/>
    <xf numFmtId="3" fontId="104" fillId="0" borderId="16" xfId="88" applyNumberFormat="1" applyFont="1" applyBorder="1"/>
    <xf numFmtId="164" fontId="51" fillId="0" borderId="92" xfId="0" applyNumberFormat="1" applyFont="1" applyFill="1" applyBorder="1" applyAlignment="1" applyProtection="1">
      <alignment horizontal="right" vertical="center" wrapText="1" indent="1"/>
      <protection locked="0"/>
    </xf>
    <xf numFmtId="164" fontId="51" fillId="0" borderId="85" xfId="0" applyNumberFormat="1" applyFont="1" applyFill="1" applyBorder="1" applyAlignment="1" applyProtection="1">
      <alignment horizontal="right" vertical="center" wrapText="1" indent="1"/>
      <protection locked="0"/>
    </xf>
    <xf numFmtId="164" fontId="51" fillId="0" borderId="94" xfId="0" applyNumberFormat="1" applyFont="1" applyFill="1" applyBorder="1" applyAlignment="1" applyProtection="1">
      <alignment horizontal="right" vertical="center" wrapText="1" indent="1"/>
      <protection locked="0"/>
    </xf>
    <xf numFmtId="168" fontId="0" fillId="0" borderId="0" xfId="0" applyNumberFormat="1" applyBorder="1"/>
    <xf numFmtId="3" fontId="21" fillId="0" borderId="68" xfId="0" applyNumberFormat="1" applyFont="1" applyBorder="1" applyAlignment="1">
      <alignment vertical="center"/>
    </xf>
    <xf numFmtId="3" fontId="21" fillId="0" borderId="82" xfId="0" applyNumberFormat="1" applyFont="1" applyBorder="1"/>
    <xf numFmtId="0" fontId="85" fillId="0" borderId="20" xfId="0" applyFont="1" applyFill="1" applyBorder="1" applyAlignment="1">
      <alignment vertical="center" wrapText="1"/>
    </xf>
    <xf numFmtId="3" fontId="69" fillId="0" borderId="68" xfId="0" applyNumberFormat="1" applyFont="1" applyFill="1" applyBorder="1" applyAlignment="1">
      <alignment horizontal="right" vertical="center" wrapText="1"/>
    </xf>
    <xf numFmtId="0" fontId="18" fillId="0" borderId="0" xfId="0" applyFont="1" applyFill="1" applyAlignment="1">
      <alignment horizontal="right" vertical="center"/>
    </xf>
    <xf numFmtId="0" fontId="13" fillId="0" borderId="81" xfId="0" applyFont="1" applyFill="1" applyBorder="1" applyAlignment="1">
      <alignment horizontal="center" vertical="center" wrapText="1"/>
    </xf>
    <xf numFmtId="3" fontId="13" fillId="0" borderId="44" xfId="0" applyNumberFormat="1" applyFont="1" applyFill="1" applyBorder="1" applyAlignment="1">
      <alignment horizontal="right" vertical="center" wrapText="1"/>
    </xf>
    <xf numFmtId="3" fontId="104" fillId="0" borderId="70" xfId="0" applyNumberFormat="1" applyFont="1" applyFill="1" applyBorder="1" applyAlignment="1">
      <alignment vertical="center" wrapText="1"/>
    </xf>
    <xf numFmtId="3" fontId="105" fillId="0" borderId="92" xfId="46" applyNumberFormat="1" applyFont="1" applyFill="1" applyBorder="1" applyAlignment="1">
      <alignment vertical="center"/>
    </xf>
    <xf numFmtId="3" fontId="67" fillId="0" borderId="92" xfId="0" applyNumberFormat="1" applyFont="1" applyFill="1" applyBorder="1" applyAlignment="1">
      <alignment vertical="center"/>
    </xf>
    <xf numFmtId="3" fontId="106" fillId="0" borderId="92" xfId="46" applyNumberFormat="1" applyFont="1" applyFill="1" applyBorder="1" applyAlignment="1">
      <alignment vertical="center"/>
    </xf>
    <xf numFmtId="3" fontId="104" fillId="0" borderId="85" xfId="46" applyNumberFormat="1" applyFont="1" applyFill="1" applyBorder="1" applyAlignment="1">
      <alignment vertical="center"/>
    </xf>
    <xf numFmtId="3" fontId="67" fillId="0" borderId="92" xfId="46" applyNumberFormat="1" applyFont="1" applyFill="1" applyBorder="1" applyAlignment="1">
      <alignment vertical="center"/>
    </xf>
    <xf numFmtId="3" fontId="67" fillId="0" borderId="93" xfId="46" applyNumberFormat="1" applyFont="1" applyFill="1" applyBorder="1" applyAlignment="1">
      <alignment vertical="center"/>
    </xf>
    <xf numFmtId="3" fontId="49" fillId="0" borderId="93" xfId="46" applyNumberFormat="1" applyFont="1" applyFill="1" applyBorder="1" applyAlignment="1">
      <alignment vertical="center"/>
    </xf>
    <xf numFmtId="3" fontId="13" fillId="0" borderId="44" xfId="0" applyNumberFormat="1" applyFont="1" applyFill="1" applyBorder="1" applyAlignment="1">
      <alignment vertical="center"/>
    </xf>
    <xf numFmtId="3" fontId="104" fillId="0" borderId="13" xfId="0" applyNumberFormat="1" applyFont="1" applyFill="1" applyBorder="1" applyAlignment="1">
      <alignment vertical="center"/>
    </xf>
    <xf numFmtId="3" fontId="49" fillId="0" borderId="92" xfId="46" applyNumberFormat="1" applyFont="1" applyFill="1" applyBorder="1" applyAlignment="1">
      <alignment vertical="center"/>
    </xf>
    <xf numFmtId="3" fontId="104" fillId="0" borderId="85" xfId="0" applyNumberFormat="1" applyFont="1" applyFill="1" applyBorder="1" applyAlignment="1">
      <alignment vertical="center"/>
    </xf>
    <xf numFmtId="3" fontId="13" fillId="0" borderId="15" xfId="0" applyNumberFormat="1" applyFont="1" applyFill="1" applyBorder="1" applyAlignment="1">
      <alignment vertical="center"/>
    </xf>
    <xf numFmtId="3" fontId="13" fillId="0" borderId="16" xfId="0" applyNumberFormat="1" applyFont="1" applyFill="1" applyBorder="1" applyAlignment="1">
      <alignment vertical="center"/>
    </xf>
    <xf numFmtId="3" fontId="107" fillId="0" borderId="88" xfId="0" applyNumberFormat="1" applyFont="1" applyFill="1" applyBorder="1" applyAlignment="1">
      <alignment vertical="center"/>
    </xf>
    <xf numFmtId="3" fontId="49" fillId="0" borderId="87" xfId="0" applyNumberFormat="1" applyFont="1" applyFill="1" applyBorder="1" applyAlignment="1">
      <alignment vertical="center"/>
    </xf>
    <xf numFmtId="3" fontId="107" fillId="0" borderId="87" xfId="0" applyNumberFormat="1" applyFont="1" applyFill="1" applyBorder="1" applyAlignment="1">
      <alignment vertical="center"/>
    </xf>
    <xf numFmtId="3" fontId="27" fillId="0" borderId="31" xfId="0" applyNumberFormat="1" applyFont="1" applyFill="1" applyBorder="1" applyAlignment="1">
      <alignment vertical="center"/>
    </xf>
    <xf numFmtId="3" fontId="49" fillId="0" borderId="88" xfId="0" applyNumberFormat="1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3" fontId="18" fillId="0" borderId="0" xfId="0" applyNumberFormat="1" applyFont="1" applyFill="1" applyAlignment="1">
      <alignment vertical="center"/>
    </xf>
    <xf numFmtId="164" fontId="50" fillId="0" borderId="68" xfId="47" applyNumberFormat="1" applyFont="1" applyFill="1" applyBorder="1" applyAlignment="1">
      <alignment horizontal="right" vertical="center" wrapText="1" indent="1"/>
    </xf>
    <xf numFmtId="164" fontId="50" fillId="0" borderId="79" xfId="47" applyNumberFormat="1" applyFont="1" applyFill="1" applyBorder="1" applyAlignment="1">
      <alignment horizontal="right" vertical="center" wrapText="1" indent="1"/>
    </xf>
    <xf numFmtId="0" fontId="10" fillId="0" borderId="0" xfId="0" applyFont="1" applyFill="1" applyAlignment="1">
      <alignment vertical="center" wrapText="1"/>
    </xf>
    <xf numFmtId="164" fontId="50" fillId="0" borderId="49" xfId="47" applyNumberFormat="1" applyFont="1" applyFill="1" applyBorder="1" applyAlignment="1" applyProtection="1">
      <alignment horizontal="right" vertical="center" wrapText="1" indent="1"/>
      <protection locked="0"/>
    </xf>
    <xf numFmtId="164" fontId="50" fillId="0" borderId="88" xfId="47" applyNumberFormat="1" applyFont="1" applyFill="1" applyBorder="1" applyAlignment="1" applyProtection="1">
      <alignment horizontal="right" vertical="center" wrapText="1" indent="1"/>
      <protection locked="0"/>
    </xf>
    <xf numFmtId="164" fontId="50" fillId="0" borderId="94" xfId="47" applyNumberFormat="1" applyFont="1" applyFill="1" applyBorder="1" applyAlignment="1" applyProtection="1">
      <alignment horizontal="right" vertical="center" wrapText="1" indent="1"/>
      <protection locked="0"/>
    </xf>
    <xf numFmtId="164" fontId="50" fillId="0" borderId="54" xfId="47" applyNumberFormat="1" applyFont="1" applyFill="1" applyBorder="1" applyAlignment="1" applyProtection="1">
      <alignment horizontal="right" vertical="center" wrapText="1" indent="1"/>
      <protection locked="0"/>
    </xf>
    <xf numFmtId="164" fontId="50" fillId="0" borderId="87" xfId="47" applyNumberFormat="1" applyFont="1" applyFill="1" applyBorder="1" applyAlignment="1" applyProtection="1">
      <alignment horizontal="right" vertical="center" wrapText="1" indent="1"/>
      <protection locked="0"/>
    </xf>
    <xf numFmtId="164" fontId="50" fillId="0" borderId="95" xfId="47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4" xfId="47" applyNumberFormat="1" applyFont="1" applyFill="1" applyBorder="1" applyAlignment="1">
      <alignment horizontal="right" vertical="center" wrapText="1" indent="1"/>
    </xf>
    <xf numFmtId="164" fontId="22" fillId="0" borderId="53" xfId="47" applyNumberFormat="1" applyFont="1" applyFill="1" applyBorder="1" applyAlignment="1">
      <alignment horizontal="right" vertical="center" wrapText="1" indent="1"/>
    </xf>
    <xf numFmtId="164" fontId="22" fillId="0" borderId="16" xfId="47" applyNumberFormat="1" applyFont="1" applyFill="1" applyBorder="1" applyAlignment="1">
      <alignment horizontal="right" vertical="center" wrapText="1" indent="1"/>
    </xf>
    <xf numFmtId="164" fontId="22" fillId="0" borderId="33" xfId="47" applyNumberFormat="1" applyFont="1" applyFill="1" applyBorder="1" applyAlignment="1">
      <alignment horizontal="right" vertical="center" wrapText="1" indent="1"/>
    </xf>
    <xf numFmtId="0" fontId="125" fillId="0" borderId="17" xfId="0" applyFont="1" applyFill="1" applyBorder="1" applyAlignment="1">
      <alignment horizontal="left" vertical="center" wrapText="1"/>
    </xf>
    <xf numFmtId="0" fontId="18" fillId="0" borderId="49" xfId="83" applyFont="1" applyFill="1" applyBorder="1" applyAlignment="1">
      <alignment horizontal="center" vertical="center"/>
    </xf>
    <xf numFmtId="0" fontId="49" fillId="0" borderId="85" xfId="83" applyFont="1" applyFill="1" applyBorder="1"/>
    <xf numFmtId="0" fontId="14" fillId="0" borderId="37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3" fontId="21" fillId="0" borderId="68" xfId="0" applyNumberFormat="1" applyFont="1" applyFill="1" applyBorder="1" applyAlignment="1">
      <alignment vertical="center"/>
    </xf>
    <xf numFmtId="3" fontId="21" fillId="0" borderId="41" xfId="0" applyNumberFormat="1" applyFont="1" applyBorder="1" applyAlignment="1">
      <alignment vertical="center"/>
    </xf>
    <xf numFmtId="3" fontId="21" fillId="0" borderId="77" xfId="0" applyNumberFormat="1" applyFont="1" applyBorder="1" applyAlignment="1">
      <alignment vertical="center"/>
    </xf>
    <xf numFmtId="164" fontId="22" fillId="0" borderId="81" xfId="47" applyNumberFormat="1" applyFont="1" applyBorder="1" applyAlignment="1">
      <alignment horizontal="right" vertical="center" wrapText="1"/>
    </xf>
    <xf numFmtId="164" fontId="22" fillId="0" borderId="48" xfId="47" applyNumberFormat="1" applyFont="1" applyBorder="1" applyAlignment="1">
      <alignment horizontal="right" vertical="center" wrapText="1"/>
    </xf>
    <xf numFmtId="42" fontId="109" fillId="0" borderId="0" xfId="96" applyNumberFormat="1" applyFont="1" applyAlignment="1">
      <alignment vertical="top"/>
    </xf>
    <xf numFmtId="42" fontId="109" fillId="0" borderId="0" xfId="96" applyNumberFormat="1" applyFont="1" applyAlignment="1">
      <alignment horizontal="right" vertical="top"/>
    </xf>
    <xf numFmtId="0" fontId="59" fillId="0" borderId="98" xfId="88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3" fontId="18" fillId="0" borderId="72" xfId="0" applyNumberFormat="1" applyFont="1" applyBorder="1" applyAlignment="1">
      <alignment horizontal="right" vertical="center" wrapText="1"/>
    </xf>
    <xf numFmtId="3" fontId="49" fillId="0" borderId="79" xfId="0" applyNumberFormat="1" applyFont="1" applyBorder="1" applyAlignment="1">
      <alignment vertical="center"/>
    </xf>
    <xf numFmtId="3" fontId="49" fillId="0" borderId="86" xfId="0" applyNumberFormat="1" applyFont="1" applyBorder="1" applyAlignment="1">
      <alignment vertical="center"/>
    </xf>
    <xf numFmtId="3" fontId="49" fillId="0" borderId="95" xfId="0" applyNumberFormat="1" applyFont="1" applyBorder="1" applyAlignment="1">
      <alignment vertical="center"/>
    </xf>
    <xf numFmtId="3" fontId="49" fillId="0" borderId="74" xfId="0" applyNumberFormat="1" applyFont="1" applyBorder="1" applyAlignment="1">
      <alignment vertical="center"/>
    </xf>
    <xf numFmtId="0" fontId="49" fillId="0" borderId="49" xfId="83" applyFont="1" applyFill="1" applyBorder="1" applyAlignment="1">
      <alignment horizontal="center" vertical="center"/>
    </xf>
    <xf numFmtId="0" fontId="83" fillId="0" borderId="86" xfId="83" applyFont="1" applyFill="1" applyBorder="1" applyAlignment="1">
      <alignment horizontal="center" vertical="center"/>
    </xf>
    <xf numFmtId="0" fontId="122" fillId="0" borderId="85" xfId="83" applyFont="1" applyFill="1" applyBorder="1" applyAlignment="1">
      <alignment horizontal="center" vertical="center"/>
    </xf>
    <xf numFmtId="0" fontId="86" fillId="0" borderId="0" xfId="97" applyFont="1" applyFill="1" applyAlignment="1">
      <alignment vertical="center" wrapText="1"/>
    </xf>
    <xf numFmtId="0" fontId="18" fillId="0" borderId="0" xfId="83" applyFont="1" applyFill="1"/>
    <xf numFmtId="0" fontId="67" fillId="0" borderId="0" xfId="83" applyFont="1" applyFill="1" applyAlignment="1" applyProtection="1">
      <alignment vertical="top"/>
      <protection locked="0"/>
    </xf>
    <xf numFmtId="0" fontId="13" fillId="0" borderId="0" xfId="83" applyFont="1" applyFill="1" applyAlignment="1">
      <alignment horizontal="center" vertical="center"/>
    </xf>
    <xf numFmtId="0" fontId="49" fillId="0" borderId="0" xfId="83" applyFont="1" applyFill="1" applyAlignment="1">
      <alignment horizontal="right" vertical="center"/>
    </xf>
    <xf numFmtId="0" fontId="49" fillId="0" borderId="86" xfId="83" applyFont="1" applyFill="1" applyBorder="1" applyAlignment="1">
      <alignment horizontal="center" wrapText="1"/>
    </xf>
    <xf numFmtId="0" fontId="49" fillId="0" borderId="13" xfId="83" applyFont="1" applyFill="1" applyBorder="1" applyAlignment="1">
      <alignment horizontal="center" vertical="top" wrapText="1"/>
    </xf>
    <xf numFmtId="0" fontId="49" fillId="0" borderId="49" xfId="83" applyFont="1" applyFill="1" applyBorder="1"/>
    <xf numFmtId="0" fontId="49" fillId="0" borderId="61" xfId="83" applyFont="1" applyFill="1" applyBorder="1" applyAlignment="1">
      <alignment horizontal="center" vertical="center"/>
    </xf>
    <xf numFmtId="0" fontId="92" fillId="0" borderId="49" xfId="83" applyFont="1" applyFill="1" applyBorder="1"/>
    <xf numFmtId="0" fontId="92" fillId="0" borderId="61" xfId="83" applyFont="1" applyFill="1" applyBorder="1" applyAlignment="1">
      <alignment horizontal="center" vertical="center"/>
    </xf>
    <xf numFmtId="0" fontId="92" fillId="0" borderId="85" xfId="83" applyFont="1" applyFill="1" applyBorder="1" applyAlignment="1">
      <alignment horizontal="center" vertical="center"/>
    </xf>
    <xf numFmtId="0" fontId="49" fillId="0" borderId="61" xfId="83" applyFont="1" applyFill="1" applyBorder="1"/>
    <xf numFmtId="0" fontId="92" fillId="0" borderId="0" xfId="83" applyFont="1" applyFill="1" applyAlignment="1">
      <alignment horizontal="right"/>
    </xf>
    <xf numFmtId="0" fontId="49" fillId="0" borderId="85" xfId="83" applyFont="1" applyFill="1" applyBorder="1" applyAlignment="1">
      <alignment horizontal="center"/>
    </xf>
    <xf numFmtId="0" fontId="49" fillId="0" borderId="85" xfId="83" applyFont="1" applyFill="1" applyBorder="1" applyAlignment="1">
      <alignment horizontal="center" vertical="top"/>
    </xf>
    <xf numFmtId="0" fontId="13" fillId="0" borderId="13" xfId="83" applyFont="1" applyFill="1" applyBorder="1" applyAlignment="1">
      <alignment horizontal="center"/>
    </xf>
    <xf numFmtId="0" fontId="49" fillId="0" borderId="0" xfId="83" applyFont="1" applyFill="1" applyAlignment="1">
      <alignment horizontal="right"/>
    </xf>
    <xf numFmtId="0" fontId="9" fillId="0" borderId="0" xfId="83" applyFill="1"/>
    <xf numFmtId="0" fontId="57" fillId="0" borderId="0" xfId="83" applyFont="1" applyFill="1" applyAlignment="1" applyProtection="1">
      <alignment vertical="top"/>
      <protection locked="0"/>
    </xf>
    <xf numFmtId="0" fontId="68" fillId="0" borderId="0" xfId="83" applyFont="1" applyFill="1" applyAlignment="1" applyProtection="1">
      <alignment horizontal="right" vertical="top"/>
      <protection locked="0"/>
    </xf>
    <xf numFmtId="0" fontId="24" fillId="0" borderId="0" xfId="83" applyFont="1" applyFill="1" applyAlignment="1">
      <alignment horizontal="center" vertical="center" wrapText="1"/>
    </xf>
    <xf numFmtId="0" fontId="111" fillId="0" borderId="0" xfId="83" applyFont="1" applyFill="1" applyAlignment="1">
      <alignment horizontal="center" vertical="center"/>
    </xf>
    <xf numFmtId="0" fontId="82" fillId="0" borderId="0" xfId="83" applyFont="1" applyFill="1" applyAlignment="1">
      <alignment horizontal="center" vertical="center"/>
    </xf>
    <xf numFmtId="0" fontId="81" fillId="0" borderId="0" xfId="83" applyFont="1" applyFill="1"/>
    <xf numFmtId="0" fontId="21" fillId="0" borderId="0" xfId="83" applyFont="1" applyFill="1"/>
    <xf numFmtId="0" fontId="121" fillId="0" borderId="37" xfId="83" applyFont="1" applyFill="1" applyBorder="1" applyAlignment="1">
      <alignment horizontal="center" vertical="center"/>
    </xf>
    <xf numFmtId="0" fontId="18" fillId="0" borderId="10" xfId="83" applyFont="1" applyFill="1" applyBorder="1" applyAlignment="1">
      <alignment horizontal="center" vertical="center" wrapText="1"/>
    </xf>
    <xf numFmtId="0" fontId="18" fillId="0" borderId="15" xfId="83" applyFont="1" applyFill="1" applyBorder="1" applyAlignment="1">
      <alignment horizontal="center" vertical="center" wrapText="1"/>
    </xf>
    <xf numFmtId="0" fontId="18" fillId="0" borderId="44" xfId="83" applyFont="1" applyFill="1" applyBorder="1" applyAlignment="1">
      <alignment horizontal="center" vertical="center" wrapText="1"/>
    </xf>
    <xf numFmtId="0" fontId="18" fillId="0" borderId="53" xfId="83" applyFont="1" applyFill="1" applyBorder="1" applyAlignment="1">
      <alignment horizontal="center" vertical="center" wrapText="1"/>
    </xf>
    <xf numFmtId="0" fontId="18" fillId="0" borderId="38" xfId="83" applyFont="1" applyFill="1" applyBorder="1" applyAlignment="1">
      <alignment horizontal="center" vertical="center" wrapText="1"/>
    </xf>
    <xf numFmtId="0" fontId="18" fillId="0" borderId="48" xfId="83" applyFont="1" applyFill="1" applyBorder="1" applyAlignment="1">
      <alignment horizontal="center" vertical="center" wrapText="1"/>
    </xf>
    <xf numFmtId="0" fontId="83" fillId="0" borderId="67" xfId="83" applyFont="1" applyFill="1" applyBorder="1" applyAlignment="1">
      <alignment wrapText="1"/>
    </xf>
    <xf numFmtId="0" fontId="83" fillId="0" borderId="20" xfId="83" applyFont="1" applyFill="1" applyBorder="1" applyAlignment="1">
      <alignment horizontal="center" vertical="center"/>
    </xf>
    <xf numFmtId="0" fontId="83" fillId="0" borderId="13" xfId="83" applyFont="1" applyFill="1" applyBorder="1" applyAlignment="1">
      <alignment horizontal="center" vertical="center"/>
    </xf>
    <xf numFmtId="0" fontId="83" fillId="0" borderId="12" xfId="83" applyFont="1" applyFill="1" applyBorder="1" applyAlignment="1">
      <alignment horizontal="center" vertical="center"/>
    </xf>
    <xf numFmtId="0" fontId="83" fillId="0" borderId="68" xfId="83" applyFont="1" applyFill="1" applyBorder="1" applyAlignment="1">
      <alignment horizontal="center" vertical="center"/>
    </xf>
    <xf numFmtId="0" fontId="83" fillId="0" borderId="35" xfId="83" applyFont="1" applyFill="1" applyBorder="1" applyAlignment="1">
      <alignment horizontal="center" vertical="center"/>
    </xf>
    <xf numFmtId="0" fontId="83" fillId="0" borderId="40" xfId="83" applyFont="1" applyFill="1" applyBorder="1" applyAlignment="1">
      <alignment horizontal="center" vertical="center"/>
    </xf>
    <xf numFmtId="0" fontId="83" fillId="0" borderId="102" xfId="83" applyFont="1" applyFill="1" applyBorder="1" applyAlignment="1">
      <alignment horizontal="center" vertical="center"/>
    </xf>
    <xf numFmtId="0" fontId="83" fillId="0" borderId="85" xfId="83" applyFont="1" applyFill="1" applyBorder="1" applyAlignment="1">
      <alignment horizontal="center" vertical="center"/>
    </xf>
    <xf numFmtId="0" fontId="83" fillId="0" borderId="92" xfId="83" applyFont="1" applyFill="1" applyBorder="1" applyAlignment="1">
      <alignment horizontal="center" vertical="center"/>
    </xf>
    <xf numFmtId="0" fontId="83" fillId="0" borderId="49" xfId="83" applyFont="1" applyFill="1" applyBorder="1" applyAlignment="1">
      <alignment horizontal="center" vertical="center"/>
    </xf>
    <xf numFmtId="0" fontId="83" fillId="0" borderId="88" xfId="83" applyFont="1" applyFill="1" applyBorder="1" applyAlignment="1">
      <alignment horizontal="center" vertical="center"/>
    </xf>
    <xf numFmtId="0" fontId="122" fillId="0" borderId="90" xfId="83" applyFont="1" applyFill="1" applyBorder="1" applyAlignment="1">
      <alignment wrapText="1"/>
    </xf>
    <xf numFmtId="0" fontId="122" fillId="0" borderId="102" xfId="83" applyFont="1" applyFill="1" applyBorder="1" applyAlignment="1">
      <alignment horizontal="center" vertical="center"/>
    </xf>
    <xf numFmtId="0" fontId="123" fillId="0" borderId="85" xfId="83" applyFont="1" applyFill="1" applyBorder="1" applyAlignment="1">
      <alignment horizontal="center" vertical="center"/>
    </xf>
    <xf numFmtId="0" fontId="124" fillId="0" borderId="85" xfId="83" applyFont="1" applyFill="1" applyBorder="1" applyAlignment="1">
      <alignment horizontal="center" vertical="center"/>
    </xf>
    <xf numFmtId="0" fontId="123" fillId="0" borderId="92" xfId="83" applyFont="1" applyFill="1" applyBorder="1" applyAlignment="1">
      <alignment horizontal="center" vertical="center"/>
    </xf>
    <xf numFmtId="0" fontId="123" fillId="0" borderId="49" xfId="83" applyFont="1" applyFill="1" applyBorder="1" applyAlignment="1">
      <alignment horizontal="center" vertical="center"/>
    </xf>
    <xf numFmtId="0" fontId="123" fillId="0" borderId="88" xfId="83" applyFont="1" applyFill="1" applyBorder="1" applyAlignment="1">
      <alignment horizontal="center" vertical="center"/>
    </xf>
    <xf numFmtId="0" fontId="83" fillId="0" borderId="90" xfId="83" applyFont="1" applyFill="1" applyBorder="1" applyAlignment="1">
      <alignment wrapText="1"/>
    </xf>
    <xf numFmtId="0" fontId="83" fillId="0" borderId="91" xfId="83" applyFont="1" applyFill="1" applyBorder="1" applyAlignment="1">
      <alignment wrapText="1"/>
    </xf>
    <xf numFmtId="0" fontId="83" fillId="0" borderId="103" xfId="83" applyFont="1" applyFill="1" applyBorder="1" applyAlignment="1">
      <alignment horizontal="center" vertical="center"/>
    </xf>
    <xf numFmtId="0" fontId="83" fillId="0" borderId="93" xfId="83" applyFont="1" applyFill="1" applyBorder="1" applyAlignment="1">
      <alignment horizontal="center" vertical="center"/>
    </xf>
    <xf numFmtId="0" fontId="123" fillId="0" borderId="86" xfId="83" applyFont="1" applyFill="1" applyBorder="1" applyAlignment="1">
      <alignment horizontal="center" vertical="center"/>
    </xf>
    <xf numFmtId="0" fontId="123" fillId="0" borderId="54" xfId="83" applyFont="1" applyFill="1" applyBorder="1" applyAlignment="1">
      <alignment horizontal="center" vertical="center"/>
    </xf>
    <xf numFmtId="0" fontId="123" fillId="0" borderId="24" xfId="83" applyFont="1" applyFill="1" applyBorder="1" applyAlignment="1">
      <alignment horizontal="center" vertical="center"/>
    </xf>
    <xf numFmtId="0" fontId="123" fillId="0" borderId="31" xfId="83" applyFont="1" applyFill="1" applyBorder="1" applyAlignment="1">
      <alignment horizontal="center" vertical="center"/>
    </xf>
    <xf numFmtId="0" fontId="27" fillId="0" borderId="37" xfId="83" applyFont="1" applyFill="1" applyBorder="1"/>
    <xf numFmtId="0" fontId="88" fillId="0" borderId="10" xfId="83" applyFont="1" applyFill="1" applyBorder="1" applyAlignment="1">
      <alignment horizontal="center" vertical="center"/>
    </xf>
    <xf numFmtId="0" fontId="88" fillId="0" borderId="15" xfId="83" applyFont="1" applyFill="1" applyBorder="1" applyAlignment="1">
      <alignment horizontal="center" vertical="center"/>
    </xf>
    <xf numFmtId="0" fontId="88" fillId="0" borderId="43" xfId="83" applyFont="1" applyFill="1" applyBorder="1" applyAlignment="1">
      <alignment horizontal="center" vertical="center"/>
    </xf>
    <xf numFmtId="0" fontId="21" fillId="0" borderId="0" xfId="83" applyFont="1" applyFill="1" applyAlignment="1">
      <alignment horizontal="right"/>
    </xf>
    <xf numFmtId="0" fontId="86" fillId="0" borderId="0" xfId="0" applyFont="1" applyAlignment="1">
      <alignment horizontal="right" vertical="center" wrapText="1"/>
    </xf>
    <xf numFmtId="0" fontId="57" fillId="0" borderId="0" xfId="0" applyFont="1" applyAlignment="1" applyProtection="1">
      <alignment horizontal="right" vertical="center"/>
      <protection locked="0"/>
    </xf>
    <xf numFmtId="0" fontId="14" fillId="0" borderId="22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86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48" fillId="0" borderId="22" xfId="0" applyFont="1" applyBorder="1" applyAlignment="1">
      <alignment horizontal="right" vertical="center"/>
    </xf>
    <xf numFmtId="0" fontId="52" fillId="0" borderId="0" xfId="47" applyFont="1" applyAlignment="1">
      <alignment horizontal="center" vertical="center"/>
    </xf>
    <xf numFmtId="164" fontId="86" fillId="0" borderId="0" xfId="0" applyNumberFormat="1" applyFont="1" applyAlignment="1">
      <alignment horizontal="right" textRotation="180" wrapText="1"/>
    </xf>
    <xf numFmtId="164" fontId="14" fillId="0" borderId="37" xfId="0" applyNumberFormat="1" applyFont="1" applyBorder="1" applyAlignment="1">
      <alignment horizontal="center" vertical="center" wrapText="1"/>
    </xf>
    <xf numFmtId="164" fontId="14" fillId="0" borderId="45" xfId="0" applyNumberFormat="1" applyFont="1" applyBorder="1" applyAlignment="1">
      <alignment horizontal="center" vertical="center" wrapText="1"/>
    </xf>
    <xf numFmtId="164" fontId="14" fillId="0" borderId="33" xfId="0" applyNumberFormat="1" applyFont="1" applyBorder="1" applyAlignment="1">
      <alignment horizontal="center" vertical="center" wrapText="1"/>
    </xf>
    <xf numFmtId="164" fontId="61" fillId="0" borderId="69" xfId="0" applyNumberFormat="1" applyFont="1" applyBorder="1" applyAlignment="1">
      <alignment horizontal="center" vertical="center" wrapText="1"/>
    </xf>
    <xf numFmtId="164" fontId="48" fillId="0" borderId="22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center" vertical="top" wrapText="1"/>
    </xf>
    <xf numFmtId="164" fontId="14" fillId="0" borderId="57" xfId="0" applyNumberFormat="1" applyFont="1" applyBorder="1" applyAlignment="1">
      <alignment horizontal="center" vertical="center" wrapText="1"/>
    </xf>
    <xf numFmtId="164" fontId="14" fillId="0" borderId="64" xfId="0" applyNumberFormat="1" applyFont="1" applyBorder="1" applyAlignment="1">
      <alignment horizontal="center" vertical="center" wrapText="1"/>
    </xf>
    <xf numFmtId="164" fontId="58" fillId="0" borderId="0" xfId="0" applyNumberFormat="1" applyFont="1" applyBorder="1" applyAlignment="1">
      <alignment horizontal="center" vertical="center" wrapText="1"/>
    </xf>
    <xf numFmtId="164" fontId="86" fillId="0" borderId="0" xfId="0" applyNumberFormat="1" applyFont="1" applyAlignment="1">
      <alignment horizontal="center" textRotation="180" wrapText="1"/>
    </xf>
    <xf numFmtId="164" fontId="14" fillId="0" borderId="34" xfId="0" applyNumberFormat="1" applyFont="1" applyBorder="1" applyAlignment="1">
      <alignment horizontal="center" vertical="center" wrapText="1"/>
    </xf>
    <xf numFmtId="164" fontId="14" fillId="0" borderId="36" xfId="0" applyNumberFormat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164" fontId="28" fillId="0" borderId="0" xfId="0" applyNumberFormat="1" applyFont="1" applyBorder="1" applyAlignment="1">
      <alignment horizontal="center" vertical="center" wrapText="1"/>
    </xf>
    <xf numFmtId="0" fontId="62" fillId="0" borderId="22" xfId="0" applyFont="1" applyBorder="1" applyAlignment="1">
      <alignment horizontal="right" vertical="center" wrapText="1"/>
    </xf>
    <xf numFmtId="164" fontId="14" fillId="0" borderId="75" xfId="0" quotePrefix="1" applyNumberFormat="1" applyFont="1" applyBorder="1" applyAlignment="1">
      <alignment horizontal="right" vertical="center"/>
    </xf>
    <xf numFmtId="164" fontId="14" fillId="0" borderId="71" xfId="0" quotePrefix="1" applyNumberFormat="1" applyFont="1" applyBorder="1" applyAlignment="1">
      <alignment horizontal="right" vertical="center"/>
    </xf>
    <xf numFmtId="164" fontId="14" fillId="0" borderId="72" xfId="0" quotePrefix="1" applyNumberFormat="1" applyFont="1" applyBorder="1" applyAlignment="1">
      <alignment horizontal="right" vertical="center"/>
    </xf>
    <xf numFmtId="164" fontId="14" fillId="0" borderId="97" xfId="0" applyNumberFormat="1" applyFont="1" applyBorder="1" applyAlignment="1">
      <alignment horizontal="right" vertical="center" wrapText="1"/>
    </xf>
    <xf numFmtId="164" fontId="14" fillId="0" borderId="73" xfId="0" applyNumberFormat="1" applyFont="1" applyBorder="1" applyAlignment="1">
      <alignment horizontal="right" vertical="center" wrapText="1"/>
    </xf>
    <xf numFmtId="164" fontId="14" fillId="0" borderId="74" xfId="0" applyNumberFormat="1" applyFont="1" applyBorder="1" applyAlignment="1">
      <alignment horizontal="right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7" fillId="0" borderId="0" xfId="0" applyFont="1" applyAlignment="1" applyProtection="1">
      <alignment horizontal="right" vertical="top" indent="1"/>
      <protection locked="0"/>
    </xf>
    <xf numFmtId="0" fontId="57" fillId="0" borderId="0" xfId="0" applyFont="1" applyAlignment="1" applyProtection="1">
      <alignment horizontal="right" vertical="top"/>
      <protection locked="0"/>
    </xf>
    <xf numFmtId="0" fontId="11" fillId="0" borderId="0" xfId="0" applyFont="1" applyAlignment="1">
      <alignment horizontal="center" vertical="center" wrapText="1"/>
    </xf>
    <xf numFmtId="0" fontId="48" fillId="0" borderId="22" xfId="0" applyFont="1" applyBorder="1" applyAlignment="1">
      <alignment horizontal="right"/>
    </xf>
    <xf numFmtId="49" fontId="14" fillId="0" borderId="75" xfId="0" applyNumberFormat="1" applyFont="1" applyBorder="1" applyAlignment="1">
      <alignment horizontal="right" vertical="center"/>
    </xf>
    <xf numFmtId="49" fontId="14" fillId="0" borderId="71" xfId="0" applyNumberFormat="1" applyFont="1" applyBorder="1" applyAlignment="1">
      <alignment horizontal="right" vertical="center"/>
    </xf>
    <xf numFmtId="49" fontId="14" fillId="0" borderId="72" xfId="0" applyNumberFormat="1" applyFont="1" applyBorder="1" applyAlignment="1">
      <alignment horizontal="right" vertical="center"/>
    </xf>
    <xf numFmtId="49" fontId="14" fillId="0" borderId="97" xfId="0" applyNumberFormat="1" applyFont="1" applyBorder="1" applyAlignment="1">
      <alignment horizontal="right" vertical="center"/>
    </xf>
    <xf numFmtId="49" fontId="14" fillId="0" borderId="73" xfId="0" applyNumberFormat="1" applyFont="1" applyBorder="1" applyAlignment="1">
      <alignment horizontal="right" vertical="center"/>
    </xf>
    <xf numFmtId="49" fontId="14" fillId="0" borderId="74" xfId="0" applyNumberFormat="1" applyFont="1" applyBorder="1" applyAlignment="1">
      <alignment horizontal="right" vertical="center"/>
    </xf>
    <xf numFmtId="0" fontId="48" fillId="0" borderId="37" xfId="0" applyFont="1" applyBorder="1" applyAlignment="1">
      <alignment horizontal="right"/>
    </xf>
    <xf numFmtId="0" fontId="48" fillId="0" borderId="45" xfId="0" applyFont="1" applyBorder="1" applyAlignment="1">
      <alignment horizontal="right"/>
    </xf>
    <xf numFmtId="0" fontId="48" fillId="0" borderId="33" xfId="0" applyFont="1" applyBorder="1" applyAlignment="1">
      <alignment horizontal="right"/>
    </xf>
    <xf numFmtId="2" fontId="103" fillId="0" borderId="22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67" fillId="0" borderId="0" xfId="0" applyFont="1" applyAlignment="1" applyProtection="1">
      <alignment horizontal="right" vertical="center"/>
      <protection locked="0"/>
    </xf>
    <xf numFmtId="0" fontId="13" fillId="0" borderId="65" xfId="52" applyNumberFormat="1" applyFont="1" applyFill="1" applyBorder="1" applyAlignment="1" applyProtection="1">
      <alignment horizontal="left" vertical="center"/>
      <protection locked="0"/>
    </xf>
    <xf numFmtId="0" fontId="13" fillId="0" borderId="78" xfId="52" applyNumberFormat="1" applyFont="1" applyFill="1" applyBorder="1" applyAlignment="1" applyProtection="1">
      <alignment horizontal="left" vertical="center"/>
      <protection locked="0"/>
    </xf>
    <xf numFmtId="0" fontId="13" fillId="0" borderId="0" xfId="46" applyFont="1" applyAlignment="1">
      <alignment horizontal="center" vertical="center"/>
    </xf>
    <xf numFmtId="2" fontId="87" fillId="0" borderId="22" xfId="0" applyNumberFormat="1" applyFont="1" applyBorder="1" applyAlignment="1">
      <alignment horizontal="right" vertical="center"/>
    </xf>
    <xf numFmtId="0" fontId="13" fillId="0" borderId="37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2" fontId="63" fillId="0" borderId="22" xfId="0" applyNumberFormat="1" applyFont="1" applyBorder="1" applyAlignment="1">
      <alignment horizontal="right"/>
    </xf>
    <xf numFmtId="164" fontId="27" fillId="0" borderId="0" xfId="0" applyNumberFormat="1" applyFont="1" applyFill="1" applyAlignment="1">
      <alignment horizontal="center" vertical="center" wrapText="1"/>
    </xf>
    <xf numFmtId="0" fontId="86" fillId="0" borderId="0" xfId="0" applyFont="1" applyFill="1" applyAlignment="1">
      <alignment horizontal="right" vertical="center" wrapText="1"/>
    </xf>
    <xf numFmtId="0" fontId="88" fillId="0" borderId="75" xfId="47" applyFont="1" applyBorder="1" applyAlignment="1">
      <alignment horizontal="center" vertical="center" wrapText="1"/>
    </xf>
    <xf numFmtId="0" fontId="88" fillId="0" borderId="71" xfId="47" applyFont="1" applyBorder="1" applyAlignment="1">
      <alignment horizontal="center" vertical="center" wrapText="1"/>
    </xf>
    <xf numFmtId="0" fontId="88" fillId="0" borderId="70" xfId="47" applyFont="1" applyBorder="1" applyAlignment="1">
      <alignment horizontal="center" vertical="center" wrapText="1"/>
    </xf>
    <xf numFmtId="0" fontId="72" fillId="0" borderId="0" xfId="47" applyFont="1" applyAlignment="1">
      <alignment horizontal="right"/>
    </xf>
    <xf numFmtId="164" fontId="89" fillId="0" borderId="0" xfId="47" applyNumberFormat="1" applyFont="1" applyAlignment="1">
      <alignment horizontal="center" vertical="center" wrapText="1"/>
    </xf>
    <xf numFmtId="0" fontId="71" fillId="0" borderId="0" xfId="0" applyFont="1" applyAlignment="1">
      <alignment horizontal="right" vertical="center"/>
    </xf>
    <xf numFmtId="0" fontId="93" fillId="0" borderId="0" xfId="0" applyFont="1" applyAlignment="1">
      <alignment horizontal="right" vertical="center"/>
    </xf>
    <xf numFmtId="0" fontId="88" fillId="0" borderId="39" xfId="47" applyFont="1" applyBorder="1" applyAlignment="1">
      <alignment horizontal="center" vertical="center" wrapText="1"/>
    </xf>
    <xf numFmtId="0" fontId="88" fillId="0" borderId="89" xfId="47" applyFont="1" applyBorder="1" applyAlignment="1">
      <alignment horizontal="center" vertical="center" wrapText="1"/>
    </xf>
    <xf numFmtId="0" fontId="88" fillId="0" borderId="35" xfId="47" applyFont="1" applyBorder="1" applyAlignment="1">
      <alignment horizontal="center" vertical="center" wrapText="1"/>
    </xf>
    <xf numFmtId="0" fontId="88" fillId="0" borderId="86" xfId="47" applyFont="1" applyBorder="1" applyAlignment="1">
      <alignment horizontal="center" vertical="center" wrapText="1"/>
    </xf>
    <xf numFmtId="0" fontId="88" fillId="0" borderId="40" xfId="47" applyFont="1" applyBorder="1" applyAlignment="1">
      <alignment horizontal="center" vertical="center" wrapText="1"/>
    </xf>
    <xf numFmtId="0" fontId="88" fillId="0" borderId="87" xfId="47" applyFont="1" applyBorder="1" applyAlignment="1">
      <alignment horizontal="center" vertical="center" wrapText="1"/>
    </xf>
    <xf numFmtId="0" fontId="73" fillId="0" borderId="69" xfId="47" applyFont="1" applyBorder="1" applyAlignment="1">
      <alignment horizontal="justify" vertical="center" wrapText="1"/>
    </xf>
    <xf numFmtId="0" fontId="90" fillId="0" borderId="0" xfId="53" applyFont="1" applyAlignment="1" applyProtection="1">
      <alignment horizontal="center" vertical="center" wrapText="1"/>
      <protection locked="0"/>
    </xf>
    <xf numFmtId="0" fontId="90" fillId="0" borderId="57" xfId="53" applyFont="1" applyBorder="1" applyAlignment="1" applyProtection="1">
      <alignment horizontal="center" vertical="center" wrapText="1"/>
      <protection locked="0"/>
    </xf>
    <xf numFmtId="0" fontId="90" fillId="0" borderId="51" xfId="53" applyFont="1" applyBorder="1" applyAlignment="1" applyProtection="1">
      <alignment horizontal="center" vertical="center" wrapText="1"/>
      <protection locked="0"/>
    </xf>
    <xf numFmtId="0" fontId="90" fillId="0" borderId="64" xfId="53" applyFont="1" applyBorder="1" applyAlignment="1" applyProtection="1">
      <alignment horizontal="center" vertical="center" wrapText="1"/>
      <protection locked="0"/>
    </xf>
    <xf numFmtId="0" fontId="90" fillId="0" borderId="25" xfId="53" applyFont="1" applyBorder="1" applyAlignment="1" applyProtection="1">
      <alignment horizontal="center" vertical="center" wrapText="1"/>
      <protection locked="0"/>
    </xf>
    <xf numFmtId="0" fontId="90" fillId="0" borderId="27" xfId="53" applyFont="1" applyBorder="1" applyAlignment="1" applyProtection="1">
      <alignment horizontal="center" vertical="center" wrapText="1"/>
      <protection locked="0"/>
    </xf>
    <xf numFmtId="0" fontId="90" fillId="0" borderId="47" xfId="53" applyFont="1" applyBorder="1" applyAlignment="1" applyProtection="1">
      <alignment horizontal="center" vertical="center" wrapText="1"/>
      <protection locked="0"/>
    </xf>
    <xf numFmtId="0" fontId="90" fillId="0" borderId="48" xfId="53" applyFont="1" applyBorder="1" applyAlignment="1" applyProtection="1">
      <alignment horizontal="center" vertical="center" wrapText="1"/>
      <protection locked="0"/>
    </xf>
    <xf numFmtId="0" fontId="90" fillId="0" borderId="42" xfId="53" applyFont="1" applyBorder="1" applyAlignment="1" applyProtection="1">
      <alignment horizontal="center" vertical="center" wrapText="1"/>
      <protection locked="0"/>
    </xf>
    <xf numFmtId="0" fontId="90" fillId="0" borderId="46" xfId="53" applyFont="1" applyBorder="1" applyAlignment="1" applyProtection="1">
      <alignment horizontal="center" vertical="center" wrapText="1"/>
      <protection locked="0"/>
    </xf>
    <xf numFmtId="164" fontId="30" fillId="0" borderId="0" xfId="47" applyNumberFormat="1" applyFont="1" applyAlignment="1">
      <alignment horizontal="center" vertical="center" wrapText="1"/>
    </xf>
    <xf numFmtId="0" fontId="59" fillId="0" borderId="0" xfId="0" applyFont="1" applyAlignment="1">
      <alignment horizontal="center" wrapText="1"/>
    </xf>
    <xf numFmtId="0" fontId="79" fillId="0" borderId="0" xfId="0" applyFont="1" applyAlignment="1" applyProtection="1">
      <alignment horizontal="left"/>
      <protection locked="0"/>
    </xf>
    <xf numFmtId="0" fontId="79" fillId="0" borderId="83" xfId="0" applyFont="1" applyBorder="1" applyAlignment="1">
      <alignment horizontal="center"/>
    </xf>
    <xf numFmtId="0" fontId="49" fillId="0" borderId="85" xfId="83" applyFont="1" applyBorder="1" applyAlignment="1">
      <alignment horizontal="center" vertical="center" wrapText="1"/>
    </xf>
    <xf numFmtId="0" fontId="13" fillId="0" borderId="49" xfId="83" applyFont="1" applyBorder="1" applyAlignment="1">
      <alignment horizontal="left"/>
    </xf>
    <xf numFmtId="0" fontId="13" fillId="0" borderId="61" xfId="83" applyFont="1" applyBorder="1" applyAlignment="1">
      <alignment horizontal="left"/>
    </xf>
    <xf numFmtId="0" fontId="13" fillId="23" borderId="49" xfId="83" applyFont="1" applyFill="1" applyBorder="1" applyAlignment="1">
      <alignment horizontal="left"/>
    </xf>
    <xf numFmtId="0" fontId="13" fillId="23" borderId="92" xfId="83" applyFont="1" applyFill="1" applyBorder="1" applyAlignment="1">
      <alignment horizontal="left"/>
    </xf>
    <xf numFmtId="0" fontId="18" fillId="0" borderId="85" xfId="83" applyFont="1" applyFill="1" applyBorder="1" applyAlignment="1">
      <alignment horizontal="center" vertical="center" wrapText="1"/>
    </xf>
    <xf numFmtId="0" fontId="57" fillId="0" borderId="0" xfId="83" applyFont="1" applyAlignment="1" applyProtection="1">
      <alignment horizontal="right" vertical="top"/>
      <protection locked="0"/>
    </xf>
    <xf numFmtId="0" fontId="13" fillId="0" borderId="13" xfId="83" applyFont="1" applyFill="1" applyBorder="1" applyAlignment="1">
      <alignment horizontal="left"/>
    </xf>
    <xf numFmtId="0" fontId="13" fillId="23" borderId="85" xfId="83" applyFont="1" applyFill="1" applyBorder="1"/>
    <xf numFmtId="0" fontId="49" fillId="23" borderId="85" xfId="83" applyFont="1" applyFill="1" applyBorder="1"/>
    <xf numFmtId="0" fontId="13" fillId="0" borderId="49" xfId="83" applyFont="1" applyFill="1" applyBorder="1" applyAlignment="1">
      <alignment horizontal="left"/>
    </xf>
    <xf numFmtId="0" fontId="13" fillId="0" borderId="92" xfId="83" applyFont="1" applyFill="1" applyBorder="1" applyAlignment="1">
      <alignment horizontal="left"/>
    </xf>
    <xf numFmtId="0" fontId="13" fillId="23" borderId="85" xfId="83" applyFont="1" applyFill="1" applyBorder="1" applyAlignment="1">
      <alignment horizontal="left"/>
    </xf>
    <xf numFmtId="0" fontId="13" fillId="0" borderId="61" xfId="83" applyFont="1" applyFill="1" applyBorder="1" applyAlignment="1">
      <alignment horizontal="left"/>
    </xf>
    <xf numFmtId="0" fontId="13" fillId="0" borderId="0" xfId="83" applyFont="1" applyAlignment="1">
      <alignment horizontal="center" vertical="center"/>
    </xf>
    <xf numFmtId="0" fontId="24" fillId="0" borderId="0" xfId="83" applyFont="1" applyAlignment="1">
      <alignment horizontal="center" vertical="center" wrapText="1"/>
    </xf>
    <xf numFmtId="0" fontId="24" fillId="0" borderId="0" xfId="83" applyFont="1" applyAlignment="1">
      <alignment horizontal="center" vertical="center"/>
    </xf>
    <xf numFmtId="0" fontId="24" fillId="0" borderId="0" xfId="83" applyFont="1" applyAlignment="1">
      <alignment horizontal="center"/>
    </xf>
    <xf numFmtId="0" fontId="0" fillId="0" borderId="0" xfId="83" applyFont="1" applyAlignment="1">
      <alignment horizontal="right"/>
    </xf>
    <xf numFmtId="0" fontId="9" fillId="0" borderId="0" xfId="83" applyAlignment="1">
      <alignment horizontal="right"/>
    </xf>
    <xf numFmtId="0" fontId="27" fillId="0" borderId="0" xfId="53" applyFont="1" applyAlignment="1">
      <alignment horizontal="center" vertical="center"/>
    </xf>
    <xf numFmtId="0" fontId="27" fillId="0" borderId="0" xfId="53" applyFont="1" applyAlignment="1" applyProtection="1">
      <alignment horizontal="center" vertical="center"/>
      <protection locked="0"/>
    </xf>
    <xf numFmtId="49" fontId="27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63" fillId="0" borderId="0" xfId="0" applyFont="1" applyAlignment="1">
      <alignment horizontal="right"/>
    </xf>
    <xf numFmtId="0" fontId="29" fillId="0" borderId="37" xfId="0" applyFont="1" applyBorder="1" applyAlignment="1">
      <alignment horizontal="left" indent="1"/>
    </xf>
    <xf numFmtId="0" fontId="29" fillId="0" borderId="45" xfId="0" applyFont="1" applyBorder="1" applyAlignment="1">
      <alignment horizontal="left" indent="1"/>
    </xf>
    <xf numFmtId="0" fontId="29" fillId="0" borderId="44" xfId="0" applyFont="1" applyBorder="1" applyAlignment="1">
      <alignment horizontal="left" indent="1"/>
    </xf>
    <xf numFmtId="0" fontId="52" fillId="0" borderId="15" xfId="0" applyFont="1" applyBorder="1" applyAlignment="1">
      <alignment horizontal="right" indent="1"/>
    </xf>
    <xf numFmtId="0" fontId="52" fillId="0" borderId="16" xfId="0" applyFont="1" applyBorder="1" applyAlignment="1">
      <alignment horizontal="right" indent="1"/>
    </xf>
    <xf numFmtId="0" fontId="29" fillId="0" borderId="66" xfId="0" applyFont="1" applyBorder="1" applyAlignment="1">
      <alignment horizontal="center"/>
    </xf>
    <xf numFmtId="0" fontId="29" fillId="0" borderId="69" xfId="0" applyFont="1" applyBorder="1" applyAlignment="1">
      <alignment horizontal="center"/>
    </xf>
    <xf numFmtId="0" fontId="29" fillId="0" borderId="81" xfId="0" applyFont="1" applyBorder="1" applyAlignment="1">
      <alignment horizontal="center"/>
    </xf>
    <xf numFmtId="0" fontId="29" fillId="0" borderId="38" xfId="0" applyFont="1" applyBorder="1" applyAlignment="1">
      <alignment horizontal="center"/>
    </xf>
    <xf numFmtId="0" fontId="29" fillId="0" borderId="48" xfId="0" applyFont="1" applyBorder="1" applyAlignment="1">
      <alignment horizontal="center"/>
    </xf>
    <xf numFmtId="0" fontId="51" fillId="0" borderId="34" xfId="0" applyFont="1" applyBorder="1" applyAlignment="1" applyProtection="1">
      <alignment horizontal="left" indent="1"/>
      <protection locked="0"/>
    </xf>
    <xf numFmtId="0" fontId="51" fillId="0" borderId="71" xfId="0" applyFont="1" applyBorder="1" applyAlignment="1" applyProtection="1">
      <alignment horizontal="left" indent="1"/>
      <protection locked="0"/>
    </xf>
    <xf numFmtId="0" fontId="51" fillId="0" borderId="70" xfId="0" applyFont="1" applyBorder="1" applyAlignment="1" applyProtection="1">
      <alignment horizontal="left" indent="1"/>
      <protection locked="0"/>
    </xf>
    <xf numFmtId="3" fontId="51" fillId="0" borderId="35" xfId="0" applyNumberFormat="1" applyFont="1" applyBorder="1" applyAlignment="1" applyProtection="1">
      <alignment horizontal="right" indent="1"/>
      <protection locked="0"/>
    </xf>
    <xf numFmtId="0" fontId="51" fillId="0" borderId="40" xfId="0" applyFont="1" applyBorder="1" applyAlignment="1" applyProtection="1">
      <alignment horizontal="right" indent="1"/>
      <protection locked="0"/>
    </xf>
    <xf numFmtId="0" fontId="51" fillId="0" borderId="62" xfId="0" applyFont="1" applyBorder="1" applyAlignment="1" applyProtection="1">
      <alignment horizontal="left" indent="1"/>
      <protection locked="0"/>
    </xf>
    <xf numFmtId="0" fontId="51" fillId="0" borderId="60" xfId="0" applyFont="1" applyBorder="1" applyAlignment="1" applyProtection="1">
      <alignment horizontal="left" indent="1"/>
      <protection locked="0"/>
    </xf>
    <xf numFmtId="0" fontId="51" fillId="0" borderId="11" xfId="0" applyFont="1" applyBorder="1" applyAlignment="1" applyProtection="1">
      <alignment horizontal="left" indent="1"/>
      <protection locked="0"/>
    </xf>
    <xf numFmtId="0" fontId="51" fillId="0" borderId="23" xfId="0" applyFont="1" applyBorder="1" applyAlignment="1" applyProtection="1">
      <alignment horizontal="right" indent="1"/>
      <protection locked="0"/>
    </xf>
    <xf numFmtId="0" fontId="51" fillId="0" borderId="29" xfId="0" applyFont="1" applyBorder="1" applyAlignment="1" applyProtection="1">
      <alignment horizontal="right" indent="1"/>
      <protection locked="0"/>
    </xf>
    <xf numFmtId="0" fontId="57" fillId="0" borderId="0" xfId="86" applyFont="1" applyAlignment="1">
      <alignment horizontal="right" vertical="center" wrapText="1"/>
    </xf>
    <xf numFmtId="0" fontId="125" fillId="0" borderId="0" xfId="95" applyFont="1" applyAlignment="1">
      <alignment horizontal="center" vertical="center"/>
    </xf>
    <xf numFmtId="0" fontId="65" fillId="0" borderId="0" xfId="95" applyFont="1" applyBorder="1" applyAlignment="1">
      <alignment horizontal="right"/>
    </xf>
    <xf numFmtId="0" fontId="57" fillId="0" borderId="0" xfId="88" applyFont="1" applyAlignment="1">
      <alignment horizontal="right"/>
    </xf>
    <xf numFmtId="0" fontId="26" fillId="0" borderId="0" xfId="88" applyFont="1" applyAlignment="1">
      <alignment horizontal="center"/>
    </xf>
    <xf numFmtId="0" fontId="59" fillId="0" borderId="25" xfId="88" applyFont="1" applyBorder="1" applyAlignment="1">
      <alignment horizontal="center" vertical="center"/>
    </xf>
    <xf numFmtId="0" fontId="59" fillId="0" borderId="47" xfId="88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57" fillId="0" borderId="0" xfId="0" applyFont="1" applyAlignment="1" applyProtection="1">
      <alignment horizontal="right" vertical="center" wrapText="1"/>
      <protection locked="0"/>
    </xf>
    <xf numFmtId="0" fontId="94" fillId="0" borderId="22" xfId="0" applyFont="1" applyBorder="1" applyAlignment="1" applyProtection="1">
      <alignment horizontal="right" vertical="top"/>
      <protection locked="0"/>
    </xf>
    <xf numFmtId="0" fontId="93" fillId="0" borderId="22" xfId="0" applyFont="1" applyBorder="1" applyAlignment="1">
      <alignment horizontal="right"/>
    </xf>
    <xf numFmtId="0" fontId="14" fillId="0" borderId="75" xfId="0" quotePrefix="1" applyFont="1" applyBorder="1" applyAlignment="1">
      <alignment horizontal="right" vertical="center"/>
    </xf>
    <xf numFmtId="0" fontId="14" fillId="0" borderId="71" xfId="0" quotePrefix="1" applyFont="1" applyBorder="1" applyAlignment="1">
      <alignment horizontal="right" vertical="center"/>
    </xf>
    <xf numFmtId="0" fontId="14" fillId="0" borderId="72" xfId="0" quotePrefix="1" applyFont="1" applyBorder="1" applyAlignment="1">
      <alignment horizontal="right" vertical="center"/>
    </xf>
    <xf numFmtId="0" fontId="14" fillId="0" borderId="97" xfId="0" quotePrefix="1" applyFont="1" applyBorder="1" applyAlignment="1">
      <alignment horizontal="right" vertical="center"/>
    </xf>
    <xf numFmtId="0" fontId="14" fillId="0" borderId="73" xfId="0" quotePrefix="1" applyFont="1" applyBorder="1" applyAlignment="1">
      <alignment horizontal="right" vertical="center"/>
    </xf>
    <xf numFmtId="0" fontId="14" fillId="0" borderId="74" xfId="0" quotePrefix="1" applyFont="1" applyBorder="1" applyAlignment="1">
      <alignment horizontal="right" vertical="center"/>
    </xf>
    <xf numFmtId="0" fontId="93" fillId="0" borderId="45" xfId="0" applyFont="1" applyBorder="1" applyAlignment="1">
      <alignment horizontal="right"/>
    </xf>
    <xf numFmtId="0" fontId="93" fillId="0" borderId="33" xfId="0" applyFont="1" applyBorder="1" applyAlignment="1">
      <alignment horizontal="right"/>
    </xf>
    <xf numFmtId="0" fontId="14" fillId="0" borderId="37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75" xfId="0" quotePrefix="1" applyFont="1" applyFill="1" applyBorder="1" applyAlignment="1">
      <alignment horizontal="right" vertical="center"/>
    </xf>
    <xf numFmtId="0" fontId="14" fillId="0" borderId="71" xfId="0" quotePrefix="1" applyFont="1" applyFill="1" applyBorder="1" applyAlignment="1">
      <alignment horizontal="right" vertical="center"/>
    </xf>
    <xf numFmtId="0" fontId="14" fillId="0" borderId="72" xfId="0" quotePrefix="1" applyFont="1" applyFill="1" applyBorder="1" applyAlignment="1">
      <alignment horizontal="right" vertical="center"/>
    </xf>
    <xf numFmtId="0" fontId="14" fillId="0" borderId="97" xfId="0" quotePrefix="1" applyFont="1" applyFill="1" applyBorder="1" applyAlignment="1">
      <alignment horizontal="right" vertical="center"/>
    </xf>
    <xf numFmtId="0" fontId="14" fillId="0" borderId="73" xfId="0" quotePrefix="1" applyFont="1" applyFill="1" applyBorder="1" applyAlignment="1">
      <alignment horizontal="right" vertical="center"/>
    </xf>
    <xf numFmtId="0" fontId="14" fillId="0" borderId="74" xfId="0" quotePrefix="1" applyFont="1" applyFill="1" applyBorder="1" applyAlignment="1">
      <alignment horizontal="right" vertical="center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3" fillId="0" borderId="85" xfId="83" applyFont="1" applyFill="1" applyBorder="1"/>
    <xf numFmtId="0" fontId="49" fillId="0" borderId="85" xfId="83" applyFont="1" applyFill="1" applyBorder="1"/>
    <xf numFmtId="0" fontId="49" fillId="0" borderId="85" xfId="83" applyFont="1" applyFill="1" applyBorder="1" applyAlignment="1">
      <alignment horizontal="center" vertical="center" wrapText="1"/>
    </xf>
    <xf numFmtId="0" fontId="13" fillId="0" borderId="85" xfId="83" applyFont="1" applyFill="1" applyBorder="1" applyAlignment="1">
      <alignment horizontal="left"/>
    </xf>
    <xf numFmtId="0" fontId="86" fillId="0" borderId="0" xfId="97" applyFont="1" applyFill="1" applyAlignment="1">
      <alignment horizontal="right" vertical="center" wrapText="1"/>
    </xf>
    <xf numFmtId="0" fontId="57" fillId="0" borderId="0" xfId="83" applyFont="1" applyFill="1" applyAlignment="1" applyProtection="1">
      <alignment horizontal="right" vertical="top"/>
      <protection locked="0"/>
    </xf>
    <xf numFmtId="0" fontId="13" fillId="0" borderId="0" xfId="83" applyFont="1" applyFill="1" applyAlignment="1">
      <alignment horizontal="center" vertical="center"/>
    </xf>
    <xf numFmtId="0" fontId="24" fillId="0" borderId="0" xfId="83" applyFont="1" applyFill="1" applyAlignment="1">
      <alignment horizontal="center" vertical="center" wrapText="1"/>
    </xf>
    <xf numFmtId="0" fontId="24" fillId="0" borderId="0" xfId="83" applyFont="1" applyFill="1" applyAlignment="1">
      <alignment horizontal="center" vertical="center"/>
    </xf>
    <xf numFmtId="0" fontId="26" fillId="0" borderId="23" xfId="0" applyFont="1" applyBorder="1" applyAlignment="1">
      <alignment horizontal="center" wrapText="1"/>
    </xf>
    <xf numFmtId="0" fontId="26" fillId="0" borderId="13" xfId="0" applyFont="1" applyBorder="1" applyAlignment="1">
      <alignment horizontal="center" wrapText="1"/>
    </xf>
  </cellXfs>
  <cellStyles count="98">
    <cellStyle name="20% - 1. jelölőszín" xfId="1" builtinId="30" customBuiltin="1"/>
    <cellStyle name="20% - 1. jelölőszín 2" xfId="2"/>
    <cellStyle name="20% - 1. jelölőszín 3" xfId="56"/>
    <cellStyle name="20% - 2. jelölőszín" xfId="3" builtinId="34" customBuiltin="1"/>
    <cellStyle name="20% - 2. jelölőszín 2" xfId="4"/>
    <cellStyle name="20% - 2. jelölőszín 3" xfId="57"/>
    <cellStyle name="20% - 3. jelölőszín" xfId="5" builtinId="38" customBuiltin="1"/>
    <cellStyle name="20% - 3. jelölőszín 2" xfId="6"/>
    <cellStyle name="20% - 3. jelölőszín 3" xfId="58"/>
    <cellStyle name="20% - 4. jelölőszín" xfId="7" builtinId="42" customBuiltin="1"/>
    <cellStyle name="20% - 4. jelölőszín 2" xfId="8"/>
    <cellStyle name="20% - 4. jelölőszín 3" xfId="59"/>
    <cellStyle name="20% - 5. jelölőszín" xfId="9" builtinId="46" customBuiltin="1"/>
    <cellStyle name="20% - 5. jelölőszín 2" xfId="10"/>
    <cellStyle name="20% - 6. jelölőszín" xfId="11" builtinId="50" customBuiltin="1"/>
    <cellStyle name="20% - 6. jelölőszín 2" xfId="12"/>
    <cellStyle name="20% - 6. jelölőszín 3" xfId="60"/>
    <cellStyle name="40% - 1. jelölőszín" xfId="13" builtinId="31" customBuiltin="1"/>
    <cellStyle name="40% - 1. jelölőszín 2" xfId="14"/>
    <cellStyle name="40% - 1. jelölőszín 3" xfId="61"/>
    <cellStyle name="40% - 2. jelölőszín" xfId="15" builtinId="35" customBuiltin="1"/>
    <cellStyle name="40% - 2. jelölőszín 2" xfId="16"/>
    <cellStyle name="40% - 3. jelölőszín" xfId="17" builtinId="39" customBuiltin="1"/>
    <cellStyle name="40% - 3. jelölőszín 2" xfId="18"/>
    <cellStyle name="40% - 3. jelölőszín 3" xfId="62"/>
    <cellStyle name="40% - 4. jelölőszín" xfId="19" builtinId="43" customBuiltin="1"/>
    <cellStyle name="40% - 4. jelölőszín 2" xfId="20"/>
    <cellStyle name="40% - 4. jelölőszín 3" xfId="63"/>
    <cellStyle name="40% - 5. jelölőszín" xfId="21" builtinId="47" customBuiltin="1"/>
    <cellStyle name="40% - 5. jelölőszín 2" xfId="22"/>
    <cellStyle name="40% - 6. jelölőszín" xfId="23" builtinId="51" customBuiltin="1"/>
    <cellStyle name="40% - 6. jelölőszín 2" xfId="24"/>
    <cellStyle name="40% - 6. jelölőszín 3" xfId="64"/>
    <cellStyle name="60% - 1. jelölőszín" xfId="25" builtinId="32" customBuiltin="1"/>
    <cellStyle name="60% - 1. jelölőszín 2" xfId="65"/>
    <cellStyle name="60% - 2. jelölőszín" xfId="26" builtinId="36" customBuiltin="1"/>
    <cellStyle name="60% - 3. jelölőszín" xfId="27" builtinId="40" customBuiltin="1"/>
    <cellStyle name="60% - 3. jelölőszín 2" xfId="66"/>
    <cellStyle name="60% - 4. jelölőszín" xfId="28" builtinId="44" customBuiltin="1"/>
    <cellStyle name="60% - 4. jelölőszín 2" xfId="67"/>
    <cellStyle name="60% - 5. jelölőszín" xfId="29" builtinId="48" customBuiltin="1"/>
    <cellStyle name="60% - 6. jelölőszín" xfId="30" builtinId="52" customBuiltin="1"/>
    <cellStyle name="60% - 6. jelölőszín 2" xfId="68"/>
    <cellStyle name="Bevitel" xfId="31" builtinId="20" customBuiltin="1"/>
    <cellStyle name="Bevitel 2" xfId="69"/>
    <cellStyle name="Cím" xfId="32" builtinId="15" customBuiltin="1"/>
    <cellStyle name="Cím 2" xfId="70"/>
    <cellStyle name="Címsor 1" xfId="33" builtinId="16" customBuiltin="1"/>
    <cellStyle name="Címsor 1 2" xfId="71"/>
    <cellStyle name="Címsor 2" xfId="34" builtinId="17" customBuiltin="1"/>
    <cellStyle name="Címsor 2 2" xfId="72"/>
    <cellStyle name="Címsor 3" xfId="35" builtinId="18" customBuiltin="1"/>
    <cellStyle name="Címsor 3 2" xfId="73"/>
    <cellStyle name="Címsor 4" xfId="36" builtinId="19" customBuiltin="1"/>
    <cellStyle name="Címsor 4 2" xfId="74"/>
    <cellStyle name="Ellenőrzőcella" xfId="37" builtinId="23" customBuiltin="1"/>
    <cellStyle name="Ezres" xfId="52" builtinId="3"/>
    <cellStyle name="Ezres 2" xfId="54"/>
    <cellStyle name="Ezres 2 2" xfId="87"/>
    <cellStyle name="Ezres 3" xfId="75"/>
    <cellStyle name="Figyelmeztetés" xfId="38" builtinId="11" customBuiltin="1"/>
    <cellStyle name="Hiperhivatkozás" xfId="39"/>
    <cellStyle name="Hivatkozott cella" xfId="40" builtinId="24" customBuiltin="1"/>
    <cellStyle name="Jegyzet" xfId="41" builtinId="10" customBuiltin="1"/>
    <cellStyle name="Jegyzet 2" xfId="76"/>
    <cellStyle name="Jó" xfId="42" builtinId="26" customBuiltin="1"/>
    <cellStyle name="Kimenet" xfId="43" builtinId="21" customBuiltin="1"/>
    <cellStyle name="Kimenet 2" xfId="77"/>
    <cellStyle name="Magyarázó szöveg" xfId="44" builtinId="53" customBuiltin="1"/>
    <cellStyle name="Már látott hiperhivatkozás" xfId="45"/>
    <cellStyle name="Normál" xfId="0" builtinId="0"/>
    <cellStyle name="Normál 2" xfId="53"/>
    <cellStyle name="Normál 2 2" xfId="78"/>
    <cellStyle name="Normál 2 2 6" xfId="85"/>
    <cellStyle name="Normál 2 2 6 2" xfId="95"/>
    <cellStyle name="Normál 2 3" xfId="83"/>
    <cellStyle name="Normál 2 3 2 3" xfId="84"/>
    <cellStyle name="Normál 2 3 2 3 2" xfId="92"/>
    <cellStyle name="Normál 2 3 2 3 3" xfId="94"/>
    <cellStyle name="Normál 2 3 2 3 4" xfId="96"/>
    <cellStyle name="Normál 2 4" xfId="90"/>
    <cellStyle name="Normál 3" xfId="55"/>
    <cellStyle name="Normál 3 2" xfId="88"/>
    <cellStyle name="Normál 4" xfId="86"/>
    <cellStyle name="Normál 5" xfId="79"/>
    <cellStyle name="Normál 5 2" xfId="80"/>
    <cellStyle name="Normál 6" xfId="89"/>
    <cellStyle name="Normál 7" xfId="91"/>
    <cellStyle name="Normál 8" xfId="93"/>
    <cellStyle name="Normál 9" xfId="97"/>
    <cellStyle name="Normál_6MELL" xfId="46"/>
    <cellStyle name="Normál_KVRENMUNKA" xfId="47"/>
    <cellStyle name="Összesen" xfId="48" builtinId="25" customBuiltin="1"/>
    <cellStyle name="Összesen 2" xfId="81"/>
    <cellStyle name="Rossz" xfId="49" builtinId="27" customBuiltin="1"/>
    <cellStyle name="Semleges" xfId="50" builtinId="28" customBuiltin="1"/>
    <cellStyle name="Számítás" xfId="51" builtinId="22" customBuiltin="1"/>
    <cellStyle name="Számítás 2" xfId="82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/>
        <color rgb="FFC0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1021080</xdr:colOff>
      <xdr:row>9</xdr:row>
      <xdr:rowOff>1905</xdr:rowOff>
    </xdr:from>
    <xdr:to>
      <xdr:col>4</xdr:col>
      <xdr:colOff>9509</xdr:colOff>
      <xdr:row>16</xdr:row>
      <xdr:rowOff>76222</xdr:rowOff>
    </xdr:to>
    <xdr:cxnSp macro="">
      <xdr:nvCxnSpPr>
        <xdr:cNvPr id="2" name="Egyenes összekötő 1">
          <a:extLst>
            <a:ext uri="{FF2B5EF4-FFF2-40B4-BE49-F238E27FC236}">
              <a16:creationId xmlns="" xmlns:a16="http://schemas.microsoft.com/office/drawing/2014/main" id="{00000000-0008-0000-1700-000003000000}"/>
            </a:ext>
          </a:extLst>
        </xdr:cNvPr>
        <xdr:cNvCxnSpPr/>
      </xdr:nvCxnSpPr>
      <xdr:spPr>
        <a:xfrm flipH="1">
          <a:off x="4707255" y="2135505"/>
          <a:ext cx="7604" cy="35128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1021080</xdr:colOff>
      <xdr:row>9</xdr:row>
      <xdr:rowOff>1905</xdr:rowOff>
    </xdr:from>
    <xdr:to>
      <xdr:col>4</xdr:col>
      <xdr:colOff>9509</xdr:colOff>
      <xdr:row>16</xdr:row>
      <xdr:rowOff>76222</xdr:rowOff>
    </xdr:to>
    <xdr:cxnSp macro="">
      <xdr:nvCxnSpPr>
        <xdr:cNvPr id="2" name="Egyenes összekötő 1">
          <a:extLst>
            <a:ext uri="{FF2B5EF4-FFF2-40B4-BE49-F238E27FC236}">
              <a16:creationId xmlns="" xmlns:a16="http://schemas.microsoft.com/office/drawing/2014/main" id="{00000000-0008-0000-1700-000003000000}"/>
            </a:ext>
          </a:extLst>
        </xdr:cNvPr>
        <xdr:cNvCxnSpPr/>
      </xdr:nvCxnSpPr>
      <xdr:spPr>
        <a:xfrm flipH="1">
          <a:off x="5783580" y="1735455"/>
          <a:ext cx="7604" cy="25603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LFOGADOTT%20k&#246;lts&#233;gvet&#233;s/Elfogadott%20K&#246;lts&#233;gvet&#233;si_rendelet_mell&#233;klete_2024%20j&#250;ni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mell.bevétel_össz"/>
      <sheetName val="1.mell.kiadás_össz"/>
      <sheetName val="2.mell.működés  "/>
      <sheetName val="3.mell.felhalm "/>
      <sheetName val="4. mell.Önkorm"/>
      <sheetName val="5.Int.össz"/>
      <sheetName val="6.Polg_Hivatal"/>
      <sheetName val="7.TIK"/>
      <sheetName val="8.Humán"/>
      <sheetName val="9.Óvoda"/>
      <sheetName val="10.TMKK"/>
      <sheetName val="11.Rendelő"/>
      <sheetName val="12.Városüzemeltetés"/>
      <sheetName val="13.támogatás"/>
      <sheetName val="14.Szoc. "/>
      <sheetName val="15.felh.felúj."/>
      <sheetName val="16.beruh."/>
      <sheetName val="17.felúj."/>
      <sheetName val="18.adósság"/>
      <sheetName val="19.sajátbev."/>
      <sheetName val="20. fejl.célok"/>
      <sheetName val="21.elism.tart"/>
      <sheetName val="18.a vezetői juttatások"/>
      <sheetName val="19.a.int. juttatások  "/>
      <sheetName val="20.címpótl. "/>
      <sheetName val="25.EU_projekt. Önk "/>
      <sheetName val="21. Állami támog"/>
      <sheetName val="22. tábl önk-köt"/>
      <sheetName val="23._köt_össz_bev"/>
      <sheetName val="23._köt_össz_kiad"/>
      <sheetName val="23._önként_össz_bev"/>
      <sheetName val="23._önként_össz_kiad"/>
      <sheetName val="23._államig_össz_bev"/>
      <sheetName val="23._államig_össz_kiad"/>
      <sheetName val="24._önkorm_köt"/>
      <sheetName val="24._önkorm_önként"/>
      <sheetName val="24._önkorm_államig"/>
      <sheetName val="25._Int össz_köt"/>
      <sheetName val="25._Int össz_önk"/>
      <sheetName val="25._Int.össz_államig"/>
      <sheetName val="26._Hivatal_köt"/>
      <sheetName val="26._Hivatal_önként"/>
      <sheetName val="26._Hivatal_államig"/>
      <sheetName val="27._TIK_köt"/>
      <sheetName val="27._TIK_önként"/>
      <sheetName val="27._TIK_államig"/>
      <sheetName val="28._Humán_köt"/>
      <sheetName val="28._Humán_önként"/>
      <sheetName val="28._Humán_államig"/>
      <sheetName val="29._Óvoda_köt"/>
      <sheetName val="29._Óvoda_önként"/>
      <sheetName val="29._Óvoda_államig"/>
      <sheetName val="30._TMKK_köt"/>
      <sheetName val="30._TMKK_önként"/>
      <sheetName val="30._TMKK_államig"/>
      <sheetName val="31._Rendelő_köt"/>
      <sheetName val="31._Rendelő_önként"/>
      <sheetName val="31._Rendelő_államig"/>
      <sheetName val="Munka4"/>
      <sheetName val="Munka3"/>
      <sheetName val="Munka1"/>
      <sheetName val="Munka5"/>
      <sheetName val="Munka2"/>
      <sheetName val="18.b vezetői juttatások"/>
      <sheetName val="19.b.int. juttatások  "/>
    </sheetNames>
    <sheetDataSet>
      <sheetData sheetId="0">
        <row r="84">
          <cell r="C84">
            <v>12431121021</v>
          </cell>
          <cell r="D84">
            <v>14211788113</v>
          </cell>
        </row>
      </sheetData>
      <sheetData sheetId="1"/>
      <sheetData sheetId="2"/>
      <sheetData sheetId="3"/>
      <sheetData sheetId="4">
        <row r="99">
          <cell r="C99">
            <v>2970949518</v>
          </cell>
          <cell r="D99">
            <v>2970949518</v>
          </cell>
        </row>
        <row r="104">
          <cell r="C104">
            <v>329422085</v>
          </cell>
          <cell r="D104">
            <v>353483155</v>
          </cell>
        </row>
        <row r="117">
          <cell r="C117">
            <v>156000000</v>
          </cell>
          <cell r="D117">
            <v>218000000</v>
          </cell>
        </row>
        <row r="133">
          <cell r="C133">
            <v>54295946</v>
          </cell>
          <cell r="D133">
            <v>1326929588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21">
          <cell r="C21">
            <v>211062000</v>
          </cell>
          <cell r="D21">
            <v>212051137</v>
          </cell>
        </row>
      </sheetData>
      <sheetData sheetId="13">
        <row r="10">
          <cell r="C10">
            <v>8000000</v>
          </cell>
          <cell r="D10">
            <v>8000000</v>
          </cell>
        </row>
        <row r="11">
          <cell r="C11">
            <v>4700000</v>
          </cell>
          <cell r="D11">
            <v>4700000</v>
          </cell>
        </row>
        <row r="12">
          <cell r="C12">
            <v>500000</v>
          </cell>
          <cell r="D12">
            <v>500000</v>
          </cell>
        </row>
        <row r="17">
          <cell r="C17">
            <v>316200086</v>
          </cell>
          <cell r="D17">
            <v>340200086</v>
          </cell>
        </row>
        <row r="20">
          <cell r="C20">
            <v>41500000</v>
          </cell>
          <cell r="D20">
            <v>81500000</v>
          </cell>
        </row>
        <row r="32">
          <cell r="C32">
            <v>5000000</v>
          </cell>
          <cell r="D32">
            <v>5000000</v>
          </cell>
        </row>
        <row r="33">
          <cell r="C33">
            <v>680000000</v>
          </cell>
          <cell r="D33">
            <v>680000000</v>
          </cell>
        </row>
        <row r="34">
          <cell r="C34">
            <v>220600000</v>
          </cell>
          <cell r="D34">
            <v>220600000</v>
          </cell>
        </row>
        <row r="37">
          <cell r="C37">
            <v>50000000</v>
          </cell>
          <cell r="D37">
            <v>50000000</v>
          </cell>
        </row>
        <row r="39">
          <cell r="C39">
            <v>10000000</v>
          </cell>
          <cell r="D39">
            <v>9712200</v>
          </cell>
        </row>
        <row r="45">
          <cell r="D45">
            <v>3500000</v>
          </cell>
        </row>
        <row r="51">
          <cell r="C51">
            <v>1613000</v>
          </cell>
          <cell r="D51">
            <v>1613000</v>
          </cell>
        </row>
        <row r="58">
          <cell r="D58">
            <v>35000000</v>
          </cell>
        </row>
        <row r="61">
          <cell r="C61">
            <v>1662613086</v>
          </cell>
          <cell r="D61">
            <v>1776281176</v>
          </cell>
        </row>
      </sheetData>
      <sheetData sheetId="14">
        <row r="8">
          <cell r="D8" t="str">
            <v>Módosított előirányzat a 8/2024.  (VI.27.)  rendelet szerint</v>
          </cell>
        </row>
        <row r="22">
          <cell r="C22">
            <v>270328000</v>
          </cell>
          <cell r="D22">
            <v>270328000</v>
          </cell>
        </row>
      </sheetData>
      <sheetData sheetId="15">
        <row r="9">
          <cell r="C9">
            <v>162477185</v>
          </cell>
          <cell r="D9">
            <v>177984197</v>
          </cell>
        </row>
        <row r="12">
          <cell r="C12">
            <v>25000000</v>
          </cell>
          <cell r="D12">
            <v>16825772</v>
          </cell>
        </row>
        <row r="29">
          <cell r="C29">
            <v>583374915</v>
          </cell>
          <cell r="D29">
            <v>583374915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6">
          <cell r="C56">
            <v>8416716328</v>
          </cell>
          <cell r="D56">
            <v>9984243602</v>
          </cell>
        </row>
      </sheetData>
      <sheetData sheetId="30">
        <row r="86">
          <cell r="C86">
            <v>3368785164</v>
          </cell>
          <cell r="D86">
            <v>3552622754</v>
          </cell>
        </row>
      </sheetData>
      <sheetData sheetId="31"/>
      <sheetData sheetId="32">
        <row r="85">
          <cell r="C85">
            <v>645619529</v>
          </cell>
          <cell r="D85">
            <v>674921757</v>
          </cell>
        </row>
      </sheetData>
      <sheetData sheetId="33"/>
      <sheetData sheetId="34">
        <row r="89">
          <cell r="C89">
            <v>97686711</v>
          </cell>
          <cell r="D89">
            <v>99649163</v>
          </cell>
        </row>
        <row r="91">
          <cell r="C91">
            <v>14124654</v>
          </cell>
          <cell r="D91">
            <v>14187654</v>
          </cell>
        </row>
        <row r="92">
          <cell r="C92">
            <v>483698309</v>
          </cell>
          <cell r="D92">
            <v>541177721</v>
          </cell>
        </row>
      </sheetData>
      <sheetData sheetId="35">
        <row r="91">
          <cell r="C91">
            <v>69455159</v>
          </cell>
          <cell r="D91">
            <v>68318939</v>
          </cell>
        </row>
        <row r="93">
          <cell r="C93">
            <v>17885577</v>
          </cell>
          <cell r="D93">
            <v>17885577</v>
          </cell>
        </row>
        <row r="94">
          <cell r="C94">
            <v>266340203</v>
          </cell>
          <cell r="D94">
            <v>284800651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49">
          <cell r="C49">
            <v>645619529</v>
          </cell>
          <cell r="D49">
            <v>674921757</v>
          </cell>
        </row>
      </sheetData>
      <sheetData sheetId="43">
        <row r="49">
          <cell r="C49">
            <v>1305763748</v>
          </cell>
          <cell r="D49">
            <v>1351369630</v>
          </cell>
        </row>
      </sheetData>
      <sheetData sheetId="44">
        <row r="49">
          <cell r="C49">
            <v>145896252</v>
          </cell>
          <cell r="D49">
            <v>147720252</v>
          </cell>
        </row>
      </sheetData>
      <sheetData sheetId="45"/>
      <sheetData sheetId="46">
        <row r="49">
          <cell r="C49">
            <v>487773747</v>
          </cell>
          <cell r="D49">
            <v>497077121</v>
          </cell>
        </row>
      </sheetData>
      <sheetData sheetId="47"/>
      <sheetData sheetId="48"/>
      <sheetData sheetId="49">
        <row r="70">
          <cell r="C70">
            <v>494335000</v>
          </cell>
          <cell r="D70">
            <v>510583800</v>
          </cell>
        </row>
      </sheetData>
      <sheetData sheetId="50">
        <row r="70">
          <cell r="C70">
            <v>1143000</v>
          </cell>
          <cell r="D70">
            <v>1143000</v>
          </cell>
        </row>
      </sheetData>
      <sheetData sheetId="51"/>
      <sheetData sheetId="52">
        <row r="49">
          <cell r="C49">
            <v>241948718</v>
          </cell>
          <cell r="D49">
            <v>302776303</v>
          </cell>
        </row>
      </sheetData>
      <sheetData sheetId="53">
        <row r="49">
          <cell r="C49">
            <v>14418282</v>
          </cell>
          <cell r="D49">
            <v>14610282</v>
          </cell>
        </row>
      </sheetData>
      <sheetData sheetId="54"/>
      <sheetData sheetId="55">
        <row r="70">
          <cell r="C70">
            <v>145590632</v>
          </cell>
          <cell r="D70">
            <v>166251449</v>
          </cell>
        </row>
      </sheetData>
      <sheetData sheetId="56">
        <row r="70">
          <cell r="C70">
            <v>1554024512</v>
          </cell>
          <cell r="D70">
            <v>1582432012</v>
          </cell>
        </row>
      </sheetData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view="pageBreakPreview" zoomScale="142" zoomScaleNormal="160" zoomScaleSheetLayoutView="142" workbookViewId="0">
      <selection activeCell="M9" sqref="M9"/>
    </sheetView>
  </sheetViews>
  <sheetFormatPr defaultColWidth="9.33203125" defaultRowHeight="12.75" x14ac:dyDescent="0.2"/>
  <cols>
    <col min="1" max="1" width="7.33203125" style="88" customWidth="1"/>
    <col min="2" max="2" width="61.83203125" style="89" customWidth="1"/>
    <col min="3" max="3" width="14" style="616" customWidth="1"/>
    <col min="4" max="4" width="13.83203125" style="617" customWidth="1"/>
    <col min="5" max="5" width="14.1640625" style="617" hidden="1" customWidth="1"/>
    <col min="6" max="6" width="15.5" style="617" hidden="1" customWidth="1"/>
    <col min="7" max="7" width="19" style="617" hidden="1" customWidth="1"/>
    <col min="8" max="8" width="13.6640625" style="617" customWidth="1"/>
    <col min="9" max="9" width="16.83203125" style="617" hidden="1" customWidth="1"/>
    <col min="10" max="10" width="16" style="617" hidden="1" customWidth="1"/>
    <col min="11" max="11" width="15.83203125" style="617" hidden="1" customWidth="1"/>
    <col min="12" max="12" width="8.1640625" style="618" hidden="1" customWidth="1"/>
    <col min="13" max="13" width="12.1640625" style="29" bestFit="1" customWidth="1"/>
    <col min="14" max="16384" width="9.33203125" style="29"/>
  </cols>
  <sheetData>
    <row r="1" spans="1:13" x14ac:dyDescent="0.2">
      <c r="A1" s="1894" t="s">
        <v>817</v>
      </c>
      <c r="B1" s="1894"/>
      <c r="C1" s="1894"/>
      <c r="D1" s="1894"/>
      <c r="E1" s="1894"/>
      <c r="F1" s="1894"/>
      <c r="G1" s="1894"/>
      <c r="H1" s="1894"/>
    </row>
    <row r="2" spans="1:13" s="1339" customFormat="1" ht="15.75" customHeight="1" x14ac:dyDescent="0.2">
      <c r="A2" s="1898" t="s">
        <v>818</v>
      </c>
      <c r="B2" s="1898"/>
      <c r="C2" s="1898"/>
      <c r="D2" s="1898"/>
      <c r="E2" s="1898"/>
      <c r="F2" s="1898"/>
      <c r="G2" s="1898"/>
      <c r="H2" s="1898"/>
      <c r="I2" s="1898"/>
      <c r="J2" s="1898"/>
      <c r="K2" s="1898"/>
      <c r="L2" s="1898"/>
      <c r="M2" s="1352"/>
    </row>
    <row r="3" spans="1:13" x14ac:dyDescent="0.2">
      <c r="A3" s="1895"/>
      <c r="B3" s="1895"/>
      <c r="C3" s="1895"/>
      <c r="D3" s="1895"/>
      <c r="E3" s="1895"/>
      <c r="F3" s="1895"/>
      <c r="G3" s="1895"/>
      <c r="H3" s="497"/>
    </row>
    <row r="4" spans="1:13" s="28" customFormat="1" ht="13.7" customHeight="1" x14ac:dyDescent="0.2">
      <c r="A4" s="1895"/>
      <c r="B4" s="1895"/>
      <c r="C4" s="1895"/>
      <c r="D4" s="1895"/>
      <c r="E4" s="1895"/>
      <c r="F4" s="1895"/>
      <c r="G4" s="1895"/>
      <c r="H4" s="1895"/>
      <c r="I4" s="1895"/>
      <c r="J4" s="1895"/>
      <c r="K4" s="1895"/>
      <c r="L4" s="1895"/>
    </row>
    <row r="5" spans="1:13" s="45" customFormat="1" ht="15.75" customHeight="1" x14ac:dyDescent="0.2">
      <c r="A5" s="1897" t="s">
        <v>231</v>
      </c>
      <c r="B5" s="1897"/>
      <c r="C5" s="1897"/>
      <c r="D5" s="1897"/>
      <c r="E5" s="1897"/>
      <c r="F5" s="1897"/>
      <c r="G5" s="1897"/>
      <c r="H5" s="1897"/>
      <c r="I5" s="1897"/>
      <c r="J5" s="1897"/>
      <c r="K5" s="1897"/>
      <c r="L5" s="1897"/>
      <c r="M5" s="28"/>
    </row>
    <row r="6" spans="1:13" s="45" customFormat="1" ht="15.75" customHeight="1" x14ac:dyDescent="0.2">
      <c r="A6" s="1897" t="s">
        <v>657</v>
      </c>
      <c r="B6" s="1897"/>
      <c r="C6" s="1897"/>
      <c r="D6" s="1897"/>
      <c r="E6" s="1897"/>
      <c r="F6" s="1897"/>
      <c r="G6" s="1897"/>
      <c r="H6" s="1897"/>
      <c r="I6" s="1897"/>
      <c r="J6" s="1897"/>
      <c r="K6" s="1897"/>
      <c r="L6" s="1897"/>
      <c r="M6" s="28"/>
    </row>
    <row r="7" spans="1:13" s="45" customFormat="1" ht="15.75" customHeight="1" x14ac:dyDescent="0.2">
      <c r="A7" s="1897" t="s">
        <v>11</v>
      </c>
      <c r="B7" s="1897"/>
      <c r="C7" s="1897"/>
      <c r="D7" s="1897"/>
      <c r="E7" s="1897"/>
      <c r="F7" s="1897"/>
      <c r="G7" s="1897"/>
      <c r="H7" s="1897"/>
      <c r="I7" s="1897"/>
      <c r="J7" s="1897"/>
      <c r="K7" s="1897"/>
      <c r="L7" s="1897"/>
      <c r="M7" s="28"/>
    </row>
    <row r="8" spans="1:13" s="692" customFormat="1" ht="15.75" customHeight="1" thickBot="1" x14ac:dyDescent="0.25">
      <c r="A8" s="1896" t="s">
        <v>360</v>
      </c>
      <c r="B8" s="1896"/>
      <c r="C8" s="1896"/>
      <c r="D8" s="1896"/>
      <c r="E8" s="1896"/>
      <c r="F8" s="1896"/>
      <c r="G8" s="1896"/>
      <c r="H8" s="1896"/>
      <c r="I8" s="1896"/>
      <c r="J8" s="1896"/>
      <c r="K8" s="1896"/>
      <c r="L8" s="1896"/>
      <c r="M8" s="691"/>
    </row>
    <row r="9" spans="1:13" s="161" customFormat="1" ht="66" customHeight="1" thickBot="1" x14ac:dyDescent="0.25">
      <c r="A9" s="50" t="s">
        <v>128</v>
      </c>
      <c r="B9" s="51" t="s">
        <v>131</v>
      </c>
      <c r="C9" s="1348" t="s">
        <v>909</v>
      </c>
      <c r="D9" s="321" t="s">
        <v>810</v>
      </c>
      <c r="E9" s="51" t="s">
        <v>811</v>
      </c>
      <c r="F9" s="51" t="s">
        <v>812</v>
      </c>
      <c r="G9" s="51" t="s">
        <v>813</v>
      </c>
      <c r="H9" s="921" t="s">
        <v>819</v>
      </c>
      <c r="I9" s="208" t="s">
        <v>814</v>
      </c>
      <c r="J9" s="208" t="s">
        <v>815</v>
      </c>
      <c r="K9" s="208" t="s">
        <v>816</v>
      </c>
      <c r="L9" s="209" t="s">
        <v>380</v>
      </c>
      <c r="M9" s="1467"/>
    </row>
    <row r="10" spans="1:13" s="53" customFormat="1" ht="15.95" customHeight="1" thickBot="1" x14ac:dyDescent="0.25">
      <c r="A10" s="50" t="s">
        <v>296</v>
      </c>
      <c r="B10" s="51" t="s">
        <v>297</v>
      </c>
      <c r="C10" s="1348" t="s">
        <v>298</v>
      </c>
      <c r="D10" s="321" t="s">
        <v>299</v>
      </c>
      <c r="E10" s="51" t="s">
        <v>299</v>
      </c>
      <c r="F10" s="51" t="s">
        <v>386</v>
      </c>
      <c r="G10" s="51" t="s">
        <v>422</v>
      </c>
      <c r="H10" s="317" t="s">
        <v>300</v>
      </c>
      <c r="I10" s="208" t="s">
        <v>298</v>
      </c>
      <c r="J10" s="208" t="s">
        <v>298</v>
      </c>
      <c r="K10" s="208" t="s">
        <v>298</v>
      </c>
      <c r="L10" s="209" t="s">
        <v>298</v>
      </c>
      <c r="M10" s="210"/>
    </row>
    <row r="11" spans="1:13" s="53" customFormat="1" ht="12.2" customHeight="1" thickBot="1" x14ac:dyDescent="0.25">
      <c r="A11" s="13" t="s">
        <v>12</v>
      </c>
      <c r="B11" s="568" t="s">
        <v>596</v>
      </c>
      <c r="C11" s="571">
        <f>C19+C20+C21+C22+C23</f>
        <v>2530824909</v>
      </c>
      <c r="D11" s="570">
        <f>D19+D20+D21+D22+D23</f>
        <v>2902607582</v>
      </c>
      <c r="E11" s="571">
        <f t="shared" ref="E11:K11" si="0">E19+E20+E21+E22+E23</f>
        <v>0</v>
      </c>
      <c r="F11" s="571">
        <f t="shared" si="0"/>
        <v>0</v>
      </c>
      <c r="G11" s="571">
        <f t="shared" si="0"/>
        <v>0</v>
      </c>
      <c r="H11" s="1353">
        <f>+D11-C11</f>
        <v>371782673</v>
      </c>
      <c r="I11" s="572">
        <f t="shared" si="0"/>
        <v>0</v>
      </c>
      <c r="J11" s="572">
        <f t="shared" si="0"/>
        <v>0</v>
      </c>
      <c r="K11" s="572">
        <f t="shared" si="0"/>
        <v>0</v>
      </c>
      <c r="L11" s="573">
        <f>I11/D11*100</f>
        <v>0</v>
      </c>
      <c r="M11" s="213"/>
    </row>
    <row r="12" spans="1:13" s="30" customFormat="1" ht="12.2" customHeight="1" x14ac:dyDescent="0.2">
      <c r="A12" s="11" t="s">
        <v>90</v>
      </c>
      <c r="B12" s="889" t="s">
        <v>187</v>
      </c>
      <c r="C12" s="576">
        <f>'4. mell.Önkorm'!C14</f>
        <v>346013118</v>
      </c>
      <c r="D12" s="575">
        <f>'4. mell.Önkorm'!D14</f>
        <v>368077923</v>
      </c>
      <c r="E12" s="576">
        <f>'4. mell.Önkorm'!E14</f>
        <v>0</v>
      </c>
      <c r="F12" s="576">
        <f>'4. mell.Önkorm'!F14</f>
        <v>0</v>
      </c>
      <c r="G12" s="576">
        <f>'4. mell.Önkorm'!G14</f>
        <v>0</v>
      </c>
      <c r="H12" s="1354">
        <f t="shared" ref="H12:H75" si="1">+D12-C12</f>
        <v>22064805</v>
      </c>
      <c r="I12" s="577">
        <f>'4. mell.Önkorm'!R14</f>
        <v>0</v>
      </c>
      <c r="J12" s="577">
        <f>'4. mell.Önkorm'!S14</f>
        <v>0</v>
      </c>
      <c r="K12" s="577">
        <f>'4. mell.Önkorm'!T14</f>
        <v>0</v>
      </c>
      <c r="L12" s="578">
        <f>I12/D12*100</f>
        <v>0</v>
      </c>
      <c r="M12" s="213"/>
    </row>
    <row r="13" spans="1:13" s="61" customFormat="1" ht="12.2" customHeight="1" x14ac:dyDescent="0.2">
      <c r="A13" s="1355" t="s">
        <v>91</v>
      </c>
      <c r="B13" s="890" t="s">
        <v>522</v>
      </c>
      <c r="C13" s="576">
        <f>'4. mell.Önkorm'!C15</f>
        <v>403471076</v>
      </c>
      <c r="D13" s="575">
        <f>'4. mell.Önkorm'!D15</f>
        <v>530359768</v>
      </c>
      <c r="E13" s="576">
        <f>'4. mell.Önkorm'!E15</f>
        <v>0</v>
      </c>
      <c r="F13" s="576">
        <f>'4. mell.Önkorm'!F15</f>
        <v>0</v>
      </c>
      <c r="G13" s="576">
        <f>'4. mell.Önkorm'!G15</f>
        <v>0</v>
      </c>
      <c r="H13" s="1354">
        <f>+D13-C13</f>
        <v>126888692</v>
      </c>
      <c r="I13" s="577">
        <f>'4. mell.Önkorm'!R15</f>
        <v>0</v>
      </c>
      <c r="J13" s="577">
        <f>'4. mell.Önkorm'!S15</f>
        <v>0</v>
      </c>
      <c r="K13" s="577">
        <f>'4. mell.Önkorm'!T15</f>
        <v>0</v>
      </c>
      <c r="L13" s="578">
        <f>I13/D13*100</f>
        <v>0</v>
      </c>
      <c r="M13" s="213"/>
    </row>
    <row r="14" spans="1:13" s="61" customFormat="1" ht="12.2" customHeight="1" x14ac:dyDescent="0.2">
      <c r="A14" s="1355" t="s">
        <v>92</v>
      </c>
      <c r="B14" s="890" t="s">
        <v>523</v>
      </c>
      <c r="C14" s="576">
        <f>'4. mell.Önkorm'!C16</f>
        <v>423746929</v>
      </c>
      <c r="D14" s="575">
        <f>'4. mell.Önkorm'!D16</f>
        <v>532625392</v>
      </c>
      <c r="E14" s="576">
        <f>'4. mell.Önkorm'!E16</f>
        <v>0</v>
      </c>
      <c r="F14" s="576">
        <f>'4. mell.Önkorm'!F16</f>
        <v>0</v>
      </c>
      <c r="G14" s="576">
        <f>'4. mell.Önkorm'!G16</f>
        <v>0</v>
      </c>
      <c r="H14" s="1354">
        <f t="shared" si="1"/>
        <v>108878463</v>
      </c>
      <c r="I14" s="577">
        <f>'4. mell.Önkorm'!R16</f>
        <v>0</v>
      </c>
      <c r="J14" s="577">
        <f>'4. mell.Önkorm'!S16</f>
        <v>0</v>
      </c>
      <c r="K14" s="577">
        <f>'4. mell.Önkorm'!T16</f>
        <v>0</v>
      </c>
      <c r="L14" s="578">
        <f>I14/D14*100</f>
        <v>0</v>
      </c>
      <c r="M14" s="213"/>
    </row>
    <row r="15" spans="1:13" s="61" customFormat="1" ht="12.2" customHeight="1" x14ac:dyDescent="0.2">
      <c r="A15" s="1355" t="s">
        <v>89</v>
      </c>
      <c r="B15" s="890" t="s">
        <v>524</v>
      </c>
      <c r="C15" s="576">
        <f>'4. mell.Önkorm'!C17</f>
        <v>151242509</v>
      </c>
      <c r="D15" s="575">
        <f>'4. mell.Önkorm'!D17</f>
        <v>209790571</v>
      </c>
      <c r="E15" s="576">
        <f>'4. mell.Önkorm'!E17</f>
        <v>0</v>
      </c>
      <c r="F15" s="576">
        <f>'4. mell.Önkorm'!F17</f>
        <v>0</v>
      </c>
      <c r="G15" s="576">
        <f>'4. mell.Önkorm'!G17</f>
        <v>0</v>
      </c>
      <c r="H15" s="1354">
        <f t="shared" si="1"/>
        <v>58548062</v>
      </c>
      <c r="I15" s="577"/>
      <c r="J15" s="577"/>
      <c r="K15" s="577"/>
      <c r="L15" s="578"/>
      <c r="M15" s="213"/>
    </row>
    <row r="16" spans="1:13" s="61" customFormat="1" ht="12.2" customHeight="1" x14ac:dyDescent="0.2">
      <c r="A16" s="1355" t="s">
        <v>146</v>
      </c>
      <c r="B16" s="890" t="s">
        <v>188</v>
      </c>
      <c r="C16" s="576">
        <f>'4. mell.Önkorm'!C18</f>
        <v>32925014</v>
      </c>
      <c r="D16" s="575">
        <f>'4. mell.Önkorm'!D18</f>
        <v>69322940</v>
      </c>
      <c r="E16" s="576">
        <f>'4. mell.Önkorm'!E18</f>
        <v>0</v>
      </c>
      <c r="F16" s="576">
        <f>'4. mell.Önkorm'!F18</f>
        <v>0</v>
      </c>
      <c r="G16" s="576">
        <f>'4. mell.Önkorm'!G18</f>
        <v>0</v>
      </c>
      <c r="H16" s="1354">
        <f t="shared" si="1"/>
        <v>36397926</v>
      </c>
      <c r="I16" s="577">
        <f>'4. mell.Önkorm'!R18</f>
        <v>0</v>
      </c>
      <c r="J16" s="577">
        <f>'4. mell.Önkorm'!S18</f>
        <v>0</v>
      </c>
      <c r="K16" s="577">
        <f>'4. mell.Önkorm'!T18</f>
        <v>0</v>
      </c>
      <c r="L16" s="578">
        <f t="shared" ref="L16:L47" si="2">I16/D16*100</f>
        <v>0</v>
      </c>
      <c r="M16" s="213"/>
    </row>
    <row r="17" spans="1:14" s="61" customFormat="1" ht="12.2" customHeight="1" x14ac:dyDescent="0.2">
      <c r="A17" s="1356" t="s">
        <v>148</v>
      </c>
      <c r="B17" s="890" t="s">
        <v>270</v>
      </c>
      <c r="C17" s="576">
        <f>'4. mell.Önkorm'!C19</f>
        <v>0</v>
      </c>
      <c r="D17" s="575">
        <f>'4. mell.Önkorm'!D19</f>
        <v>0</v>
      </c>
      <c r="E17" s="576">
        <f>'4. mell.Önkorm'!E19</f>
        <v>0</v>
      </c>
      <c r="F17" s="576">
        <f>'4. mell.Önkorm'!F19</f>
        <v>0</v>
      </c>
      <c r="G17" s="576">
        <f>'4. mell.Önkorm'!G19</f>
        <v>0</v>
      </c>
      <c r="H17" s="1354">
        <f t="shared" si="1"/>
        <v>0</v>
      </c>
      <c r="I17" s="577">
        <f>'4. mell.Önkorm'!R19</f>
        <v>0</v>
      </c>
      <c r="J17" s="577">
        <f>'4. mell.Önkorm'!S19</f>
        <v>0</v>
      </c>
      <c r="K17" s="577">
        <f>'4. mell.Önkorm'!T19</f>
        <v>0</v>
      </c>
      <c r="L17" s="578" t="e">
        <f t="shared" si="2"/>
        <v>#DIV/0!</v>
      </c>
      <c r="M17" s="213"/>
    </row>
    <row r="18" spans="1:14" s="30" customFormat="1" ht="12.2" customHeight="1" x14ac:dyDescent="0.2">
      <c r="A18" s="1356" t="s">
        <v>150</v>
      </c>
      <c r="B18" s="579" t="s">
        <v>271</v>
      </c>
      <c r="C18" s="576">
        <f>'4. mell.Önkorm'!C20</f>
        <v>0</v>
      </c>
      <c r="D18" s="1047">
        <f>'4. mell.Önkorm'!D20</f>
        <v>7556830</v>
      </c>
      <c r="E18" s="1048">
        <f>'4. mell.Önkorm'!E20</f>
        <v>0</v>
      </c>
      <c r="F18" s="1048">
        <f>'4. mell.Önkorm'!F20</f>
        <v>0</v>
      </c>
      <c r="G18" s="1048">
        <f>'4. mell.Önkorm'!G20</f>
        <v>0</v>
      </c>
      <c r="H18" s="1357">
        <f t="shared" si="1"/>
        <v>7556830</v>
      </c>
      <c r="I18" s="1049">
        <f>'4. mell.Önkorm'!R20</f>
        <v>0</v>
      </c>
      <c r="J18" s="1049">
        <f>'4. mell.Önkorm'!S20</f>
        <v>0</v>
      </c>
      <c r="K18" s="1049">
        <f>'4. mell.Önkorm'!T20</f>
        <v>0</v>
      </c>
      <c r="L18" s="1050">
        <f t="shared" si="2"/>
        <v>0</v>
      </c>
      <c r="M18" s="213"/>
      <c r="N18" s="581">
        <f>K18-J18</f>
        <v>0</v>
      </c>
    </row>
    <row r="19" spans="1:14" s="30" customFormat="1" ht="12.2" customHeight="1" x14ac:dyDescent="0.2">
      <c r="A19" s="1358" t="s">
        <v>152</v>
      </c>
      <c r="B19" s="891" t="s">
        <v>597</v>
      </c>
      <c r="C19" s="1349">
        <f>SUM(C12:C18)</f>
        <v>1357398646</v>
      </c>
      <c r="D19" s="1535">
        <f>SUM(D12:D18)</f>
        <v>1717733424</v>
      </c>
      <c r="E19" s="1536">
        <f t="shared" ref="E19:K19" si="3">SUM(E12:E18)</f>
        <v>0</v>
      </c>
      <c r="F19" s="1536">
        <f t="shared" si="3"/>
        <v>0</v>
      </c>
      <c r="G19" s="1536">
        <f>SUM(G12:G18)</f>
        <v>0</v>
      </c>
      <c r="H19" s="1537">
        <f t="shared" si="1"/>
        <v>360334778</v>
      </c>
      <c r="I19" s="1051">
        <f t="shared" si="3"/>
        <v>0</v>
      </c>
      <c r="J19" s="1051">
        <f t="shared" si="3"/>
        <v>0</v>
      </c>
      <c r="K19" s="1051">
        <f t="shared" si="3"/>
        <v>0</v>
      </c>
      <c r="L19" s="1052">
        <f t="shared" si="2"/>
        <v>0</v>
      </c>
      <c r="M19" s="213"/>
    </row>
    <row r="20" spans="1:14" s="30" customFormat="1" ht="12.2" customHeight="1" x14ac:dyDescent="0.2">
      <c r="A20" s="11" t="s">
        <v>153</v>
      </c>
      <c r="B20" s="889" t="s">
        <v>158</v>
      </c>
      <c r="C20" s="576">
        <f>'4. mell.Önkorm'!C22</f>
        <v>0</v>
      </c>
      <c r="D20" s="575">
        <f>'4. mell.Önkorm'!D22</f>
        <v>0</v>
      </c>
      <c r="E20" s="576">
        <f>'4. mell.Önkorm'!E22</f>
        <v>0</v>
      </c>
      <c r="F20" s="576">
        <f>'4. mell.Önkorm'!F22</f>
        <v>0</v>
      </c>
      <c r="G20" s="576">
        <f>'4. mell.Önkorm'!G22</f>
        <v>0</v>
      </c>
      <c r="H20" s="1354">
        <f t="shared" si="1"/>
        <v>0</v>
      </c>
      <c r="I20" s="577">
        <f>'4. mell.Önkorm'!R22</f>
        <v>0</v>
      </c>
      <c r="J20" s="577">
        <f>'4. mell.Önkorm'!S22</f>
        <v>0</v>
      </c>
      <c r="K20" s="577">
        <f>'4. mell.Önkorm'!T22</f>
        <v>0</v>
      </c>
      <c r="L20" s="578" t="e">
        <f t="shared" si="2"/>
        <v>#DIV/0!</v>
      </c>
      <c r="M20" s="213"/>
    </row>
    <row r="21" spans="1:14" s="30" customFormat="1" ht="12.2" customHeight="1" x14ac:dyDescent="0.2">
      <c r="A21" s="11" t="s">
        <v>155</v>
      </c>
      <c r="B21" s="890" t="s">
        <v>189</v>
      </c>
      <c r="C21" s="637">
        <f>'4. mell.Önkorm'!C23</f>
        <v>0</v>
      </c>
      <c r="D21" s="583">
        <f>'4. mell.Önkorm'!D23</f>
        <v>0</v>
      </c>
      <c r="E21" s="637">
        <f>'4. mell.Önkorm'!E23</f>
        <v>0</v>
      </c>
      <c r="F21" s="637">
        <f>'4. mell.Önkorm'!F23</f>
        <v>0</v>
      </c>
      <c r="G21" s="637">
        <f>'4. mell.Önkorm'!G23</f>
        <v>0</v>
      </c>
      <c r="H21" s="1359">
        <f t="shared" si="1"/>
        <v>0</v>
      </c>
      <c r="I21" s="585">
        <f>'4. mell.Önkorm'!R23</f>
        <v>0</v>
      </c>
      <c r="J21" s="585">
        <f>'4. mell.Önkorm'!S23</f>
        <v>0</v>
      </c>
      <c r="K21" s="585">
        <f>'4. mell.Önkorm'!T23</f>
        <v>0</v>
      </c>
      <c r="L21" s="586" t="e">
        <f t="shared" si="2"/>
        <v>#DIV/0!</v>
      </c>
      <c r="M21" s="213"/>
    </row>
    <row r="22" spans="1:14" s="30" customFormat="1" ht="12.2" customHeight="1" x14ac:dyDescent="0.2">
      <c r="A22" s="11" t="s">
        <v>275</v>
      </c>
      <c r="B22" s="890" t="s">
        <v>190</v>
      </c>
      <c r="C22" s="637">
        <f>'4. mell.Önkorm'!C24</f>
        <v>0</v>
      </c>
      <c r="D22" s="583">
        <f>'4. mell.Önkorm'!D24</f>
        <v>0</v>
      </c>
      <c r="E22" s="637">
        <f>'4. mell.Önkorm'!E24</f>
        <v>0</v>
      </c>
      <c r="F22" s="637">
        <f>'4. mell.Önkorm'!F24</f>
        <v>0</v>
      </c>
      <c r="G22" s="637">
        <f>'4. mell.Önkorm'!G24</f>
        <v>0</v>
      </c>
      <c r="H22" s="1359">
        <f t="shared" si="1"/>
        <v>0</v>
      </c>
      <c r="I22" s="585">
        <f>'4. mell.Önkorm'!R24</f>
        <v>0</v>
      </c>
      <c r="J22" s="585">
        <f>'4. mell.Önkorm'!S24</f>
        <v>0</v>
      </c>
      <c r="K22" s="585">
        <f>'4. mell.Önkorm'!T24</f>
        <v>0</v>
      </c>
      <c r="L22" s="586" t="e">
        <f t="shared" si="2"/>
        <v>#DIV/0!</v>
      </c>
      <c r="M22" s="218"/>
    </row>
    <row r="23" spans="1:14" s="30" customFormat="1" ht="12.2" customHeight="1" x14ac:dyDescent="0.2">
      <c r="A23" s="11" t="s">
        <v>569</v>
      </c>
      <c r="B23" s="890" t="s">
        <v>191</v>
      </c>
      <c r="C23" s="637">
        <f>'4. mell.Önkorm'!C25+'5.Int.össz'!C26</f>
        <v>1173426263</v>
      </c>
      <c r="D23" s="583">
        <f>'4. mell.Önkorm'!D25+'5.Int.össz'!D26</f>
        <v>1184874158</v>
      </c>
      <c r="E23" s="637">
        <f>'4. mell.Önkorm'!E25+'5.Int.össz'!E26</f>
        <v>0</v>
      </c>
      <c r="F23" s="637">
        <f>'4. mell.Önkorm'!F25+'5.Int.össz'!F26</f>
        <v>0</v>
      </c>
      <c r="G23" s="637">
        <f>'4. mell.Önkorm'!G25+'5.Int.össz'!G26</f>
        <v>0</v>
      </c>
      <c r="H23" s="1359">
        <f t="shared" si="1"/>
        <v>11447895</v>
      </c>
      <c r="I23" s="585">
        <f>'4. mell.Önkorm'!R25+'5.Int.össz'!I26</f>
        <v>0</v>
      </c>
      <c r="J23" s="585">
        <f>'4. mell.Önkorm'!S25+'5.Int.össz'!J26</f>
        <v>0</v>
      </c>
      <c r="K23" s="585">
        <f>'4. mell.Önkorm'!T25+'5.Int.össz'!K26</f>
        <v>0</v>
      </c>
      <c r="L23" s="586">
        <f t="shared" si="2"/>
        <v>0</v>
      </c>
      <c r="M23" s="218"/>
    </row>
    <row r="24" spans="1:14" s="61" customFormat="1" ht="12.2" customHeight="1" thickBot="1" x14ac:dyDescent="0.25">
      <c r="A24" s="11" t="s">
        <v>570</v>
      </c>
      <c r="B24" s="579" t="s">
        <v>617</v>
      </c>
      <c r="C24" s="1350">
        <f>'4. mell.Önkorm'!C26+'5.Int.össz'!C27</f>
        <v>0</v>
      </c>
      <c r="D24" s="587">
        <f>'4. mell.Önkorm'!D26+'5.Int.össz'!D27</f>
        <v>0</v>
      </c>
      <c r="E24" s="1350">
        <f>'4. mell.Önkorm'!E26+'5.Int.össz'!E27</f>
        <v>0</v>
      </c>
      <c r="F24" s="1350">
        <f>'4. mell.Önkorm'!F26+'5.Int.össz'!F27</f>
        <v>0</v>
      </c>
      <c r="G24" s="1350">
        <f>'4. mell.Önkorm'!G26+'5.Int.össz'!G27</f>
        <v>0</v>
      </c>
      <c r="H24" s="1360">
        <f t="shared" si="1"/>
        <v>0</v>
      </c>
      <c r="I24" s="588">
        <f>'4. mell.Önkorm'!R26+'5.Int.össz'!I27</f>
        <v>0</v>
      </c>
      <c r="J24" s="588">
        <f>'4. mell.Önkorm'!S26+'5.Int.össz'!J27</f>
        <v>0</v>
      </c>
      <c r="K24" s="588">
        <f>'4. mell.Önkorm'!T26+'5.Int.össz'!K27</f>
        <v>0</v>
      </c>
      <c r="L24" s="589" t="e">
        <f t="shared" si="2"/>
        <v>#DIV/0!</v>
      </c>
      <c r="M24" s="218"/>
    </row>
    <row r="25" spans="1:14" s="61" customFormat="1" ht="12.2" customHeight="1" thickBot="1" x14ac:dyDescent="0.25">
      <c r="A25" s="13" t="s">
        <v>13</v>
      </c>
      <c r="B25" s="568" t="s">
        <v>571</v>
      </c>
      <c r="C25" s="571">
        <f>+C26+C27+C28+C29</f>
        <v>0</v>
      </c>
      <c r="D25" s="570">
        <f>+D26+D27+D28+D29</f>
        <v>0</v>
      </c>
      <c r="E25" s="571">
        <f>+E26+E27+E28+E29</f>
        <v>0</v>
      </c>
      <c r="F25" s="571">
        <f>+F26+F27+F28+F29</f>
        <v>0</v>
      </c>
      <c r="G25" s="571">
        <f>+G26+G27+G28+G29</f>
        <v>0</v>
      </c>
      <c r="H25" s="1353">
        <f t="shared" si="1"/>
        <v>0</v>
      </c>
      <c r="I25" s="572">
        <f>+I26+I27+I28+I29</f>
        <v>0</v>
      </c>
      <c r="J25" s="572">
        <f>+J26+J27+J28+J29</f>
        <v>0</v>
      </c>
      <c r="K25" s="572">
        <f>+K26+K27+K28+K29</f>
        <v>0</v>
      </c>
      <c r="L25" s="573" t="e">
        <f t="shared" si="2"/>
        <v>#DIV/0!</v>
      </c>
      <c r="M25" s="218"/>
    </row>
    <row r="26" spans="1:14" s="61" customFormat="1" ht="12.2" customHeight="1" x14ac:dyDescent="0.2">
      <c r="A26" s="11" t="s">
        <v>93</v>
      </c>
      <c r="B26" s="574" t="s">
        <v>192</v>
      </c>
      <c r="C26" s="576">
        <f>'4. mell.Önkorm'!C28</f>
        <v>0</v>
      </c>
      <c r="D26" s="575">
        <f>'4. mell.Önkorm'!D28</f>
        <v>0</v>
      </c>
      <c r="E26" s="576">
        <f>'4. mell.Önkorm'!E28</f>
        <v>0</v>
      </c>
      <c r="F26" s="576">
        <f>'4. mell.Önkorm'!F28</f>
        <v>0</v>
      </c>
      <c r="G26" s="576">
        <f>'4. mell.Önkorm'!G28</f>
        <v>0</v>
      </c>
      <c r="H26" s="1354">
        <f t="shared" si="1"/>
        <v>0</v>
      </c>
      <c r="I26" s="577">
        <f>'4. mell.Önkorm'!R28</f>
        <v>0</v>
      </c>
      <c r="J26" s="577">
        <f>'4. mell.Önkorm'!S28</f>
        <v>0</v>
      </c>
      <c r="K26" s="577">
        <f>'4. mell.Önkorm'!T28</f>
        <v>0</v>
      </c>
      <c r="L26" s="578" t="e">
        <f t="shared" si="2"/>
        <v>#DIV/0!</v>
      </c>
      <c r="M26" s="221"/>
    </row>
    <row r="27" spans="1:14" s="61" customFormat="1" ht="12.2" customHeight="1" x14ac:dyDescent="0.2">
      <c r="A27" s="1355" t="s">
        <v>94</v>
      </c>
      <c r="B27" s="579" t="s">
        <v>193</v>
      </c>
      <c r="C27" s="637">
        <f>'4. mell.Önkorm'!C29</f>
        <v>0</v>
      </c>
      <c r="D27" s="583">
        <f>'4. mell.Önkorm'!D29</f>
        <v>0</v>
      </c>
      <c r="E27" s="637">
        <f>'4. mell.Önkorm'!E29</f>
        <v>0</v>
      </c>
      <c r="F27" s="637">
        <f>'4. mell.Önkorm'!F29</f>
        <v>0</v>
      </c>
      <c r="G27" s="637">
        <f>'4. mell.Önkorm'!G29</f>
        <v>0</v>
      </c>
      <c r="H27" s="1359">
        <f t="shared" si="1"/>
        <v>0</v>
      </c>
      <c r="I27" s="585">
        <f>'4. mell.Önkorm'!R29</f>
        <v>0</v>
      </c>
      <c r="J27" s="585">
        <f>'4. mell.Önkorm'!S29</f>
        <v>0</v>
      </c>
      <c r="K27" s="585">
        <f>'4. mell.Önkorm'!T29</f>
        <v>0</v>
      </c>
      <c r="L27" s="586" t="e">
        <f t="shared" si="2"/>
        <v>#DIV/0!</v>
      </c>
      <c r="M27" s="221"/>
    </row>
    <row r="28" spans="1:14" s="61" customFormat="1" ht="12.2" customHeight="1" x14ac:dyDescent="0.2">
      <c r="A28" s="1355" t="s">
        <v>95</v>
      </c>
      <c r="B28" s="579" t="s">
        <v>195</v>
      </c>
      <c r="C28" s="637">
        <f>'4. mell.Önkorm'!C30</f>
        <v>0</v>
      </c>
      <c r="D28" s="583">
        <f>'4. mell.Önkorm'!D30</f>
        <v>0</v>
      </c>
      <c r="E28" s="637">
        <f>'4. mell.Önkorm'!E30</f>
        <v>0</v>
      </c>
      <c r="F28" s="637">
        <f>'4. mell.Önkorm'!F30</f>
        <v>0</v>
      </c>
      <c r="G28" s="637">
        <f>'4. mell.Önkorm'!G30</f>
        <v>0</v>
      </c>
      <c r="H28" s="1359">
        <f t="shared" si="1"/>
        <v>0</v>
      </c>
      <c r="I28" s="585">
        <f>'4. mell.Önkorm'!R30</f>
        <v>0</v>
      </c>
      <c r="J28" s="585">
        <f>'4. mell.Önkorm'!S30</f>
        <v>0</v>
      </c>
      <c r="K28" s="585">
        <f>'4. mell.Önkorm'!T30</f>
        <v>0</v>
      </c>
      <c r="L28" s="586" t="e">
        <f t="shared" si="2"/>
        <v>#DIV/0!</v>
      </c>
      <c r="M28" s="221"/>
    </row>
    <row r="29" spans="1:14" s="61" customFormat="1" ht="12.2" customHeight="1" x14ac:dyDescent="0.2">
      <c r="A29" s="1355" t="s">
        <v>96</v>
      </c>
      <c r="B29" s="579" t="s">
        <v>196</v>
      </c>
      <c r="C29" s="637">
        <f>'4. mell.Önkorm'!C31</f>
        <v>0</v>
      </c>
      <c r="D29" s="583">
        <f>'4. mell.Önkorm'!D31</f>
        <v>0</v>
      </c>
      <c r="E29" s="637">
        <f>'4. mell.Önkorm'!E31+'5.Int.össz'!E31</f>
        <v>0</v>
      </c>
      <c r="F29" s="637">
        <f>'4. mell.Önkorm'!F31</f>
        <v>0</v>
      </c>
      <c r="G29" s="637">
        <f>'4. mell.Önkorm'!G31</f>
        <v>0</v>
      </c>
      <c r="H29" s="1359">
        <f t="shared" si="1"/>
        <v>0</v>
      </c>
      <c r="I29" s="585">
        <f>'4. mell.Önkorm'!R31</f>
        <v>0</v>
      </c>
      <c r="J29" s="585">
        <f>'4. mell.Önkorm'!S31</f>
        <v>0</v>
      </c>
      <c r="K29" s="585">
        <f>'4. mell.Önkorm'!T31</f>
        <v>0</v>
      </c>
      <c r="L29" s="586" t="e">
        <f t="shared" si="2"/>
        <v>#DIV/0!</v>
      </c>
      <c r="M29" s="221"/>
    </row>
    <row r="30" spans="1:14" s="61" customFormat="1" ht="12.2" customHeight="1" thickBot="1" x14ac:dyDescent="0.25">
      <c r="A30" s="1356" t="s">
        <v>320</v>
      </c>
      <c r="B30" s="580" t="s">
        <v>272</v>
      </c>
      <c r="C30" s="1350">
        <f>'4. mell.Önkorm'!C32</f>
        <v>0</v>
      </c>
      <c r="D30" s="587">
        <f>'4. mell.Önkorm'!D32</f>
        <v>0</v>
      </c>
      <c r="E30" s="1350">
        <f>'4. mell.Önkorm'!E32</f>
        <v>0</v>
      </c>
      <c r="F30" s="1350">
        <f>'4. mell.Önkorm'!F32</f>
        <v>0</v>
      </c>
      <c r="G30" s="1350">
        <f>'4. mell.Önkorm'!G32</f>
        <v>0</v>
      </c>
      <c r="H30" s="1360">
        <f t="shared" si="1"/>
        <v>0</v>
      </c>
      <c r="I30" s="588">
        <f>'4. mell.Önkorm'!R32</f>
        <v>0</v>
      </c>
      <c r="J30" s="588">
        <f>'4. mell.Önkorm'!S32</f>
        <v>0</v>
      </c>
      <c r="K30" s="588">
        <f>'4. mell.Önkorm'!T32</f>
        <v>0</v>
      </c>
      <c r="L30" s="589" t="e">
        <f t="shared" si="2"/>
        <v>#DIV/0!</v>
      </c>
      <c r="M30" s="221"/>
    </row>
    <row r="31" spans="1:14" s="61" customFormat="1" ht="12.2" customHeight="1" thickBot="1" x14ac:dyDescent="0.25">
      <c r="A31" s="13" t="s">
        <v>599</v>
      </c>
      <c r="B31" s="568" t="s">
        <v>572</v>
      </c>
      <c r="C31" s="592">
        <f>C32+C34+C36+C37+C40</f>
        <v>4904362000</v>
      </c>
      <c r="D31" s="591">
        <f>D32+D34+D36+D37+D40</f>
        <v>4904362000</v>
      </c>
      <c r="E31" s="592">
        <f>E32+E34+E36+E37+E40</f>
        <v>0</v>
      </c>
      <c r="F31" s="592">
        <f>F32+F34+F36+F37+F40</f>
        <v>0</v>
      </c>
      <c r="G31" s="592">
        <f>G32+G34+G36+G37+G40</f>
        <v>0</v>
      </c>
      <c r="H31" s="1361">
        <f t="shared" si="1"/>
        <v>0</v>
      </c>
      <c r="I31" s="593">
        <f>I32+I34+I36+I37+I40</f>
        <v>0</v>
      </c>
      <c r="J31" s="593">
        <f>J32+J34+J36+J37+J40</f>
        <v>0</v>
      </c>
      <c r="K31" s="593">
        <f>K32+K34+K36+K37+K40</f>
        <v>0</v>
      </c>
      <c r="L31" s="594">
        <f t="shared" si="2"/>
        <v>0</v>
      </c>
      <c r="M31" s="221"/>
    </row>
    <row r="32" spans="1:14" s="61" customFormat="1" ht="12.2" customHeight="1" x14ac:dyDescent="0.2">
      <c r="A32" s="11" t="s">
        <v>97</v>
      </c>
      <c r="B32" s="574" t="s">
        <v>277</v>
      </c>
      <c r="C32" s="596">
        <f>C33</f>
        <v>674362000</v>
      </c>
      <c r="D32" s="595">
        <f>D33</f>
        <v>674362000</v>
      </c>
      <c r="E32" s="596">
        <f>E33</f>
        <v>0</v>
      </c>
      <c r="F32" s="596">
        <f>F33</f>
        <v>0</v>
      </c>
      <c r="G32" s="596">
        <f>G33</f>
        <v>0</v>
      </c>
      <c r="H32" s="1362">
        <f t="shared" si="1"/>
        <v>0</v>
      </c>
      <c r="I32" s="597">
        <f>I33</f>
        <v>0</v>
      </c>
      <c r="J32" s="597">
        <f>J33</f>
        <v>0</v>
      </c>
      <c r="K32" s="597">
        <f>K33</f>
        <v>0</v>
      </c>
      <c r="L32" s="598">
        <f t="shared" si="2"/>
        <v>0</v>
      </c>
      <c r="M32" s="221"/>
    </row>
    <row r="33" spans="1:17" s="61" customFormat="1" ht="12.2" customHeight="1" x14ac:dyDescent="0.2">
      <c r="A33" s="1355" t="s">
        <v>573</v>
      </c>
      <c r="B33" s="579" t="s">
        <v>229</v>
      </c>
      <c r="C33" s="637">
        <f>'4. mell.Önkorm'!C35</f>
        <v>674362000</v>
      </c>
      <c r="D33" s="583">
        <f>'4. mell.Önkorm'!D35</f>
        <v>674362000</v>
      </c>
      <c r="E33" s="637">
        <f>'4. mell.Önkorm'!E35</f>
        <v>0</v>
      </c>
      <c r="F33" s="637">
        <f>'4. mell.Önkorm'!F35</f>
        <v>0</v>
      </c>
      <c r="G33" s="637">
        <f>'4. mell.Önkorm'!G35</f>
        <v>0</v>
      </c>
      <c r="H33" s="1359">
        <f t="shared" si="1"/>
        <v>0</v>
      </c>
      <c r="I33" s="585">
        <f>'4. mell.Önkorm'!R35</f>
        <v>0</v>
      </c>
      <c r="J33" s="585">
        <f>'4. mell.Önkorm'!S35</f>
        <v>0</v>
      </c>
      <c r="K33" s="585">
        <f>'4. mell.Önkorm'!T35</f>
        <v>0</v>
      </c>
      <c r="L33" s="586">
        <f t="shared" si="2"/>
        <v>0</v>
      </c>
      <c r="M33" s="221"/>
    </row>
    <row r="34" spans="1:17" s="61" customFormat="1" ht="12.2" customHeight="1" x14ac:dyDescent="0.2">
      <c r="A34" s="1355" t="s">
        <v>98</v>
      </c>
      <c r="B34" s="574" t="s">
        <v>278</v>
      </c>
      <c r="C34" s="637">
        <f>C35</f>
        <v>4200000000</v>
      </c>
      <c r="D34" s="583">
        <f>D35</f>
        <v>4200000000</v>
      </c>
      <c r="E34" s="637">
        <f>E35</f>
        <v>0</v>
      </c>
      <c r="F34" s="637">
        <f>F35</f>
        <v>0</v>
      </c>
      <c r="G34" s="637">
        <f>G35</f>
        <v>0</v>
      </c>
      <c r="H34" s="1359">
        <f t="shared" si="1"/>
        <v>0</v>
      </c>
      <c r="I34" s="585">
        <f>I35</f>
        <v>0</v>
      </c>
      <c r="J34" s="585">
        <f>J35</f>
        <v>0</v>
      </c>
      <c r="K34" s="585">
        <f>K35</f>
        <v>0</v>
      </c>
      <c r="L34" s="586">
        <f t="shared" si="2"/>
        <v>0</v>
      </c>
      <c r="M34" s="221"/>
    </row>
    <row r="35" spans="1:17" s="61" customFormat="1" ht="12.2" customHeight="1" x14ac:dyDescent="0.2">
      <c r="A35" s="1355" t="s">
        <v>574</v>
      </c>
      <c r="B35" s="579" t="s">
        <v>279</v>
      </c>
      <c r="C35" s="637">
        <f>'4. mell.Önkorm'!C37</f>
        <v>4200000000</v>
      </c>
      <c r="D35" s="583">
        <f>'4. mell.Önkorm'!D37</f>
        <v>4200000000</v>
      </c>
      <c r="E35" s="637">
        <f>'4. mell.Önkorm'!E37</f>
        <v>0</v>
      </c>
      <c r="F35" s="637">
        <f>'4. mell.Önkorm'!F37</f>
        <v>0</v>
      </c>
      <c r="G35" s="637">
        <f>'4. mell.Önkorm'!G37</f>
        <v>0</v>
      </c>
      <c r="H35" s="1359">
        <f t="shared" si="1"/>
        <v>0</v>
      </c>
      <c r="I35" s="585">
        <f>'4. mell.Önkorm'!R37</f>
        <v>0</v>
      </c>
      <c r="J35" s="585">
        <f>'4. mell.Önkorm'!S37</f>
        <v>0</v>
      </c>
      <c r="K35" s="585">
        <f>'4. mell.Önkorm'!T37</f>
        <v>0</v>
      </c>
      <c r="L35" s="586">
        <f t="shared" si="2"/>
        <v>0</v>
      </c>
      <c r="M35" s="221"/>
    </row>
    <row r="36" spans="1:17" s="61" customFormat="1" ht="12.2" customHeight="1" x14ac:dyDescent="0.2">
      <c r="A36" s="1355" t="s">
        <v>105</v>
      </c>
      <c r="B36" s="579" t="s">
        <v>197</v>
      </c>
      <c r="C36" s="637">
        <f>'4. mell.Önkorm'!C38</f>
        <v>0</v>
      </c>
      <c r="D36" s="583">
        <f>'4. mell.Önkorm'!D38</f>
        <v>0</v>
      </c>
      <c r="E36" s="637">
        <f>'4. mell.Önkorm'!E38</f>
        <v>0</v>
      </c>
      <c r="F36" s="637">
        <f>'4. mell.Önkorm'!F38</f>
        <v>0</v>
      </c>
      <c r="G36" s="637">
        <f>'4. mell.Önkorm'!G38</f>
        <v>0</v>
      </c>
      <c r="H36" s="1359">
        <f t="shared" si="1"/>
        <v>0</v>
      </c>
      <c r="I36" s="585">
        <f>'4. mell.Önkorm'!R38</f>
        <v>0</v>
      </c>
      <c r="J36" s="585">
        <f>'4. mell.Önkorm'!S38</f>
        <v>0</v>
      </c>
      <c r="K36" s="585">
        <f>'4. mell.Önkorm'!T38</f>
        <v>0</v>
      </c>
      <c r="L36" s="586" t="e">
        <f t="shared" si="2"/>
        <v>#DIV/0!</v>
      </c>
      <c r="M36" s="221"/>
    </row>
    <row r="37" spans="1:17" s="61" customFormat="1" ht="12.2" customHeight="1" x14ac:dyDescent="0.2">
      <c r="A37" s="1355" t="s">
        <v>194</v>
      </c>
      <c r="B37" s="579" t="s">
        <v>198</v>
      </c>
      <c r="C37" s="637">
        <f>SUM(C38:C39)</f>
        <v>15000000</v>
      </c>
      <c r="D37" s="583">
        <f>SUM(D38:D39)</f>
        <v>15000000</v>
      </c>
      <c r="E37" s="637">
        <f>SUM(E38:E39)</f>
        <v>0</v>
      </c>
      <c r="F37" s="637">
        <f>SUM(F38:F39)</f>
        <v>0</v>
      </c>
      <c r="G37" s="637">
        <f>SUM(G38:G39)</f>
        <v>0</v>
      </c>
      <c r="H37" s="1359">
        <f t="shared" si="1"/>
        <v>0</v>
      </c>
      <c r="I37" s="585">
        <f>SUM(I38:I39)</f>
        <v>0</v>
      </c>
      <c r="J37" s="585">
        <f>SUM(J38:J39)</f>
        <v>0</v>
      </c>
      <c r="K37" s="585">
        <f>SUM(K38:K39)</f>
        <v>0</v>
      </c>
      <c r="L37" s="586">
        <f t="shared" si="2"/>
        <v>0</v>
      </c>
      <c r="M37" s="221"/>
    </row>
    <row r="38" spans="1:17" s="61" customFormat="1" ht="12.2" customHeight="1" x14ac:dyDescent="0.2">
      <c r="A38" s="1356" t="s">
        <v>321</v>
      </c>
      <c r="B38" s="579" t="s">
        <v>230</v>
      </c>
      <c r="C38" s="1350">
        <f>'4. mell.Önkorm'!C40</f>
        <v>15000000</v>
      </c>
      <c r="D38" s="587">
        <f>'4. mell.Önkorm'!D40</f>
        <v>15000000</v>
      </c>
      <c r="E38" s="1350">
        <f>'4. mell.Önkorm'!E40</f>
        <v>0</v>
      </c>
      <c r="F38" s="1350">
        <f>'4. mell.Önkorm'!F40</f>
        <v>0</v>
      </c>
      <c r="G38" s="1350">
        <f>'4. mell.Önkorm'!G40</f>
        <v>0</v>
      </c>
      <c r="H38" s="1360">
        <f t="shared" si="1"/>
        <v>0</v>
      </c>
      <c r="I38" s="588">
        <f>'4. mell.Önkorm'!R40</f>
        <v>0</v>
      </c>
      <c r="J38" s="588">
        <f>'4. mell.Önkorm'!S40</f>
        <v>0</v>
      </c>
      <c r="K38" s="588">
        <f>'4. mell.Önkorm'!T40</f>
        <v>0</v>
      </c>
      <c r="L38" s="589">
        <f t="shared" si="2"/>
        <v>0</v>
      </c>
      <c r="M38" s="221"/>
    </row>
    <row r="39" spans="1:17" s="61" customFormat="1" ht="12.2" customHeight="1" x14ac:dyDescent="0.2">
      <c r="A39" s="1356" t="s">
        <v>575</v>
      </c>
      <c r="B39" s="579" t="s">
        <v>671</v>
      </c>
      <c r="C39" s="1350">
        <f>'4. mell.Önkorm'!C41</f>
        <v>0</v>
      </c>
      <c r="D39" s="587">
        <f>'4. mell.Önkorm'!D41</f>
        <v>0</v>
      </c>
      <c r="E39" s="1350">
        <f>'4. mell.Önkorm'!E41</f>
        <v>0</v>
      </c>
      <c r="F39" s="1350">
        <f>'4. mell.Önkorm'!F41</f>
        <v>0</v>
      </c>
      <c r="G39" s="1350">
        <f>'4. mell.Önkorm'!G41</f>
        <v>0</v>
      </c>
      <c r="H39" s="1360">
        <f t="shared" si="1"/>
        <v>0</v>
      </c>
      <c r="I39" s="588">
        <f>'4. mell.Önkorm'!R41</f>
        <v>0</v>
      </c>
      <c r="J39" s="588">
        <f>'4. mell.Önkorm'!S41</f>
        <v>0</v>
      </c>
      <c r="K39" s="588">
        <f>'4. mell.Önkorm'!T41</f>
        <v>0</v>
      </c>
      <c r="L39" s="589" t="e">
        <f t="shared" si="2"/>
        <v>#DIV/0!</v>
      </c>
      <c r="M39" s="221"/>
    </row>
    <row r="40" spans="1:17" s="61" customFormat="1" ht="12.2" customHeight="1" thickBot="1" x14ac:dyDescent="0.25">
      <c r="A40" s="1356" t="s">
        <v>576</v>
      </c>
      <c r="B40" s="580" t="s">
        <v>117</v>
      </c>
      <c r="C40" s="1350">
        <f>'4. mell.Önkorm'!C42</f>
        <v>15000000</v>
      </c>
      <c r="D40" s="587">
        <f>'4. mell.Önkorm'!D42</f>
        <v>15000000</v>
      </c>
      <c r="E40" s="1350">
        <f>'4. mell.Önkorm'!E42</f>
        <v>0</v>
      </c>
      <c r="F40" s="1350">
        <f>'4. mell.Önkorm'!F42</f>
        <v>0</v>
      </c>
      <c r="G40" s="1350">
        <f>'4. mell.Önkorm'!G42</f>
        <v>0</v>
      </c>
      <c r="H40" s="1360">
        <f t="shared" si="1"/>
        <v>0</v>
      </c>
      <c r="I40" s="588">
        <f>'4. mell.Önkorm'!R42</f>
        <v>0</v>
      </c>
      <c r="J40" s="588">
        <f>'4. mell.Önkorm'!S42</f>
        <v>0</v>
      </c>
      <c r="K40" s="588">
        <f>'4. mell.Önkorm'!T42</f>
        <v>0</v>
      </c>
      <c r="L40" s="589">
        <f t="shared" si="2"/>
        <v>0</v>
      </c>
      <c r="M40" s="221"/>
    </row>
    <row r="41" spans="1:17" s="61" customFormat="1" ht="12.2" customHeight="1" thickBot="1" x14ac:dyDescent="0.25">
      <c r="A41" s="13" t="s">
        <v>15</v>
      </c>
      <c r="B41" s="568" t="s">
        <v>600</v>
      </c>
      <c r="C41" s="571">
        <f>SUM(C42:C52)</f>
        <v>728775820</v>
      </c>
      <c r="D41" s="570">
        <f>SUM(D42:D52)</f>
        <v>728775820</v>
      </c>
      <c r="E41" s="571">
        <f>SUM(E42:E52)</f>
        <v>0</v>
      </c>
      <c r="F41" s="571">
        <f>SUM(F42:F52)</f>
        <v>0</v>
      </c>
      <c r="G41" s="571">
        <f>SUM(G42:G52)</f>
        <v>0</v>
      </c>
      <c r="H41" s="1353">
        <f t="shared" si="1"/>
        <v>0</v>
      </c>
      <c r="I41" s="572">
        <f>SUM(I42:I52)</f>
        <v>0</v>
      </c>
      <c r="J41" s="572">
        <f>SUM(J42:J52)</f>
        <v>0</v>
      </c>
      <c r="K41" s="572">
        <f>SUM(K42:K52)</f>
        <v>0</v>
      </c>
      <c r="L41" s="573">
        <f t="shared" si="2"/>
        <v>0</v>
      </c>
      <c r="M41" s="221"/>
    </row>
    <row r="42" spans="1:17" s="61" customFormat="1" ht="12.2" customHeight="1" x14ac:dyDescent="0.2">
      <c r="A42" s="11" t="s">
        <v>99</v>
      </c>
      <c r="B42" s="574" t="s">
        <v>142</v>
      </c>
      <c r="C42" s="637">
        <f>'4. mell.Önkorm'!C44+'5.Int.össz'!C12</f>
        <v>0</v>
      </c>
      <c r="D42" s="575">
        <f>'4. mell.Önkorm'!D44+'5.Int.össz'!D12</f>
        <v>0</v>
      </c>
      <c r="E42" s="576">
        <f>'4. mell.Önkorm'!E44+'5.Int.össz'!E12</f>
        <v>0</v>
      </c>
      <c r="F42" s="576">
        <f>'4. mell.Önkorm'!F44+'5.Int.össz'!F12</f>
        <v>0</v>
      </c>
      <c r="G42" s="576">
        <f>'4. mell.Önkorm'!G44+'5.Int.össz'!G12</f>
        <v>0</v>
      </c>
      <c r="H42" s="1354">
        <f t="shared" si="1"/>
        <v>0</v>
      </c>
      <c r="I42" s="577">
        <f>'4. mell.Önkorm'!R44+'5.Int.össz'!I12</f>
        <v>0</v>
      </c>
      <c r="J42" s="577">
        <f>'4. mell.Önkorm'!S44+'5.Int.össz'!J12</f>
        <v>0</v>
      </c>
      <c r="K42" s="577">
        <f>'4. mell.Önkorm'!T44+'5.Int.össz'!K12</f>
        <v>0</v>
      </c>
      <c r="L42" s="578" t="e">
        <f t="shared" si="2"/>
        <v>#DIV/0!</v>
      </c>
      <c r="M42" s="221"/>
    </row>
    <row r="43" spans="1:17" s="61" customFormat="1" ht="12.2" customHeight="1" x14ac:dyDescent="0.2">
      <c r="A43" s="1355" t="s">
        <v>100</v>
      </c>
      <c r="B43" s="579" t="s">
        <v>143</v>
      </c>
      <c r="C43" s="637">
        <f>'4. mell.Önkorm'!C45+'5.Int.össz'!C13</f>
        <v>88610806</v>
      </c>
      <c r="D43" s="583">
        <f>'4. mell.Önkorm'!D45+'5.Int.össz'!D13</f>
        <v>88610806</v>
      </c>
      <c r="E43" s="637">
        <f>'4. mell.Önkorm'!E45+'5.Int.össz'!E13</f>
        <v>0</v>
      </c>
      <c r="F43" s="637">
        <f>'4. mell.Önkorm'!F45+'5.Int.össz'!F13</f>
        <v>0</v>
      </c>
      <c r="G43" s="637">
        <f>'4. mell.Önkorm'!G45+'5.Int.össz'!G13</f>
        <v>0</v>
      </c>
      <c r="H43" s="1359">
        <f t="shared" si="1"/>
        <v>0</v>
      </c>
      <c r="I43" s="585">
        <f>'4. mell.Önkorm'!R45+'5.Int.össz'!I13</f>
        <v>0</v>
      </c>
      <c r="J43" s="585">
        <f>'4. mell.Önkorm'!S45+'5.Int.össz'!J13</f>
        <v>0</v>
      </c>
      <c r="K43" s="585">
        <f>'4. mell.Önkorm'!T45+'5.Int.össz'!K13</f>
        <v>0</v>
      </c>
      <c r="L43" s="586">
        <f t="shared" si="2"/>
        <v>0</v>
      </c>
      <c r="M43" s="221"/>
    </row>
    <row r="44" spans="1:17" s="61" customFormat="1" ht="12.2" customHeight="1" x14ac:dyDescent="0.2">
      <c r="A44" s="1355" t="s">
        <v>163</v>
      </c>
      <c r="B44" s="579" t="s">
        <v>273</v>
      </c>
      <c r="C44" s="637">
        <f>'4. mell.Önkorm'!C46+'5.Int.össz'!C14</f>
        <v>14728122</v>
      </c>
      <c r="D44" s="583">
        <f>'4. mell.Önkorm'!D46+'5.Int.össz'!D14</f>
        <v>14728122</v>
      </c>
      <c r="E44" s="637">
        <f>'4. mell.Önkorm'!E46+'5.Int.össz'!E14</f>
        <v>0</v>
      </c>
      <c r="F44" s="637">
        <f>'4. mell.Önkorm'!F46+'5.Int.össz'!F14</f>
        <v>0</v>
      </c>
      <c r="G44" s="637">
        <f>'4. mell.Önkorm'!G46+'5.Int.össz'!G14</f>
        <v>0</v>
      </c>
      <c r="H44" s="1359">
        <f t="shared" si="1"/>
        <v>0</v>
      </c>
      <c r="I44" s="585">
        <f>'4. mell.Önkorm'!R46+'5.Int.össz'!I14</f>
        <v>0</v>
      </c>
      <c r="J44" s="585">
        <f>'4. mell.Önkorm'!S46+'5.Int.össz'!J14</f>
        <v>0</v>
      </c>
      <c r="K44" s="585">
        <f>'4. mell.Önkorm'!T46+'5.Int.össz'!K14</f>
        <v>0</v>
      </c>
      <c r="L44" s="586">
        <f t="shared" si="2"/>
        <v>0</v>
      </c>
      <c r="M44" s="221"/>
      <c r="Q44" s="61" t="s">
        <v>383</v>
      </c>
    </row>
    <row r="45" spans="1:17" s="61" customFormat="1" ht="12.2" customHeight="1" x14ac:dyDescent="0.2">
      <c r="A45" s="1355" t="s">
        <v>199</v>
      </c>
      <c r="B45" s="579" t="s">
        <v>145</v>
      </c>
      <c r="C45" s="637">
        <f>'4. mell.Önkorm'!C47+'5.Int.össz'!C15</f>
        <v>77447311</v>
      </c>
      <c r="D45" s="583">
        <f>'4. mell.Önkorm'!D47+'5.Int.össz'!D15</f>
        <v>77447311</v>
      </c>
      <c r="E45" s="637">
        <f>'4. mell.Önkorm'!E47+'5.Int.össz'!E15</f>
        <v>0</v>
      </c>
      <c r="F45" s="637">
        <f>'4. mell.Önkorm'!F47+'5.Int.össz'!F15</f>
        <v>0</v>
      </c>
      <c r="G45" s="637">
        <f>'4. mell.Önkorm'!G47+'5.Int.össz'!G15</f>
        <v>0</v>
      </c>
      <c r="H45" s="1359">
        <f t="shared" si="1"/>
        <v>0</v>
      </c>
      <c r="I45" s="585">
        <f>'4. mell.Önkorm'!R47+'5.Int.össz'!I15</f>
        <v>0</v>
      </c>
      <c r="J45" s="585">
        <f>'4. mell.Önkorm'!S47+'5.Int.össz'!J15</f>
        <v>0</v>
      </c>
      <c r="K45" s="585">
        <f>'4. mell.Önkorm'!T47+'5.Int.össz'!K15</f>
        <v>0</v>
      </c>
      <c r="L45" s="586">
        <f t="shared" si="2"/>
        <v>0</v>
      </c>
      <c r="M45" s="221"/>
    </row>
    <row r="46" spans="1:17" s="61" customFormat="1" ht="12.2" customHeight="1" x14ac:dyDescent="0.2">
      <c r="A46" s="1355" t="s">
        <v>281</v>
      </c>
      <c r="B46" s="579" t="s">
        <v>147</v>
      </c>
      <c r="C46" s="637">
        <f>'4. mell.Önkorm'!C48+'5.Int.össz'!C16</f>
        <v>267719323</v>
      </c>
      <c r="D46" s="583">
        <f>'4. mell.Önkorm'!D48+'5.Int.össz'!D16</f>
        <v>267719323</v>
      </c>
      <c r="E46" s="637">
        <f>'4. mell.Önkorm'!E48+'5.Int.össz'!E16</f>
        <v>0</v>
      </c>
      <c r="F46" s="637">
        <f>'4. mell.Önkorm'!F48+'5.Int.össz'!F16</f>
        <v>0</v>
      </c>
      <c r="G46" s="637">
        <f>'4. mell.Önkorm'!G48+'5.Int.össz'!G16</f>
        <v>0</v>
      </c>
      <c r="H46" s="1359">
        <f t="shared" si="1"/>
        <v>0</v>
      </c>
      <c r="I46" s="585">
        <f>'4. mell.Önkorm'!R48+'5.Int.össz'!I16</f>
        <v>0</v>
      </c>
      <c r="J46" s="585">
        <f>'4. mell.Önkorm'!S48+'5.Int.össz'!J16</f>
        <v>0</v>
      </c>
      <c r="K46" s="585">
        <f>'4. mell.Önkorm'!T48+'5.Int.össz'!K16</f>
        <v>0</v>
      </c>
      <c r="L46" s="586">
        <f t="shared" si="2"/>
        <v>0</v>
      </c>
      <c r="M46" s="221"/>
    </row>
    <row r="47" spans="1:17" s="61" customFormat="1" ht="12.2" customHeight="1" x14ac:dyDescent="0.2">
      <c r="A47" s="1355" t="s">
        <v>577</v>
      </c>
      <c r="B47" s="579" t="s">
        <v>202</v>
      </c>
      <c r="C47" s="637">
        <f>'4. mell.Önkorm'!C49+'5.Int.össz'!C17</f>
        <v>112469558</v>
      </c>
      <c r="D47" s="583">
        <f>'4. mell.Önkorm'!D49+'5.Int.össz'!D17</f>
        <v>112469558</v>
      </c>
      <c r="E47" s="637">
        <f>'4. mell.Önkorm'!E49+'5.Int.össz'!E17</f>
        <v>0</v>
      </c>
      <c r="F47" s="637">
        <f>'4. mell.Önkorm'!F49+'5.Int.össz'!F17</f>
        <v>0</v>
      </c>
      <c r="G47" s="637">
        <f>'4. mell.Önkorm'!G49+'5.Int.össz'!G17</f>
        <v>0</v>
      </c>
      <c r="H47" s="1359">
        <f t="shared" si="1"/>
        <v>0</v>
      </c>
      <c r="I47" s="585">
        <f>'4. mell.Önkorm'!R49+'5.Int.össz'!I17</f>
        <v>0</v>
      </c>
      <c r="J47" s="585">
        <f>'4. mell.Önkorm'!S49+'5.Int.össz'!J17</f>
        <v>0</v>
      </c>
      <c r="K47" s="585">
        <f>'4. mell.Önkorm'!T49+'5.Int.össz'!K17</f>
        <v>0</v>
      </c>
      <c r="L47" s="586">
        <f t="shared" si="2"/>
        <v>0</v>
      </c>
      <c r="M47" s="221"/>
    </row>
    <row r="48" spans="1:17" s="61" customFormat="1" ht="12.2" customHeight="1" x14ac:dyDescent="0.2">
      <c r="A48" s="1355" t="s">
        <v>578</v>
      </c>
      <c r="B48" s="579" t="s">
        <v>203</v>
      </c>
      <c r="C48" s="637">
        <f>'4. mell.Önkorm'!C50+'5.Int.össz'!C18</f>
        <v>0</v>
      </c>
      <c r="D48" s="583">
        <f>'4. mell.Önkorm'!D50+'5.Int.össz'!D18</f>
        <v>0</v>
      </c>
      <c r="E48" s="637">
        <f>'4. mell.Önkorm'!E50+'5.Int.össz'!E18</f>
        <v>0</v>
      </c>
      <c r="F48" s="637">
        <f>'4. mell.Önkorm'!F50+'5.Int.össz'!F18</f>
        <v>0</v>
      </c>
      <c r="G48" s="637">
        <f>'4. mell.Önkorm'!G50+'5.Int.össz'!G18</f>
        <v>0</v>
      </c>
      <c r="H48" s="1359">
        <f t="shared" si="1"/>
        <v>0</v>
      </c>
      <c r="I48" s="585">
        <f>'4. mell.Önkorm'!R50+'5.Int.össz'!I18</f>
        <v>0</v>
      </c>
      <c r="J48" s="585">
        <f>'4. mell.Önkorm'!S50+'5.Int.össz'!J18</f>
        <v>0</v>
      </c>
      <c r="K48" s="585">
        <f>'4. mell.Önkorm'!T50+'5.Int.össz'!K18</f>
        <v>0</v>
      </c>
      <c r="L48" s="586" t="e">
        <f t="shared" ref="L48:L73" si="4">I48/D48*100</f>
        <v>#DIV/0!</v>
      </c>
      <c r="M48" s="221"/>
    </row>
    <row r="49" spans="1:13" s="61" customFormat="1" ht="12.2" customHeight="1" x14ac:dyDescent="0.2">
      <c r="A49" s="1355" t="s">
        <v>579</v>
      </c>
      <c r="B49" s="579" t="s">
        <v>301</v>
      </c>
      <c r="C49" s="637">
        <f>'4. mell.Önkorm'!C51+'5.Int.össz'!C19</f>
        <v>153528700</v>
      </c>
      <c r="D49" s="583">
        <f>'4. mell.Önkorm'!D51+'5.Int.össz'!D19</f>
        <v>153528700</v>
      </c>
      <c r="E49" s="637">
        <f>'4. mell.Önkorm'!E51+'5.Int.össz'!E19</f>
        <v>0</v>
      </c>
      <c r="F49" s="637">
        <f>'4. mell.Önkorm'!F51+'5.Int.össz'!F19</f>
        <v>0</v>
      </c>
      <c r="G49" s="637">
        <f>'4. mell.Önkorm'!G51+'5.Int.össz'!G19</f>
        <v>0</v>
      </c>
      <c r="H49" s="1359">
        <f t="shared" si="1"/>
        <v>0</v>
      </c>
      <c r="I49" s="585">
        <f>'4. mell.Önkorm'!R51+'5.Int.össz'!I19</f>
        <v>0</v>
      </c>
      <c r="J49" s="585">
        <f>'4. mell.Önkorm'!S51+'5.Int.össz'!J19</f>
        <v>0</v>
      </c>
      <c r="K49" s="585">
        <f>'4. mell.Önkorm'!T51+'5.Int.össz'!K19</f>
        <v>0</v>
      </c>
      <c r="L49" s="586">
        <f t="shared" si="4"/>
        <v>0</v>
      </c>
      <c r="M49" s="221"/>
    </row>
    <row r="50" spans="1:13" s="61" customFormat="1" ht="12.2" customHeight="1" x14ac:dyDescent="0.2">
      <c r="A50" s="1355" t="s">
        <v>580</v>
      </c>
      <c r="B50" s="579" t="s">
        <v>154</v>
      </c>
      <c r="C50" s="610">
        <f>'4. mell.Önkorm'!C52+'5.Int.össz'!C20</f>
        <v>0</v>
      </c>
      <c r="D50" s="599">
        <f>'4. mell.Önkorm'!D52+'5.Int.össz'!D20</f>
        <v>0</v>
      </c>
      <c r="E50" s="610">
        <f>'4. mell.Önkorm'!E52+'5.Int.össz'!E20</f>
        <v>0</v>
      </c>
      <c r="F50" s="610">
        <f>'4. mell.Önkorm'!F52+'5.Int.össz'!F20</f>
        <v>0</v>
      </c>
      <c r="G50" s="610">
        <f>'4. mell.Önkorm'!G52+'5.Int.össz'!G20</f>
        <v>0</v>
      </c>
      <c r="H50" s="1363">
        <f t="shared" si="1"/>
        <v>0</v>
      </c>
      <c r="I50" s="600">
        <f>'4. mell.Önkorm'!R52+'5.Int.össz'!I20</f>
        <v>0</v>
      </c>
      <c r="J50" s="600">
        <f>'4. mell.Önkorm'!S52+'5.Int.össz'!J20</f>
        <v>0</v>
      </c>
      <c r="K50" s="600">
        <f>'4. mell.Önkorm'!T52+'5.Int.össz'!K20</f>
        <v>0</v>
      </c>
      <c r="L50" s="601" t="e">
        <f t="shared" si="4"/>
        <v>#DIV/0!</v>
      </c>
      <c r="M50" s="221"/>
    </row>
    <row r="51" spans="1:13" s="61" customFormat="1" ht="12.2" customHeight="1" x14ac:dyDescent="0.2">
      <c r="A51" s="1356" t="s">
        <v>581</v>
      </c>
      <c r="B51" s="580" t="s">
        <v>274</v>
      </c>
      <c r="C51" s="610">
        <f>'4. mell.Önkorm'!C53+'5.Int.össz'!C21</f>
        <v>0</v>
      </c>
      <c r="D51" s="599">
        <f>'4. mell.Önkorm'!D53+'5.Int.össz'!D21</f>
        <v>0</v>
      </c>
      <c r="E51" s="610">
        <f>'4. mell.Önkorm'!E53+'5.Int.össz'!E21</f>
        <v>0</v>
      </c>
      <c r="F51" s="610">
        <f>'4. mell.Önkorm'!F53+'5.Int.össz'!F21</f>
        <v>0</v>
      </c>
      <c r="G51" s="610">
        <f>'4. mell.Önkorm'!G53+'5.Int.össz'!G21</f>
        <v>0</v>
      </c>
      <c r="H51" s="1363">
        <f t="shared" si="1"/>
        <v>0</v>
      </c>
      <c r="I51" s="600">
        <f>'4. mell.Önkorm'!R53+'5.Int.össz'!I21</f>
        <v>0</v>
      </c>
      <c r="J51" s="600">
        <f>'4. mell.Önkorm'!S53+'5.Int.össz'!J21</f>
        <v>0</v>
      </c>
      <c r="K51" s="600">
        <f>'4. mell.Önkorm'!T53+'5.Int.össz'!K21</f>
        <v>0</v>
      </c>
      <c r="L51" s="601" t="e">
        <f t="shared" si="4"/>
        <v>#DIV/0!</v>
      </c>
      <c r="M51" s="221"/>
    </row>
    <row r="52" spans="1:13" s="61" customFormat="1" ht="12.2" customHeight="1" thickBot="1" x14ac:dyDescent="0.25">
      <c r="A52" s="1356" t="s">
        <v>582</v>
      </c>
      <c r="B52" s="580" t="s">
        <v>156</v>
      </c>
      <c r="C52" s="610">
        <f>'4. mell.Önkorm'!C54+'5.Int.össz'!C22</f>
        <v>14272000</v>
      </c>
      <c r="D52" s="599">
        <f>'4. mell.Önkorm'!D54+'5.Int.össz'!D22</f>
        <v>14272000</v>
      </c>
      <c r="E52" s="610">
        <f>'4. mell.Önkorm'!E54+'5.Int.össz'!E22</f>
        <v>0</v>
      </c>
      <c r="F52" s="610">
        <f>'4. mell.Önkorm'!F54+'5.Int.össz'!F22</f>
        <v>0</v>
      </c>
      <c r="G52" s="610">
        <f>'4. mell.Önkorm'!G54+'5.Int.össz'!G22</f>
        <v>0</v>
      </c>
      <c r="H52" s="1363">
        <f t="shared" si="1"/>
        <v>0</v>
      </c>
      <c r="I52" s="600">
        <f>'4. mell.Önkorm'!R54+'5.Int.össz'!I22</f>
        <v>0</v>
      </c>
      <c r="J52" s="600">
        <f>'4. mell.Önkorm'!S54+'5.Int.össz'!J22</f>
        <v>0</v>
      </c>
      <c r="K52" s="600">
        <f>'4. mell.Önkorm'!T54+'5.Int.össz'!K22</f>
        <v>0</v>
      </c>
      <c r="L52" s="601">
        <f t="shared" si="4"/>
        <v>0</v>
      </c>
      <c r="M52" s="221"/>
    </row>
    <row r="53" spans="1:13" s="61" customFormat="1" ht="12.2" customHeight="1" thickBot="1" x14ac:dyDescent="0.25">
      <c r="A53" s="13" t="s">
        <v>16</v>
      </c>
      <c r="B53" s="568" t="s">
        <v>583</v>
      </c>
      <c r="C53" s="571">
        <f>SUM(C54:C58)</f>
        <v>93214000</v>
      </c>
      <c r="D53" s="570">
        <f>SUM(D54:D58)</f>
        <v>93214000</v>
      </c>
      <c r="E53" s="571">
        <f>SUM(E54:E58)</f>
        <v>0</v>
      </c>
      <c r="F53" s="571">
        <f>SUM(F54:F58)</f>
        <v>0</v>
      </c>
      <c r="G53" s="571">
        <f>SUM(G54:G58)</f>
        <v>0</v>
      </c>
      <c r="H53" s="1353">
        <f t="shared" si="1"/>
        <v>0</v>
      </c>
      <c r="I53" s="572">
        <f>SUM(I54:I58)</f>
        <v>0</v>
      </c>
      <c r="J53" s="572">
        <f>SUM(J54:J58)</f>
        <v>0</v>
      </c>
      <c r="K53" s="572">
        <f>SUM(K54:K58)</f>
        <v>0</v>
      </c>
      <c r="L53" s="573">
        <f t="shared" si="4"/>
        <v>0</v>
      </c>
      <c r="M53" s="221"/>
    </row>
    <row r="54" spans="1:13" s="61" customFormat="1" ht="12.2" customHeight="1" x14ac:dyDescent="0.2">
      <c r="A54" s="11" t="s">
        <v>88</v>
      </c>
      <c r="B54" s="574" t="s">
        <v>166</v>
      </c>
      <c r="C54" s="603">
        <f>'4. mell.Önkorm'!C56+'5.Int.össz'!C34</f>
        <v>0</v>
      </c>
      <c r="D54" s="602">
        <f>'4. mell.Önkorm'!D56+'5.Int.össz'!D34</f>
        <v>0</v>
      </c>
      <c r="E54" s="603">
        <f>'4. mell.Önkorm'!E56+'5.Int.össz'!E34</f>
        <v>0</v>
      </c>
      <c r="F54" s="603">
        <f>'4. mell.Önkorm'!F56+'5.Int.össz'!F34</f>
        <v>0</v>
      </c>
      <c r="G54" s="603">
        <f>'4. mell.Önkorm'!G56+'5.Int.össz'!G34</f>
        <v>0</v>
      </c>
      <c r="H54" s="1364">
        <f t="shared" si="1"/>
        <v>0</v>
      </c>
      <c r="I54" s="604">
        <f>'4. mell.Önkorm'!R56+'5.Int.össz'!I34</f>
        <v>0</v>
      </c>
      <c r="J54" s="604">
        <f>'4. mell.Önkorm'!S56+'5.Int.össz'!J34</f>
        <v>0</v>
      </c>
      <c r="K54" s="604">
        <f>'4. mell.Önkorm'!T56+'5.Int.össz'!K34</f>
        <v>0</v>
      </c>
      <c r="L54" s="605" t="e">
        <f t="shared" si="4"/>
        <v>#DIV/0!</v>
      </c>
      <c r="M54" s="221"/>
    </row>
    <row r="55" spans="1:13" s="61" customFormat="1" ht="12.2" customHeight="1" x14ac:dyDescent="0.2">
      <c r="A55" s="1355" t="s">
        <v>101</v>
      </c>
      <c r="B55" s="579" t="s">
        <v>167</v>
      </c>
      <c r="C55" s="610">
        <f>'4. mell.Önkorm'!C57+'5.Int.össz'!C35</f>
        <v>93214000</v>
      </c>
      <c r="D55" s="599">
        <f>'4. mell.Önkorm'!D57+'5.Int.össz'!D35</f>
        <v>93214000</v>
      </c>
      <c r="E55" s="610">
        <f>'4. mell.Önkorm'!E57+'5.Int.össz'!E35</f>
        <v>0</v>
      </c>
      <c r="F55" s="610">
        <f>'4. mell.Önkorm'!F57+'5.Int.össz'!F35</f>
        <v>0</v>
      </c>
      <c r="G55" s="610">
        <f>'4. mell.Önkorm'!G57+'5.Int.össz'!G35</f>
        <v>0</v>
      </c>
      <c r="H55" s="1363">
        <f t="shared" si="1"/>
        <v>0</v>
      </c>
      <c r="I55" s="600">
        <f>'4. mell.Önkorm'!R57+'5.Int.össz'!I35</f>
        <v>0</v>
      </c>
      <c r="J55" s="600">
        <f>'4. mell.Önkorm'!S57+'5.Int.össz'!J35</f>
        <v>0</v>
      </c>
      <c r="K55" s="600">
        <f>'4. mell.Önkorm'!T57+'5.Int.össz'!K35</f>
        <v>0</v>
      </c>
      <c r="L55" s="601">
        <f t="shared" si="4"/>
        <v>0</v>
      </c>
      <c r="M55" s="221"/>
    </row>
    <row r="56" spans="1:13" s="61" customFormat="1" ht="12.2" customHeight="1" x14ac:dyDescent="0.2">
      <c r="A56" s="1355" t="s">
        <v>102</v>
      </c>
      <c r="B56" s="579" t="s">
        <v>168</v>
      </c>
      <c r="C56" s="610">
        <f>'4. mell.Önkorm'!C58+'5.Int.össz'!C36</f>
        <v>0</v>
      </c>
      <c r="D56" s="599">
        <f>'4. mell.Önkorm'!D58+'5.Int.össz'!D36</f>
        <v>0</v>
      </c>
      <c r="E56" s="610">
        <f>'4. mell.Önkorm'!E58+'5.Int.össz'!E36</f>
        <v>0</v>
      </c>
      <c r="F56" s="610">
        <f>'4. mell.Önkorm'!F58+'5.Int.össz'!F36</f>
        <v>0</v>
      </c>
      <c r="G56" s="610">
        <f>'4. mell.Önkorm'!G58+'5.Int.össz'!G36</f>
        <v>0</v>
      </c>
      <c r="H56" s="1363">
        <f t="shared" si="1"/>
        <v>0</v>
      </c>
      <c r="I56" s="600">
        <f>'4. mell.Önkorm'!R58+'5.Int.össz'!I36</f>
        <v>0</v>
      </c>
      <c r="J56" s="600">
        <f>'4. mell.Önkorm'!S58+'5.Int.össz'!J36</f>
        <v>0</v>
      </c>
      <c r="K56" s="600">
        <f>'4. mell.Önkorm'!T58+'5.Int.össz'!K36</f>
        <v>0</v>
      </c>
      <c r="L56" s="601" t="e">
        <f t="shared" si="4"/>
        <v>#DIV/0!</v>
      </c>
      <c r="M56" s="221"/>
    </row>
    <row r="57" spans="1:13" s="61" customFormat="1" ht="12.2" customHeight="1" x14ac:dyDescent="0.2">
      <c r="A57" s="1355" t="s">
        <v>200</v>
      </c>
      <c r="B57" s="579" t="s">
        <v>206</v>
      </c>
      <c r="C57" s="610">
        <f>'4. mell.Önkorm'!C59</f>
        <v>0</v>
      </c>
      <c r="D57" s="599">
        <f>'4. mell.Önkorm'!D59</f>
        <v>0</v>
      </c>
      <c r="E57" s="610">
        <f>'4. mell.Önkorm'!E59</f>
        <v>0</v>
      </c>
      <c r="F57" s="610">
        <f>'4. mell.Önkorm'!F59</f>
        <v>0</v>
      </c>
      <c r="G57" s="610">
        <f>'4. mell.Önkorm'!G59</f>
        <v>0</v>
      </c>
      <c r="H57" s="1363">
        <f t="shared" si="1"/>
        <v>0</v>
      </c>
      <c r="I57" s="600">
        <f>'4. mell.Önkorm'!R59</f>
        <v>0</v>
      </c>
      <c r="J57" s="600">
        <f>'4. mell.Önkorm'!S59</f>
        <v>0</v>
      </c>
      <c r="K57" s="600">
        <f>'4. mell.Önkorm'!T59</f>
        <v>0</v>
      </c>
      <c r="L57" s="601" t="e">
        <f t="shared" si="4"/>
        <v>#DIV/0!</v>
      </c>
      <c r="M57" s="221"/>
    </row>
    <row r="58" spans="1:13" s="61" customFormat="1" ht="12.2" customHeight="1" thickBot="1" x14ac:dyDescent="0.25">
      <c r="A58" s="1356" t="s">
        <v>201</v>
      </c>
      <c r="B58" s="580" t="s">
        <v>208</v>
      </c>
      <c r="C58" s="1351">
        <f>'4. mell.Önkorm'!C60</f>
        <v>0</v>
      </c>
      <c r="D58" s="606">
        <f>'4. mell.Önkorm'!D60</f>
        <v>0</v>
      </c>
      <c r="E58" s="1351">
        <f>'4. mell.Önkorm'!E60</f>
        <v>0</v>
      </c>
      <c r="F58" s="1351">
        <f>'4. mell.Önkorm'!F60</f>
        <v>0</v>
      </c>
      <c r="G58" s="1351">
        <f>'4. mell.Önkorm'!G60</f>
        <v>0</v>
      </c>
      <c r="H58" s="1365">
        <f t="shared" si="1"/>
        <v>0</v>
      </c>
      <c r="I58" s="607">
        <f>'4. mell.Önkorm'!R60</f>
        <v>0</v>
      </c>
      <c r="J58" s="607">
        <f>'4. mell.Önkorm'!S60</f>
        <v>0</v>
      </c>
      <c r="K58" s="607">
        <f>'4. mell.Önkorm'!T60</f>
        <v>0</v>
      </c>
      <c r="L58" s="608" t="e">
        <f t="shared" si="4"/>
        <v>#DIV/0!</v>
      </c>
      <c r="M58" s="221"/>
    </row>
    <row r="59" spans="1:13" s="61" customFormat="1" ht="12.2" customHeight="1" thickBot="1" x14ac:dyDescent="0.25">
      <c r="A59" s="13" t="s">
        <v>17</v>
      </c>
      <c r="B59" s="568" t="s">
        <v>601</v>
      </c>
      <c r="C59" s="571">
        <f>SUM(C60:C61)</f>
        <v>500000</v>
      </c>
      <c r="D59" s="570">
        <f>SUM(D60:D61)</f>
        <v>500000</v>
      </c>
      <c r="E59" s="571">
        <f>SUM(E60:E61)</f>
        <v>0</v>
      </c>
      <c r="F59" s="571">
        <f>SUM(F60:F61)</f>
        <v>0</v>
      </c>
      <c r="G59" s="571">
        <f>SUM(G60:G61)</f>
        <v>0</v>
      </c>
      <c r="H59" s="1353">
        <f t="shared" si="1"/>
        <v>0</v>
      </c>
      <c r="I59" s="572">
        <f>SUM(I60:I61)</f>
        <v>0</v>
      </c>
      <c r="J59" s="572">
        <f>SUM(J60:J61)</f>
        <v>0</v>
      </c>
      <c r="K59" s="572">
        <f>SUM(K60:K61)</f>
        <v>0</v>
      </c>
      <c r="L59" s="573">
        <f t="shared" si="4"/>
        <v>0</v>
      </c>
      <c r="M59" s="221"/>
    </row>
    <row r="60" spans="1:13" s="61" customFormat="1" ht="12.2" customHeight="1" x14ac:dyDescent="0.2">
      <c r="A60" s="1355" t="s">
        <v>103</v>
      </c>
      <c r="B60" s="579" t="s">
        <v>209</v>
      </c>
      <c r="C60" s="637">
        <f>'4. mell.Önkorm'!C62</f>
        <v>0</v>
      </c>
      <c r="D60" s="583">
        <f>'4. mell.Önkorm'!D62</f>
        <v>0</v>
      </c>
      <c r="E60" s="637">
        <f>'4. mell.Önkorm'!E62</f>
        <v>0</v>
      </c>
      <c r="F60" s="637">
        <f>'4. mell.Önkorm'!F62</f>
        <v>0</v>
      </c>
      <c r="G60" s="637">
        <f>'4. mell.Önkorm'!G62</f>
        <v>0</v>
      </c>
      <c r="H60" s="1359">
        <f t="shared" si="1"/>
        <v>0</v>
      </c>
      <c r="I60" s="585">
        <f>'4. mell.Önkorm'!R62</f>
        <v>0</v>
      </c>
      <c r="J60" s="585">
        <f>'4. mell.Önkorm'!S62</f>
        <v>0</v>
      </c>
      <c r="K60" s="585">
        <f>'4. mell.Önkorm'!T62</f>
        <v>0</v>
      </c>
      <c r="L60" s="586" t="e">
        <f t="shared" si="4"/>
        <v>#DIV/0!</v>
      </c>
      <c r="M60" s="221"/>
    </row>
    <row r="61" spans="1:13" s="61" customFormat="1" ht="12.2" customHeight="1" x14ac:dyDescent="0.2">
      <c r="A61" s="1355" t="s">
        <v>104</v>
      </c>
      <c r="B61" s="579" t="s">
        <v>210</v>
      </c>
      <c r="C61" s="637">
        <f>'4. mell.Önkorm'!C63+'5.Int.össz'!C37</f>
        <v>500000</v>
      </c>
      <c r="D61" s="583">
        <f>'4. mell.Önkorm'!D63+'5.Int.össz'!D37</f>
        <v>500000</v>
      </c>
      <c r="E61" s="637">
        <f>'4. mell.Önkorm'!E63+'5.Int.össz'!E37</f>
        <v>0</v>
      </c>
      <c r="F61" s="637">
        <f>'4. mell.Önkorm'!F63+'5.Int.össz'!F37</f>
        <v>0</v>
      </c>
      <c r="G61" s="637">
        <f>'4. mell.Önkorm'!G63+'5.Int.össz'!G37</f>
        <v>0</v>
      </c>
      <c r="H61" s="1359">
        <f t="shared" si="1"/>
        <v>0</v>
      </c>
      <c r="I61" s="585">
        <f>'4. mell.Önkorm'!R63+'5.Int.össz'!I37</f>
        <v>0</v>
      </c>
      <c r="J61" s="585">
        <f>'4. mell.Önkorm'!S63+'5.Int.össz'!J37</f>
        <v>0</v>
      </c>
      <c r="K61" s="585">
        <f>'4. mell.Önkorm'!T63+'5.Int.össz'!K37</f>
        <v>0</v>
      </c>
      <c r="L61" s="586">
        <f t="shared" si="4"/>
        <v>0</v>
      </c>
      <c r="M61" s="221"/>
    </row>
    <row r="62" spans="1:13" s="61" customFormat="1" ht="12.2" customHeight="1" thickBot="1" x14ac:dyDescent="0.25">
      <c r="A62" s="1356" t="s">
        <v>584</v>
      </c>
      <c r="B62" s="580" t="s">
        <v>616</v>
      </c>
      <c r="C62" s="1350">
        <f>'4. mell.Önkorm'!C64+'5.Int.össz'!C38</f>
        <v>0</v>
      </c>
      <c r="D62" s="587">
        <f>'4. mell.Önkorm'!D64+'5.Int.össz'!D38</f>
        <v>0</v>
      </c>
      <c r="E62" s="1350">
        <f>'4. mell.Önkorm'!E64+'5.Int.össz'!E38</f>
        <v>0</v>
      </c>
      <c r="F62" s="1350">
        <f>'4. mell.Önkorm'!F64+'5.Int.össz'!F38</f>
        <v>0</v>
      </c>
      <c r="G62" s="1350">
        <f>'4. mell.Önkorm'!G64+'5.Int.össz'!G38</f>
        <v>0</v>
      </c>
      <c r="H62" s="1360">
        <f t="shared" si="1"/>
        <v>0</v>
      </c>
      <c r="I62" s="588">
        <f>'4. mell.Önkorm'!R64+'5.Int.össz'!I38</f>
        <v>0</v>
      </c>
      <c r="J62" s="588">
        <f>'4. mell.Önkorm'!S64+'5.Int.össz'!J38</f>
        <v>0</v>
      </c>
      <c r="K62" s="588">
        <f>'4. mell.Önkorm'!T64+'5.Int.össz'!K38</f>
        <v>0</v>
      </c>
      <c r="L62" s="589" t="e">
        <f t="shared" si="4"/>
        <v>#DIV/0!</v>
      </c>
      <c r="M62" s="221"/>
    </row>
    <row r="63" spans="1:13" s="61" customFormat="1" ht="12.2" customHeight="1" thickBot="1" x14ac:dyDescent="0.25">
      <c r="A63" s="13" t="s">
        <v>18</v>
      </c>
      <c r="B63" s="582" t="s">
        <v>378</v>
      </c>
      <c r="C63" s="571">
        <f>SUM(C64:C65)</f>
        <v>48818200</v>
      </c>
      <c r="D63" s="570">
        <f>SUM(D64:D65)</f>
        <v>48818200</v>
      </c>
      <c r="E63" s="571">
        <f>SUM(E64:E65)</f>
        <v>0</v>
      </c>
      <c r="F63" s="571">
        <f>SUM(F64:F65)</f>
        <v>0</v>
      </c>
      <c r="G63" s="571">
        <f>SUM(G64:G65)</f>
        <v>0</v>
      </c>
      <c r="H63" s="1353">
        <f t="shared" si="1"/>
        <v>0</v>
      </c>
      <c r="I63" s="572">
        <f>SUM(I64:I65)</f>
        <v>0</v>
      </c>
      <c r="J63" s="572">
        <f>SUM(J64:J65)</f>
        <v>0</v>
      </c>
      <c r="K63" s="572">
        <f>SUM(K64:K65)</f>
        <v>0</v>
      </c>
      <c r="L63" s="573">
        <f t="shared" si="4"/>
        <v>0</v>
      </c>
      <c r="M63" s="221"/>
    </row>
    <row r="64" spans="1:13" s="61" customFormat="1" ht="12.2" customHeight="1" x14ac:dyDescent="0.2">
      <c r="A64" s="11" t="s">
        <v>106</v>
      </c>
      <c r="B64" s="579" t="s">
        <v>211</v>
      </c>
      <c r="C64" s="610">
        <f>'4. mell.Önkorm'!C66+'5.Int.össz'!C40</f>
        <v>48818200</v>
      </c>
      <c r="D64" s="599">
        <f>'4. mell.Önkorm'!D66+'5.Int.össz'!D40</f>
        <v>48818200</v>
      </c>
      <c r="E64" s="610">
        <f>'4. mell.Önkorm'!E66+'5.Int.össz'!E40</f>
        <v>0</v>
      </c>
      <c r="F64" s="610">
        <f>'4. mell.Önkorm'!F66+'5.Int.össz'!F40</f>
        <v>0</v>
      </c>
      <c r="G64" s="610">
        <f>'4. mell.Önkorm'!G66+'5.Int.össz'!G40</f>
        <v>0</v>
      </c>
      <c r="H64" s="1363">
        <f t="shared" si="1"/>
        <v>0</v>
      </c>
      <c r="I64" s="600">
        <f>'4. mell.Önkorm'!R66+'5.Int.össz'!I40</f>
        <v>0</v>
      </c>
      <c r="J64" s="600">
        <f>'4. mell.Önkorm'!S66+'5.Int.össz'!J40</f>
        <v>0</v>
      </c>
      <c r="K64" s="600">
        <f>'4. mell.Önkorm'!T66+'5.Int.össz'!K40</f>
        <v>0</v>
      </c>
      <c r="L64" s="601">
        <f t="shared" si="4"/>
        <v>0</v>
      </c>
      <c r="M64" s="221"/>
    </row>
    <row r="65" spans="1:13" s="61" customFormat="1" ht="12.2" customHeight="1" x14ac:dyDescent="0.2">
      <c r="A65" s="1355" t="s">
        <v>107</v>
      </c>
      <c r="B65" s="579" t="s">
        <v>212</v>
      </c>
      <c r="C65" s="610">
        <f>'4. mell.Önkorm'!C67+'5.Int.össz'!C41</f>
        <v>0</v>
      </c>
      <c r="D65" s="599">
        <f>'4. mell.Önkorm'!D67+'5.Int.össz'!D41</f>
        <v>0</v>
      </c>
      <c r="E65" s="610">
        <f>'4. mell.Önkorm'!E67+'5.Int.össz'!E41</f>
        <v>0</v>
      </c>
      <c r="F65" s="610">
        <f>'4. mell.Önkorm'!F67+'5.Int.össz'!F41</f>
        <v>0</v>
      </c>
      <c r="G65" s="610">
        <f>'4. mell.Önkorm'!G67+'5.Int.össz'!G41</f>
        <v>0</v>
      </c>
      <c r="H65" s="1363">
        <f t="shared" si="1"/>
        <v>0</v>
      </c>
      <c r="I65" s="600">
        <f>'4. mell.Önkorm'!R67+'5.Int.össz'!I41</f>
        <v>0</v>
      </c>
      <c r="J65" s="600">
        <f>'4. mell.Önkorm'!S67+'5.Int.össz'!J41</f>
        <v>0</v>
      </c>
      <c r="K65" s="600">
        <f>'4. mell.Önkorm'!T67+'5.Int.össz'!K41</f>
        <v>0</v>
      </c>
      <c r="L65" s="601" t="e">
        <f t="shared" si="4"/>
        <v>#DIV/0!</v>
      </c>
      <c r="M65" s="221"/>
    </row>
    <row r="66" spans="1:13" s="61" customFormat="1" ht="12.2" customHeight="1" thickBot="1" x14ac:dyDescent="0.25">
      <c r="A66" s="301" t="s">
        <v>322</v>
      </c>
      <c r="B66" s="696" t="s">
        <v>366</v>
      </c>
      <c r="C66" s="697">
        <f>'4. mell.Önkorm'!C68+'5.Int.össz'!C42</f>
        <v>0</v>
      </c>
      <c r="D66" s="843">
        <f>'4. mell.Önkorm'!D68+'5.Int.össz'!D42</f>
        <v>0</v>
      </c>
      <c r="E66" s="697">
        <f>'4. mell.Önkorm'!E68+'5.Int.össz'!E42</f>
        <v>0</v>
      </c>
      <c r="F66" s="697">
        <f>'4. mell.Önkorm'!F68+'5.Int.össz'!F42</f>
        <v>0</v>
      </c>
      <c r="G66" s="697">
        <f>'4. mell.Önkorm'!G68+'5.Int.össz'!G42</f>
        <v>0</v>
      </c>
      <c r="H66" s="844">
        <f t="shared" si="1"/>
        <v>0</v>
      </c>
      <c r="I66" s="600">
        <f>'4. mell.Önkorm'!R68+'5.Int.össz'!I42</f>
        <v>0</v>
      </c>
      <c r="J66" s="600">
        <f>'4. mell.Önkorm'!S68+'5.Int.össz'!J42</f>
        <v>0</v>
      </c>
      <c r="K66" s="600">
        <f>'4. mell.Önkorm'!T68+'5.Int.össz'!K42</f>
        <v>0</v>
      </c>
      <c r="L66" s="601" t="e">
        <f t="shared" si="4"/>
        <v>#DIV/0!</v>
      </c>
      <c r="M66" s="221"/>
    </row>
    <row r="67" spans="1:13" s="61" customFormat="1" ht="12.2" customHeight="1" thickBot="1" x14ac:dyDescent="0.25">
      <c r="A67" s="480" t="s">
        <v>19</v>
      </c>
      <c r="B67" s="609" t="s">
        <v>602</v>
      </c>
      <c r="C67" s="693">
        <f>+C11+C25+C31+C41+C53+C59+C63</f>
        <v>8306494929</v>
      </c>
      <c r="D67" s="695">
        <f t="shared" ref="D67:J67" si="5">+D11+D25+D31+D41+D53+D59+D63</f>
        <v>8678277602</v>
      </c>
      <c r="E67" s="693">
        <f t="shared" si="5"/>
        <v>0</v>
      </c>
      <c r="F67" s="693">
        <f t="shared" si="5"/>
        <v>0</v>
      </c>
      <c r="G67" s="693">
        <f t="shared" si="5"/>
        <v>0</v>
      </c>
      <c r="H67" s="1366">
        <f t="shared" si="1"/>
        <v>371782673</v>
      </c>
      <c r="I67" s="593">
        <f t="shared" si="5"/>
        <v>0</v>
      </c>
      <c r="J67" s="593">
        <f t="shared" si="5"/>
        <v>0</v>
      </c>
      <c r="K67" s="593">
        <f>+K11+K25+K31+K41+K53+K59+K63</f>
        <v>0</v>
      </c>
      <c r="L67" s="594">
        <f t="shared" si="4"/>
        <v>0</v>
      </c>
      <c r="M67" s="221"/>
    </row>
    <row r="68" spans="1:13" s="61" customFormat="1" ht="12.2" customHeight="1" thickBot="1" x14ac:dyDescent="0.25">
      <c r="A68" s="70" t="s">
        <v>20</v>
      </c>
      <c r="B68" s="582" t="s">
        <v>792</v>
      </c>
      <c r="C68" s="571">
        <f>SUM(C69:C71)</f>
        <v>0</v>
      </c>
      <c r="D68" s="570">
        <f t="shared" ref="D68:K68" si="6">SUM(D69:D71)</f>
        <v>0</v>
      </c>
      <c r="E68" s="571">
        <f t="shared" si="6"/>
        <v>0</v>
      </c>
      <c r="F68" s="571">
        <f t="shared" si="6"/>
        <v>0</v>
      </c>
      <c r="G68" s="571">
        <f t="shared" si="6"/>
        <v>0</v>
      </c>
      <c r="H68" s="1353">
        <f t="shared" si="1"/>
        <v>0</v>
      </c>
      <c r="I68" s="572">
        <f t="shared" si="6"/>
        <v>0</v>
      </c>
      <c r="J68" s="572">
        <f t="shared" si="6"/>
        <v>0</v>
      </c>
      <c r="K68" s="572">
        <f t="shared" si="6"/>
        <v>0</v>
      </c>
      <c r="L68" s="573" t="e">
        <f t="shared" si="4"/>
        <v>#DIV/0!</v>
      </c>
      <c r="M68" s="221"/>
    </row>
    <row r="69" spans="1:13" s="61" customFormat="1" ht="12.2" customHeight="1" x14ac:dyDescent="0.2">
      <c r="A69" s="11" t="s">
        <v>170</v>
      </c>
      <c r="B69" s="574" t="s">
        <v>214</v>
      </c>
      <c r="C69" s="610">
        <f>'4. mell.Önkorm'!C71</f>
        <v>0</v>
      </c>
      <c r="D69" s="599">
        <f>'4. mell.Önkorm'!D71</f>
        <v>0</v>
      </c>
      <c r="E69" s="610">
        <f>'4. mell.Önkorm'!E71</f>
        <v>0</v>
      </c>
      <c r="F69" s="610">
        <f>'4. mell.Önkorm'!F71</f>
        <v>0</v>
      </c>
      <c r="G69" s="610">
        <f>'4. mell.Önkorm'!G71</f>
        <v>0</v>
      </c>
      <c r="H69" s="1363">
        <f t="shared" si="1"/>
        <v>0</v>
      </c>
      <c r="I69" s="600">
        <f>'4. mell.Önkorm'!I71</f>
        <v>0</v>
      </c>
      <c r="J69" s="600">
        <f>'4. mell.Önkorm'!J71</f>
        <v>0</v>
      </c>
      <c r="K69" s="600">
        <f>'4. mell.Önkorm'!K71</f>
        <v>0</v>
      </c>
      <c r="L69" s="601" t="e">
        <f t="shared" si="4"/>
        <v>#DIV/0!</v>
      </c>
      <c r="M69" s="221"/>
    </row>
    <row r="70" spans="1:13" s="61" customFormat="1" ht="12.2" customHeight="1" x14ac:dyDescent="0.2">
      <c r="A70" s="1355" t="s">
        <v>171</v>
      </c>
      <c r="B70" s="579" t="s">
        <v>323</v>
      </c>
      <c r="C70" s="610">
        <f>'4. mell.Önkorm'!C72</f>
        <v>0</v>
      </c>
      <c r="D70" s="599">
        <f>'4. mell.Önkorm'!D72</f>
        <v>0</v>
      </c>
      <c r="E70" s="610">
        <f>'4. mell.Önkorm'!E72</f>
        <v>0</v>
      </c>
      <c r="F70" s="610">
        <f>'4. mell.Önkorm'!F72</f>
        <v>0</v>
      </c>
      <c r="G70" s="610">
        <f>'4. mell.Önkorm'!G72</f>
        <v>0</v>
      </c>
      <c r="H70" s="1363">
        <f t="shared" si="1"/>
        <v>0</v>
      </c>
      <c r="I70" s="600">
        <f>'4. mell.Önkorm'!I72</f>
        <v>0</v>
      </c>
      <c r="J70" s="600">
        <f>'4. mell.Önkorm'!J72</f>
        <v>0</v>
      </c>
      <c r="K70" s="600">
        <f>'4. mell.Önkorm'!K72</f>
        <v>0</v>
      </c>
      <c r="L70" s="601" t="e">
        <f t="shared" si="4"/>
        <v>#DIV/0!</v>
      </c>
      <c r="M70" s="221"/>
    </row>
    <row r="71" spans="1:13" s="61" customFormat="1" ht="12.2" customHeight="1" thickBot="1" x14ac:dyDescent="0.25">
      <c r="A71" s="1356" t="s">
        <v>172</v>
      </c>
      <c r="B71" s="579" t="s">
        <v>504</v>
      </c>
      <c r="C71" s="610">
        <f>'4. mell.Önkorm'!C73</f>
        <v>0</v>
      </c>
      <c r="D71" s="599">
        <f>'4. mell.Önkorm'!D73</f>
        <v>0</v>
      </c>
      <c r="E71" s="610">
        <f>'4. mell.Önkorm'!E73</f>
        <v>0</v>
      </c>
      <c r="F71" s="610">
        <f>'4. mell.Önkorm'!F73</f>
        <v>0</v>
      </c>
      <c r="G71" s="610">
        <f>'4. mell.Önkorm'!G73</f>
        <v>0</v>
      </c>
      <c r="H71" s="1363">
        <f t="shared" si="1"/>
        <v>0</v>
      </c>
      <c r="I71" s="600">
        <f>'4. mell.Önkorm'!I73</f>
        <v>0</v>
      </c>
      <c r="J71" s="600">
        <f>'4. mell.Önkorm'!J73</f>
        <v>0</v>
      </c>
      <c r="K71" s="600">
        <f>'4. mell.Önkorm'!K73</f>
        <v>0</v>
      </c>
      <c r="L71" s="601" t="e">
        <f t="shared" si="4"/>
        <v>#DIV/0!</v>
      </c>
      <c r="M71" s="221"/>
    </row>
    <row r="72" spans="1:13" s="61" customFormat="1" ht="12.2" customHeight="1" thickBot="1" x14ac:dyDescent="0.25">
      <c r="A72" s="70" t="s">
        <v>21</v>
      </c>
      <c r="B72" s="582" t="s">
        <v>585</v>
      </c>
      <c r="C72" s="571">
        <f>SUM(C73:C75)</f>
        <v>203389000</v>
      </c>
      <c r="D72" s="570">
        <f t="shared" ref="D72:K72" si="7">SUM(D73:D75)</f>
        <v>203389000</v>
      </c>
      <c r="E72" s="571">
        <f t="shared" si="7"/>
        <v>0</v>
      </c>
      <c r="F72" s="571">
        <f t="shared" si="7"/>
        <v>0</v>
      </c>
      <c r="G72" s="571">
        <f t="shared" si="7"/>
        <v>0</v>
      </c>
      <c r="H72" s="1353">
        <f t="shared" si="1"/>
        <v>0</v>
      </c>
      <c r="I72" s="572">
        <f t="shared" si="7"/>
        <v>0</v>
      </c>
      <c r="J72" s="572">
        <f t="shared" si="7"/>
        <v>0</v>
      </c>
      <c r="K72" s="572">
        <f t="shared" si="7"/>
        <v>0</v>
      </c>
      <c r="L72" s="573">
        <f t="shared" si="4"/>
        <v>0</v>
      </c>
      <c r="M72" s="221"/>
    </row>
    <row r="73" spans="1:13" s="61" customFormat="1" ht="12.2" customHeight="1" x14ac:dyDescent="0.2">
      <c r="A73" s="11" t="s">
        <v>213</v>
      </c>
      <c r="B73" s="574" t="s">
        <v>217</v>
      </c>
      <c r="C73" s="610">
        <f>+'4. mell.Önkorm'!C75</f>
        <v>203389000</v>
      </c>
      <c r="D73" s="599">
        <f>+'4. mell.Önkorm'!D75</f>
        <v>203389000</v>
      </c>
      <c r="E73" s="610">
        <f>+'4. mell.Önkorm'!E75</f>
        <v>0</v>
      </c>
      <c r="F73" s="610">
        <f>+'4. mell.Önkorm'!F75</f>
        <v>0</v>
      </c>
      <c r="G73" s="610">
        <f>+'4. mell.Önkorm'!G75</f>
        <v>0</v>
      </c>
      <c r="H73" s="1363">
        <f t="shared" si="1"/>
        <v>0</v>
      </c>
      <c r="I73" s="600">
        <f>+'4. mell.Önkorm'!I75</f>
        <v>0</v>
      </c>
      <c r="J73" s="600">
        <f>+'4. mell.Önkorm'!J75</f>
        <v>0</v>
      </c>
      <c r="K73" s="600">
        <f>+'4. mell.Önkorm'!K75</f>
        <v>0</v>
      </c>
      <c r="L73" s="601">
        <f t="shared" si="4"/>
        <v>0</v>
      </c>
      <c r="M73" s="221"/>
    </row>
    <row r="74" spans="1:13" s="61" customFormat="1" ht="12.2" customHeight="1" x14ac:dyDescent="0.2">
      <c r="A74" s="11" t="s">
        <v>614</v>
      </c>
      <c r="B74" s="574" t="s">
        <v>388</v>
      </c>
      <c r="C74" s="610">
        <f>'4. mell.Önkorm'!C76</f>
        <v>0</v>
      </c>
      <c r="D74" s="599">
        <f>'4. mell.Önkorm'!D76</f>
        <v>0</v>
      </c>
      <c r="E74" s="610">
        <f>'4. mell.Önkorm'!E76</f>
        <v>0</v>
      </c>
      <c r="F74" s="610">
        <f>'4. mell.Önkorm'!F76</f>
        <v>0</v>
      </c>
      <c r="G74" s="610">
        <f>'4. mell.Önkorm'!G76</f>
        <v>0</v>
      </c>
      <c r="H74" s="1363">
        <f t="shared" si="1"/>
        <v>0</v>
      </c>
      <c r="I74" s="600">
        <f>'4. mell.Önkorm'!I76</f>
        <v>0</v>
      </c>
      <c r="J74" s="600">
        <f>'4. mell.Önkorm'!J76</f>
        <v>0</v>
      </c>
      <c r="K74" s="600">
        <f>'4. mell.Önkorm'!K76</f>
        <v>0</v>
      </c>
      <c r="L74" s="601"/>
      <c r="M74" s="221"/>
    </row>
    <row r="75" spans="1:13" s="61" customFormat="1" ht="12.2" customHeight="1" thickBot="1" x14ac:dyDescent="0.25">
      <c r="A75" s="1355" t="s">
        <v>215</v>
      </c>
      <c r="B75" s="579" t="s">
        <v>525</v>
      </c>
      <c r="C75" s="610">
        <f>'4. mell.Önkorm'!C77</f>
        <v>0</v>
      </c>
      <c r="D75" s="599">
        <f>'4. mell.Önkorm'!D77</f>
        <v>0</v>
      </c>
      <c r="E75" s="610">
        <f>'4. mell.Önkorm'!E77</f>
        <v>0</v>
      </c>
      <c r="F75" s="610">
        <f>'4. mell.Önkorm'!F77</f>
        <v>0</v>
      </c>
      <c r="G75" s="610">
        <f>'4. mell.Önkorm'!G77</f>
        <v>0</v>
      </c>
      <c r="H75" s="1363">
        <f t="shared" si="1"/>
        <v>0</v>
      </c>
      <c r="I75" s="600">
        <f>'4. mell.Önkorm'!I77</f>
        <v>0</v>
      </c>
      <c r="J75" s="600">
        <f>'4. mell.Önkorm'!J77</f>
        <v>0</v>
      </c>
      <c r="K75" s="600">
        <f>'4. mell.Önkorm'!K77</f>
        <v>0</v>
      </c>
      <c r="L75" s="601" t="e">
        <f t="shared" ref="L75:L84" si="8">I75/D75*100</f>
        <v>#DIV/0!</v>
      </c>
      <c r="M75" s="221"/>
    </row>
    <row r="76" spans="1:13" s="61" customFormat="1" ht="12.2" customHeight="1" thickBot="1" x14ac:dyDescent="0.25">
      <c r="A76" s="70" t="s">
        <v>22</v>
      </c>
      <c r="B76" s="582" t="s">
        <v>586</v>
      </c>
      <c r="C76" s="571">
        <f>SUM(C77:C78)</f>
        <v>921237092</v>
      </c>
      <c r="D76" s="570">
        <f t="shared" ref="D76:K76" si="9">SUM(D77:D78)</f>
        <v>1059939328</v>
      </c>
      <c r="E76" s="571">
        <f t="shared" si="9"/>
        <v>0</v>
      </c>
      <c r="F76" s="571">
        <f t="shared" si="9"/>
        <v>0</v>
      </c>
      <c r="G76" s="571">
        <f t="shared" si="9"/>
        <v>0</v>
      </c>
      <c r="H76" s="1353">
        <f t="shared" ref="H76:H84" si="10">+D76-C76</f>
        <v>138702236</v>
      </c>
      <c r="I76" s="572">
        <f t="shared" si="9"/>
        <v>0</v>
      </c>
      <c r="J76" s="572">
        <f t="shared" si="9"/>
        <v>0</v>
      </c>
      <c r="K76" s="572">
        <f t="shared" si="9"/>
        <v>0</v>
      </c>
      <c r="L76" s="573">
        <f t="shared" si="8"/>
        <v>0</v>
      </c>
      <c r="M76" s="221"/>
    </row>
    <row r="77" spans="1:13" s="61" customFormat="1" ht="12.2" customHeight="1" x14ac:dyDescent="0.2">
      <c r="A77" s="11" t="s">
        <v>216</v>
      </c>
      <c r="B77" s="611" t="s">
        <v>367</v>
      </c>
      <c r="C77" s="610">
        <f>'4. mell.Önkorm'!C79+'5.Int.össz'!C45</f>
        <v>500000000</v>
      </c>
      <c r="D77" s="599">
        <f>'4. mell.Önkorm'!D79+'5.Int.össz'!D45</f>
        <v>563796561</v>
      </c>
      <c r="E77" s="610">
        <f>'4. mell.Önkorm'!E79+'5.Int.össz'!E45</f>
        <v>0</v>
      </c>
      <c r="F77" s="610">
        <f>'4. mell.Önkorm'!F79+'5.Int.össz'!F45</f>
        <v>0</v>
      </c>
      <c r="G77" s="610">
        <f>'4. mell.Önkorm'!G79+'5.Int.össz'!G45</f>
        <v>0</v>
      </c>
      <c r="H77" s="1363">
        <f t="shared" si="10"/>
        <v>63796561</v>
      </c>
      <c r="I77" s="600">
        <f>'4. mell.Önkorm'!I79+'5.Int.össz'!I45</f>
        <v>0</v>
      </c>
      <c r="J77" s="600">
        <f>'4. mell.Önkorm'!J79+'5.Int.össz'!J45</f>
        <v>0</v>
      </c>
      <c r="K77" s="600">
        <f>'4. mell.Önkorm'!K79+'5.Int.össz'!K45</f>
        <v>0</v>
      </c>
      <c r="L77" s="601">
        <f t="shared" si="8"/>
        <v>0</v>
      </c>
      <c r="M77" s="221"/>
    </row>
    <row r="78" spans="1:13" s="61" customFormat="1" ht="12.2" customHeight="1" thickBot="1" x14ac:dyDescent="0.25">
      <c r="A78" s="1356" t="s">
        <v>218</v>
      </c>
      <c r="B78" s="611" t="s">
        <v>368</v>
      </c>
      <c r="C78" s="610">
        <f>'4. mell.Önkorm'!C80+'5.Int.össz'!C46</f>
        <v>421237092</v>
      </c>
      <c r="D78" s="599">
        <f>'4. mell.Önkorm'!D80+'5.Int.össz'!D46</f>
        <v>496142767</v>
      </c>
      <c r="E78" s="610">
        <f>'4. mell.Önkorm'!E80+'5.Int.össz'!E46</f>
        <v>0</v>
      </c>
      <c r="F78" s="610">
        <f>'4. mell.Önkorm'!F80+'5.Int.össz'!F46</f>
        <v>0</v>
      </c>
      <c r="G78" s="610">
        <f>'4. mell.Önkorm'!G80+'5.Int.össz'!G46</f>
        <v>0</v>
      </c>
      <c r="H78" s="1363">
        <f t="shared" si="10"/>
        <v>74905675</v>
      </c>
      <c r="I78" s="600">
        <f>'4. mell.Önkorm'!I80+'5.Int.össz'!I46</f>
        <v>0</v>
      </c>
      <c r="J78" s="600">
        <f>'4. mell.Önkorm'!J80+'5.Int.össz'!J46</f>
        <v>0</v>
      </c>
      <c r="K78" s="600">
        <f>'4. mell.Önkorm'!K80+'5.Int.össz'!K46</f>
        <v>0</v>
      </c>
      <c r="L78" s="601">
        <f t="shared" si="8"/>
        <v>0</v>
      </c>
      <c r="M78" s="221"/>
    </row>
    <row r="79" spans="1:13" s="30" customFormat="1" ht="12.2" customHeight="1" thickBot="1" x14ac:dyDescent="0.25">
      <c r="A79" s="70" t="s">
        <v>23</v>
      </c>
      <c r="B79" s="582" t="s">
        <v>587</v>
      </c>
      <c r="C79" s="571">
        <f>SUM(C80:C82)</f>
        <v>3000000000</v>
      </c>
      <c r="D79" s="570">
        <f t="shared" ref="D79:K79" si="11">SUM(D80:D82)</f>
        <v>4270182183</v>
      </c>
      <c r="E79" s="571">
        <f t="shared" si="11"/>
        <v>0</v>
      </c>
      <c r="F79" s="571">
        <f t="shared" si="11"/>
        <v>0</v>
      </c>
      <c r="G79" s="571">
        <f t="shared" si="11"/>
        <v>0</v>
      </c>
      <c r="H79" s="1353">
        <f t="shared" si="10"/>
        <v>1270182183</v>
      </c>
      <c r="I79" s="572">
        <f t="shared" si="11"/>
        <v>0</v>
      </c>
      <c r="J79" s="572">
        <f t="shared" si="11"/>
        <v>0</v>
      </c>
      <c r="K79" s="572">
        <f t="shared" si="11"/>
        <v>0</v>
      </c>
      <c r="L79" s="573">
        <f t="shared" si="8"/>
        <v>0</v>
      </c>
      <c r="M79" s="221"/>
    </row>
    <row r="80" spans="1:13" s="61" customFormat="1" ht="12.2" customHeight="1" x14ac:dyDescent="0.2">
      <c r="A80" s="11" t="s">
        <v>219</v>
      </c>
      <c r="B80" s="574" t="s">
        <v>302</v>
      </c>
      <c r="C80" s="610">
        <f>'4. mell.Önkorm'!C82</f>
        <v>0</v>
      </c>
      <c r="D80" s="599">
        <f>'4. mell.Önkorm'!D82</f>
        <v>1270182183</v>
      </c>
      <c r="E80" s="610">
        <f>'4. mell.Önkorm'!E82</f>
        <v>0</v>
      </c>
      <c r="F80" s="610">
        <f>'4. mell.Önkorm'!F82</f>
        <v>0</v>
      </c>
      <c r="G80" s="610">
        <f>'4. mell.Önkorm'!G82</f>
        <v>0</v>
      </c>
      <c r="H80" s="1363">
        <f t="shared" si="10"/>
        <v>1270182183</v>
      </c>
      <c r="I80" s="600">
        <f>'4. mell.Önkorm'!I82</f>
        <v>0</v>
      </c>
      <c r="J80" s="600">
        <f>'4. mell.Önkorm'!J82</f>
        <v>0</v>
      </c>
      <c r="K80" s="600">
        <f>'4. mell.Önkorm'!K82</f>
        <v>0</v>
      </c>
      <c r="L80" s="601">
        <f t="shared" si="8"/>
        <v>0</v>
      </c>
      <c r="M80" s="221"/>
    </row>
    <row r="81" spans="1:14" s="61" customFormat="1" ht="12.2" customHeight="1" x14ac:dyDescent="0.2">
      <c r="A81" s="1355" t="s">
        <v>220</v>
      </c>
      <c r="B81" s="579" t="s">
        <v>303</v>
      </c>
      <c r="C81" s="610">
        <f>'4. mell.Önkorm'!C83</f>
        <v>0</v>
      </c>
      <c r="D81" s="599">
        <f>'4. mell.Önkorm'!D83</f>
        <v>0</v>
      </c>
      <c r="E81" s="610">
        <f>'4. mell.Önkorm'!E83</f>
        <v>0</v>
      </c>
      <c r="F81" s="610">
        <f>'4. mell.Önkorm'!F83</f>
        <v>0</v>
      </c>
      <c r="G81" s="610">
        <f>'4. mell.Önkorm'!G83</f>
        <v>0</v>
      </c>
      <c r="H81" s="1363">
        <f t="shared" si="10"/>
        <v>0</v>
      </c>
      <c r="I81" s="600">
        <f>'4. mell.Önkorm'!I83</f>
        <v>0</v>
      </c>
      <c r="J81" s="600">
        <f>'4. mell.Önkorm'!J83</f>
        <v>0</v>
      </c>
      <c r="K81" s="600">
        <f>'4. mell.Önkorm'!K83</f>
        <v>0</v>
      </c>
      <c r="L81" s="601" t="e">
        <f t="shared" si="8"/>
        <v>#DIV/0!</v>
      </c>
      <c r="M81" s="218"/>
    </row>
    <row r="82" spans="1:14" s="61" customFormat="1" ht="12.2" customHeight="1" thickBot="1" x14ac:dyDescent="0.25">
      <c r="A82" s="1356" t="s">
        <v>324</v>
      </c>
      <c r="B82" s="580" t="s">
        <v>376</v>
      </c>
      <c r="C82" s="610">
        <f>'4. mell.Önkorm'!C84</f>
        <v>3000000000</v>
      </c>
      <c r="D82" s="599">
        <f>'4. mell.Önkorm'!D84</f>
        <v>3000000000</v>
      </c>
      <c r="E82" s="610">
        <f>'4. mell.Önkorm'!E84</f>
        <v>0</v>
      </c>
      <c r="F82" s="610">
        <f>'4. mell.Önkorm'!F84</f>
        <v>0</v>
      </c>
      <c r="G82" s="610">
        <f>'4. mell.Önkorm'!G84</f>
        <v>0</v>
      </c>
      <c r="H82" s="1363">
        <f t="shared" si="10"/>
        <v>0</v>
      </c>
      <c r="I82" s="600">
        <f>'4. mell.Önkorm'!I84</f>
        <v>0</v>
      </c>
      <c r="J82" s="600">
        <f>'4. mell.Önkorm'!J84</f>
        <v>0</v>
      </c>
      <c r="K82" s="600">
        <f>'4. mell.Önkorm'!K84</f>
        <v>0</v>
      </c>
      <c r="L82" s="601">
        <f t="shared" si="8"/>
        <v>0</v>
      </c>
      <c r="M82" s="221"/>
      <c r="N82" s="61" t="s">
        <v>383</v>
      </c>
    </row>
    <row r="83" spans="1:14" s="30" customFormat="1" ht="12.2" customHeight="1" thickBot="1" x14ac:dyDescent="0.25">
      <c r="A83" s="70" t="s">
        <v>24</v>
      </c>
      <c r="B83" s="612" t="s">
        <v>588</v>
      </c>
      <c r="C83" s="592">
        <f>+C68+C72+C76+C79</f>
        <v>4124626092</v>
      </c>
      <c r="D83" s="591">
        <f t="shared" ref="D83:K83" si="12">+D68+D72+D76+D79</f>
        <v>5533510511</v>
      </c>
      <c r="E83" s="592">
        <f t="shared" si="12"/>
        <v>0</v>
      </c>
      <c r="F83" s="592">
        <f t="shared" si="12"/>
        <v>0</v>
      </c>
      <c r="G83" s="592">
        <f t="shared" si="12"/>
        <v>0</v>
      </c>
      <c r="H83" s="1361">
        <f t="shared" si="10"/>
        <v>1408884419</v>
      </c>
      <c r="I83" s="593">
        <f t="shared" si="12"/>
        <v>0</v>
      </c>
      <c r="J83" s="593">
        <f t="shared" si="12"/>
        <v>0</v>
      </c>
      <c r="K83" s="593">
        <f t="shared" si="12"/>
        <v>0</v>
      </c>
      <c r="L83" s="594">
        <f t="shared" si="8"/>
        <v>0</v>
      </c>
      <c r="M83" s="221"/>
    </row>
    <row r="84" spans="1:14" s="30" customFormat="1" ht="12.2" customHeight="1" thickBot="1" x14ac:dyDescent="0.25">
      <c r="A84" s="87" t="s">
        <v>25</v>
      </c>
      <c r="B84" s="613" t="s">
        <v>609</v>
      </c>
      <c r="C84" s="592">
        <f>+C67+C83</f>
        <v>12431121021</v>
      </c>
      <c r="D84" s="591">
        <f t="shared" ref="D84:K84" si="13">+D67+D83</f>
        <v>14211788113</v>
      </c>
      <c r="E84" s="592">
        <f t="shared" si="13"/>
        <v>0</v>
      </c>
      <c r="F84" s="592">
        <f t="shared" si="13"/>
        <v>0</v>
      </c>
      <c r="G84" s="592">
        <f t="shared" si="13"/>
        <v>0</v>
      </c>
      <c r="H84" s="1361">
        <f t="shared" si="10"/>
        <v>1780667092</v>
      </c>
      <c r="I84" s="593">
        <f t="shared" si="13"/>
        <v>0</v>
      </c>
      <c r="J84" s="593">
        <f t="shared" si="13"/>
        <v>0</v>
      </c>
      <c r="K84" s="593">
        <f t="shared" si="13"/>
        <v>0</v>
      </c>
      <c r="L84" s="594">
        <f t="shared" si="8"/>
        <v>0</v>
      </c>
      <c r="M84" s="221"/>
    </row>
    <row r="85" spans="1:14" s="61" customFormat="1" ht="15" customHeight="1" x14ac:dyDescent="0.2">
      <c r="A85" s="71"/>
      <c r="B85" s="614"/>
      <c r="C85" s="615"/>
      <c r="D85" s="297"/>
      <c r="E85" s="297"/>
      <c r="F85" s="297"/>
      <c r="G85" s="297"/>
      <c r="H85" s="297"/>
      <c r="I85" s="297"/>
      <c r="J85" s="297"/>
      <c r="K85" s="297"/>
      <c r="L85" s="180"/>
      <c r="M85" s="30"/>
    </row>
  </sheetData>
  <sheetProtection formatCells="0"/>
  <mergeCells count="8">
    <mergeCell ref="A1:H1"/>
    <mergeCell ref="A4:L4"/>
    <mergeCell ref="A3:G3"/>
    <mergeCell ref="A8:L8"/>
    <mergeCell ref="A5:L5"/>
    <mergeCell ref="A6:L6"/>
    <mergeCell ref="A7:L7"/>
    <mergeCell ref="A2:L2"/>
  </mergeCells>
  <phoneticPr fontId="51" type="noConversion"/>
  <printOptions horizontalCentered="1"/>
  <pageMargins left="0.39370078740157483" right="0.39370078740157483" top="0.59055118110236227" bottom="0.19685039370078741" header="0.47244094488188981" footer="0.59055118110236227"/>
  <pageSetup paperSize="9" scale="85" orientation="portrait" r:id="rId1"/>
  <headerFooter alignWithMargins="0"/>
  <rowBreaks count="1" manualBreakCount="1">
    <brk id="67" max="10" man="1"/>
  </rowBreaks>
  <colBreaks count="1" manualBreakCount="1">
    <brk id="1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view="pageBreakPreview" topLeftCell="A46" zoomScale="130" zoomScaleNormal="129" zoomScaleSheetLayoutView="130" workbookViewId="0">
      <selection activeCell="H65" sqref="H65"/>
    </sheetView>
  </sheetViews>
  <sheetFormatPr defaultColWidth="9.33203125" defaultRowHeight="12.75" x14ac:dyDescent="0.2"/>
  <cols>
    <col min="1" max="1" width="13.83203125" style="1343" customWidth="1"/>
    <col min="2" max="2" width="67.5" style="29" customWidth="1"/>
    <col min="3" max="3" width="17.6640625" style="29" customWidth="1"/>
    <col min="4" max="4" width="17.1640625" style="29" customWidth="1"/>
    <col min="5" max="5" width="15.5" style="29" hidden="1" customWidth="1"/>
    <col min="6" max="6" width="16.1640625" style="29" hidden="1" customWidth="1"/>
    <col min="7" max="7" width="15.83203125" style="29" hidden="1" customWidth="1"/>
    <col min="8" max="8" width="16.5" style="29" customWidth="1"/>
    <col min="9" max="11" width="15.83203125" style="29" hidden="1" customWidth="1"/>
    <col min="12" max="12" width="7.1640625" style="179" hidden="1" customWidth="1"/>
    <col min="13" max="13" width="22.5" style="1160" bestFit="1" customWidth="1"/>
    <col min="14" max="14" width="16.33203125" style="1160" bestFit="1" customWidth="1"/>
    <col min="15" max="16" width="9.33203125" style="1160"/>
    <col min="17" max="16384" width="9.33203125" style="29"/>
  </cols>
  <sheetData>
    <row r="1" spans="1:16" x14ac:dyDescent="0.2">
      <c r="A1" s="1894" t="s">
        <v>857</v>
      </c>
      <c r="B1" s="1894"/>
      <c r="C1" s="1894"/>
      <c r="D1" s="1894"/>
      <c r="E1" s="1894"/>
      <c r="F1" s="1894"/>
      <c r="G1" s="1894"/>
      <c r="H1" s="1894"/>
    </row>
    <row r="2" spans="1:16" ht="12.75" customHeight="1" x14ac:dyDescent="0.2">
      <c r="A2" s="1894" t="s">
        <v>830</v>
      </c>
      <c r="B2" s="1894"/>
      <c r="C2" s="1894"/>
      <c r="D2" s="1894"/>
      <c r="E2" s="1894"/>
      <c r="F2" s="1894"/>
      <c r="G2" s="1894"/>
      <c r="H2" s="1894"/>
    </row>
    <row r="3" spans="1:16" x14ac:dyDescent="0.2">
      <c r="A3" s="1929"/>
      <c r="B3" s="1929"/>
      <c r="C3" s="1929"/>
      <c r="D3" s="1929"/>
      <c r="E3" s="1929"/>
      <c r="F3" s="1929"/>
      <c r="G3" s="1929"/>
      <c r="H3" s="1336"/>
      <c r="I3" s="281"/>
      <c r="J3" s="281"/>
      <c r="K3" s="281"/>
      <c r="L3" s="281"/>
    </row>
    <row r="4" spans="1:16" s="28" customFormat="1" ht="21.2" customHeight="1" thickBot="1" x14ac:dyDescent="0.25">
      <c r="A4" s="1929"/>
      <c r="B4" s="1929"/>
      <c r="C4" s="1929"/>
      <c r="D4" s="1929"/>
      <c r="E4" s="1929"/>
      <c r="F4" s="1929"/>
      <c r="G4" s="1929"/>
      <c r="H4" s="1929"/>
      <c r="I4" s="1929"/>
      <c r="J4" s="1929"/>
      <c r="K4" s="1929"/>
      <c r="L4" s="1929"/>
      <c r="M4" s="1161"/>
      <c r="N4" s="1161"/>
      <c r="O4" s="1161"/>
      <c r="P4" s="1161"/>
    </row>
    <row r="5" spans="1:16" s="45" customFormat="1" ht="35.450000000000003" customHeight="1" x14ac:dyDescent="0.2">
      <c r="A5" s="43" t="s">
        <v>136</v>
      </c>
      <c r="B5" s="44" t="s">
        <v>288</v>
      </c>
      <c r="C5" s="1932" t="s">
        <v>182</v>
      </c>
      <c r="D5" s="1933"/>
      <c r="E5" s="1933"/>
      <c r="F5" s="1933"/>
      <c r="G5" s="1933"/>
      <c r="H5" s="1934"/>
      <c r="I5" s="286"/>
      <c r="J5" s="286"/>
      <c r="K5" s="286"/>
      <c r="L5" s="287"/>
      <c r="M5" s="1162"/>
      <c r="N5" s="1162"/>
      <c r="O5" s="1162"/>
      <c r="P5" s="1162"/>
    </row>
    <row r="6" spans="1:16" s="45" customFormat="1" ht="24.75" thickBot="1" x14ac:dyDescent="0.25">
      <c r="A6" s="46" t="s">
        <v>138</v>
      </c>
      <c r="B6" s="47" t="s">
        <v>139</v>
      </c>
      <c r="C6" s="1935" t="s">
        <v>140</v>
      </c>
      <c r="D6" s="1936"/>
      <c r="E6" s="1936"/>
      <c r="F6" s="1936"/>
      <c r="G6" s="1936"/>
      <c r="H6" s="1937"/>
      <c r="I6" s="288"/>
      <c r="J6" s="288"/>
      <c r="K6" s="288"/>
      <c r="L6" s="289"/>
      <c r="M6" s="1162"/>
      <c r="N6" s="1162"/>
      <c r="O6" s="1162"/>
      <c r="P6" s="1162"/>
    </row>
    <row r="7" spans="1:16" s="48" customFormat="1" ht="15.95" customHeight="1" thickBot="1" x14ac:dyDescent="0.3">
      <c r="A7" s="1938" t="s">
        <v>360</v>
      </c>
      <c r="B7" s="1939"/>
      <c r="C7" s="1939"/>
      <c r="D7" s="1939"/>
      <c r="E7" s="1939"/>
      <c r="F7" s="1939"/>
      <c r="G7" s="1939"/>
      <c r="H7" s="1940"/>
      <c r="I7" s="290"/>
      <c r="J7" s="290"/>
      <c r="K7" s="290"/>
      <c r="L7" s="290"/>
      <c r="M7" s="1163"/>
      <c r="N7" s="1163"/>
      <c r="O7" s="1163"/>
      <c r="P7" s="1163"/>
    </row>
    <row r="8" spans="1:16" ht="60" customHeight="1" thickBot="1" x14ac:dyDescent="0.25">
      <c r="A8" s="1341" t="s">
        <v>141</v>
      </c>
      <c r="B8" s="49" t="s">
        <v>36</v>
      </c>
      <c r="C8" s="49" t="str">
        <f>'1. mell.bevétel_össz'!C9</f>
        <v>2024. évi eredeti előirányzat a
25/2023. (XII.14.) rendelet szerint</v>
      </c>
      <c r="D8" s="333" t="str">
        <f>'1. mell.bevétel_össz'!D9</f>
        <v>Módosított előirányzat a …./2024.  (VI…..)  rendelet szerint</v>
      </c>
      <c r="E8" s="49" t="str">
        <f>'1. mell.bevétel_össz'!E9</f>
        <v>Módosított előirányzat a …./2024. (IX…..)  rendelet szerint</v>
      </c>
      <c r="F8" s="49" t="str">
        <f>'1. mell.bevétel_össz'!F9</f>
        <v>Módosított előirányzat a .../2024. (XII…...)  rendelet szerint</v>
      </c>
      <c r="G8" s="162" t="str">
        <f>'1. mell.bevétel_össz'!G9</f>
        <v>Módosított előirányzat a …../2024. (II…..)  rendelet szerint</v>
      </c>
      <c r="H8" s="1342" t="str">
        <f>'1. mell.bevétel_össz'!H9</f>
        <v>Változás a 25/2023. (XII.14.) rendelethez képest</v>
      </c>
      <c r="I8" s="319" t="str">
        <f>'1. mell.bevétel_össz'!I9</f>
        <v>2024. évi teljesítés              2024.06.30-ig</v>
      </c>
      <c r="J8" s="240" t="str">
        <f>'1. mell.bevétel_össz'!J9</f>
        <v>2024. évi teljesítés              2024.09.30-ig</v>
      </c>
      <c r="K8" s="240" t="str">
        <f>'1. mell.bevétel_össz'!K9</f>
        <v>2024. évi teljesítés              2024.12.31-ig</v>
      </c>
      <c r="L8" s="241" t="str">
        <f>'1. mell.bevétel_össz'!L9</f>
        <v>Teljesítés %-a</v>
      </c>
    </row>
    <row r="9" spans="1:16" s="53" customFormat="1" ht="12.95" customHeight="1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 t="s">
        <v>298</v>
      </c>
      <c r="J9" s="208" t="s">
        <v>298</v>
      </c>
      <c r="K9" s="208" t="s">
        <v>298</v>
      </c>
      <c r="L9" s="209" t="s">
        <v>298</v>
      </c>
      <c r="M9" s="1164"/>
      <c r="N9" s="1164"/>
      <c r="O9" s="1164"/>
      <c r="P9" s="1164"/>
    </row>
    <row r="10" spans="1:16" s="53" customFormat="1" ht="15.95" customHeight="1" thickBot="1" x14ac:dyDescent="0.25">
      <c r="A10" s="1924" t="s">
        <v>11</v>
      </c>
      <c r="B10" s="1925"/>
      <c r="C10" s="1925"/>
      <c r="D10" s="1925"/>
      <c r="E10" s="1925"/>
      <c r="F10" s="1925"/>
      <c r="G10" s="1925"/>
      <c r="H10" s="1926"/>
      <c r="I10" s="315"/>
      <c r="J10" s="315"/>
      <c r="K10" s="315"/>
      <c r="L10" s="315"/>
      <c r="M10" s="1164"/>
      <c r="N10" s="1164"/>
      <c r="O10" s="1164"/>
      <c r="P10" s="1164"/>
    </row>
    <row r="11" spans="1:16" s="30" customFormat="1" ht="12.2" customHeight="1" thickBot="1" x14ac:dyDescent="0.25">
      <c r="A11" s="50" t="s">
        <v>12</v>
      </c>
      <c r="B11" s="54" t="s">
        <v>276</v>
      </c>
      <c r="C11" s="103">
        <f>SUM(C12:C22)</f>
        <v>0</v>
      </c>
      <c r="D11" s="163">
        <f t="shared" ref="D11:K11" si="0">SUM(D12:D22)</f>
        <v>0</v>
      </c>
      <c r="E11" s="103">
        <f t="shared" si="0"/>
        <v>0</v>
      </c>
      <c r="F11" s="103">
        <f t="shared" si="0"/>
        <v>0</v>
      </c>
      <c r="G11" s="55">
        <f t="shared" si="0"/>
        <v>0</v>
      </c>
      <c r="H11" s="306">
        <f>+D11-C11</f>
        <v>0</v>
      </c>
      <c r="I11" s="306">
        <f t="shared" si="0"/>
        <v>0</v>
      </c>
      <c r="J11" s="172">
        <f t="shared" si="0"/>
        <v>0</v>
      </c>
      <c r="K11" s="172">
        <f t="shared" si="0"/>
        <v>0</v>
      </c>
      <c r="L11" s="247" t="e">
        <f t="shared" ref="L11:L49" si="1">I11/D11*100</f>
        <v>#DIV/0!</v>
      </c>
      <c r="M11" s="1165"/>
      <c r="N11" s="1165"/>
      <c r="O11" s="1165"/>
      <c r="P11" s="1165"/>
    </row>
    <row r="12" spans="1:16" s="30" customFormat="1" ht="12.2" customHeight="1" x14ac:dyDescent="0.2">
      <c r="A12" s="56" t="s">
        <v>90</v>
      </c>
      <c r="B12" s="57" t="s">
        <v>142</v>
      </c>
      <c r="C12" s="164"/>
      <c r="D12" s="337"/>
      <c r="E12" s="164"/>
      <c r="F12" s="164"/>
      <c r="G12" s="58"/>
      <c r="H12" s="308">
        <f t="shared" ref="H12:H49" si="2">+D12-C12</f>
        <v>0</v>
      </c>
      <c r="I12" s="308"/>
      <c r="J12" s="248"/>
      <c r="K12" s="248"/>
      <c r="L12" s="249" t="e">
        <f t="shared" si="1"/>
        <v>#DIV/0!</v>
      </c>
      <c r="M12" s="1165"/>
      <c r="N12" s="1165"/>
      <c r="O12" s="1165"/>
      <c r="P12" s="1165"/>
    </row>
    <row r="13" spans="1:16" s="30" customFormat="1" ht="12.2" customHeight="1" x14ac:dyDescent="0.2">
      <c r="A13" s="1419" t="s">
        <v>91</v>
      </c>
      <c r="B13" s="461" t="s">
        <v>143</v>
      </c>
      <c r="C13" s="462"/>
      <c r="D13" s="472"/>
      <c r="E13" s="462"/>
      <c r="F13" s="462"/>
      <c r="G13" s="463"/>
      <c r="H13" s="676">
        <f t="shared" si="2"/>
        <v>0</v>
      </c>
      <c r="I13" s="676"/>
      <c r="J13" s="250"/>
      <c r="K13" s="250"/>
      <c r="L13" s="251" t="e">
        <f t="shared" si="1"/>
        <v>#DIV/0!</v>
      </c>
      <c r="M13" s="1165"/>
      <c r="N13" s="1165"/>
      <c r="O13" s="1165"/>
      <c r="P13" s="1165"/>
    </row>
    <row r="14" spans="1:16" s="30" customFormat="1" ht="12.2" customHeight="1" x14ac:dyDescent="0.2">
      <c r="A14" s="1419" t="s">
        <v>92</v>
      </c>
      <c r="B14" s="461" t="s">
        <v>144</v>
      </c>
      <c r="C14" s="462"/>
      <c r="D14" s="472"/>
      <c r="E14" s="462"/>
      <c r="F14" s="462"/>
      <c r="G14" s="463"/>
      <c r="H14" s="676">
        <f t="shared" si="2"/>
        <v>0</v>
      </c>
      <c r="I14" s="676"/>
      <c r="J14" s="250"/>
      <c r="K14" s="250"/>
      <c r="L14" s="251" t="e">
        <f t="shared" si="1"/>
        <v>#DIV/0!</v>
      </c>
      <c r="M14" s="1165"/>
      <c r="N14" s="1165"/>
      <c r="O14" s="1165"/>
      <c r="P14" s="1165"/>
    </row>
    <row r="15" spans="1:16" s="30" customFormat="1" ht="12.2" customHeight="1" x14ac:dyDescent="0.2">
      <c r="A15" s="1419" t="s">
        <v>89</v>
      </c>
      <c r="B15" s="461" t="s">
        <v>145</v>
      </c>
      <c r="C15" s="462"/>
      <c r="D15" s="472"/>
      <c r="E15" s="462"/>
      <c r="F15" s="462"/>
      <c r="G15" s="463"/>
      <c r="H15" s="676">
        <f t="shared" si="2"/>
        <v>0</v>
      </c>
      <c r="I15" s="676"/>
      <c r="J15" s="250"/>
      <c r="K15" s="250"/>
      <c r="L15" s="251" t="e">
        <f t="shared" si="1"/>
        <v>#DIV/0!</v>
      </c>
      <c r="M15" s="1165"/>
      <c r="N15" s="1165"/>
      <c r="O15" s="1165"/>
      <c r="P15" s="1165"/>
    </row>
    <row r="16" spans="1:16" s="30" customFormat="1" ht="12.2" customHeight="1" x14ac:dyDescent="0.2">
      <c r="A16" s="1419" t="s">
        <v>146</v>
      </c>
      <c r="B16" s="461" t="s">
        <v>147</v>
      </c>
      <c r="C16" s="462"/>
      <c r="D16" s="472"/>
      <c r="E16" s="462"/>
      <c r="F16" s="462"/>
      <c r="G16" s="463"/>
      <c r="H16" s="676">
        <f t="shared" si="2"/>
        <v>0</v>
      </c>
      <c r="I16" s="676"/>
      <c r="J16" s="250"/>
      <c r="K16" s="250"/>
      <c r="L16" s="251" t="e">
        <f t="shared" si="1"/>
        <v>#DIV/0!</v>
      </c>
      <c r="M16" s="1165"/>
      <c r="N16" s="1165"/>
      <c r="O16" s="1165"/>
      <c r="P16" s="1165"/>
    </row>
    <row r="17" spans="1:16" s="30" customFormat="1" ht="12.2" customHeight="1" x14ac:dyDescent="0.2">
      <c r="A17" s="1419" t="s">
        <v>148</v>
      </c>
      <c r="B17" s="461" t="s">
        <v>149</v>
      </c>
      <c r="C17" s="462"/>
      <c r="D17" s="472"/>
      <c r="E17" s="462"/>
      <c r="F17" s="462"/>
      <c r="G17" s="463"/>
      <c r="H17" s="676">
        <f t="shared" si="2"/>
        <v>0</v>
      </c>
      <c r="I17" s="676"/>
      <c r="J17" s="250"/>
      <c r="K17" s="250"/>
      <c r="L17" s="251" t="e">
        <f t="shared" si="1"/>
        <v>#DIV/0!</v>
      </c>
      <c r="M17" s="1165"/>
      <c r="N17" s="1165"/>
      <c r="O17" s="1165"/>
      <c r="P17" s="1165"/>
    </row>
    <row r="18" spans="1:16" s="30" customFormat="1" ht="12.2" customHeight="1" x14ac:dyDescent="0.2">
      <c r="A18" s="1419" t="s">
        <v>150</v>
      </c>
      <c r="B18" s="59" t="s">
        <v>151</v>
      </c>
      <c r="C18" s="462"/>
      <c r="D18" s="472"/>
      <c r="E18" s="462"/>
      <c r="F18" s="462"/>
      <c r="G18" s="463"/>
      <c r="H18" s="676">
        <f t="shared" si="2"/>
        <v>0</v>
      </c>
      <c r="I18" s="676"/>
      <c r="J18" s="250"/>
      <c r="K18" s="250"/>
      <c r="L18" s="251" t="e">
        <f t="shared" si="1"/>
        <v>#DIV/0!</v>
      </c>
      <c r="M18" s="1165"/>
      <c r="N18" s="1165"/>
      <c r="O18" s="1165"/>
      <c r="P18" s="1165"/>
    </row>
    <row r="19" spans="1:16" s="30" customFormat="1" ht="12.2" customHeight="1" x14ac:dyDescent="0.2">
      <c r="A19" s="1419" t="s">
        <v>152</v>
      </c>
      <c r="B19" s="477" t="s">
        <v>301</v>
      </c>
      <c r="C19" s="151"/>
      <c r="D19" s="328"/>
      <c r="E19" s="151"/>
      <c r="F19" s="151"/>
      <c r="G19" s="60"/>
      <c r="H19" s="309">
        <f t="shared" si="2"/>
        <v>0</v>
      </c>
      <c r="I19" s="309"/>
      <c r="J19" s="252"/>
      <c r="K19" s="252"/>
      <c r="L19" s="253" t="e">
        <f t="shared" si="1"/>
        <v>#DIV/0!</v>
      </c>
      <c r="M19" s="1165"/>
      <c r="N19" s="1165"/>
      <c r="O19" s="1165"/>
      <c r="P19" s="1165"/>
    </row>
    <row r="20" spans="1:16" s="61" customFormat="1" ht="12.2" customHeight="1" x14ac:dyDescent="0.2">
      <c r="A20" s="1419" t="s">
        <v>153</v>
      </c>
      <c r="B20" s="461" t="s">
        <v>154</v>
      </c>
      <c r="C20" s="462"/>
      <c r="D20" s="472"/>
      <c r="E20" s="462"/>
      <c r="F20" s="462"/>
      <c r="G20" s="463"/>
      <c r="H20" s="676">
        <f t="shared" si="2"/>
        <v>0</v>
      </c>
      <c r="I20" s="676"/>
      <c r="J20" s="250"/>
      <c r="K20" s="250"/>
      <c r="L20" s="251" t="e">
        <f t="shared" si="1"/>
        <v>#DIV/0!</v>
      </c>
      <c r="M20" s="1166"/>
      <c r="N20" s="1166"/>
      <c r="O20" s="1166"/>
      <c r="P20" s="1166"/>
    </row>
    <row r="21" spans="1:16" s="61" customFormat="1" ht="12.2" customHeight="1" x14ac:dyDescent="0.2">
      <c r="A21" s="1419" t="s">
        <v>155</v>
      </c>
      <c r="B21" s="477" t="s">
        <v>274</v>
      </c>
      <c r="C21" s="464"/>
      <c r="D21" s="473"/>
      <c r="E21" s="464"/>
      <c r="F21" s="464"/>
      <c r="G21" s="465"/>
      <c r="H21" s="677">
        <f t="shared" si="2"/>
        <v>0</v>
      </c>
      <c r="I21" s="677"/>
      <c r="J21" s="254"/>
      <c r="K21" s="254"/>
      <c r="L21" s="255" t="e">
        <f t="shared" si="1"/>
        <v>#DIV/0!</v>
      </c>
      <c r="M21" s="1166"/>
      <c r="N21" s="1166"/>
      <c r="O21" s="1166"/>
      <c r="P21" s="1166"/>
    </row>
    <row r="22" spans="1:16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464"/>
      <c r="F22" s="464"/>
      <c r="G22" s="465"/>
      <c r="H22" s="677">
        <f t="shared" si="2"/>
        <v>0</v>
      </c>
      <c r="I22" s="677"/>
      <c r="J22" s="254"/>
      <c r="K22" s="254"/>
      <c r="L22" s="255" t="e">
        <f t="shared" si="1"/>
        <v>#DIV/0!</v>
      </c>
      <c r="M22" s="1166"/>
      <c r="N22" s="1166"/>
      <c r="O22" s="1166"/>
      <c r="P22" s="1166"/>
    </row>
    <row r="23" spans="1:16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K23" si="3">SUM(D24:D26)</f>
        <v>0</v>
      </c>
      <c r="E23" s="103">
        <f t="shared" si="3"/>
        <v>0</v>
      </c>
      <c r="F23" s="103">
        <f t="shared" si="3"/>
        <v>0</v>
      </c>
      <c r="G23" s="55">
        <f t="shared" si="3"/>
        <v>0</v>
      </c>
      <c r="H23" s="306">
        <f t="shared" si="2"/>
        <v>0</v>
      </c>
      <c r="I23" s="306">
        <f t="shared" si="3"/>
        <v>0</v>
      </c>
      <c r="J23" s="172">
        <f t="shared" si="3"/>
        <v>0</v>
      </c>
      <c r="K23" s="172">
        <f t="shared" si="3"/>
        <v>0</v>
      </c>
      <c r="L23" s="247" t="e">
        <f t="shared" si="1"/>
        <v>#DIV/0!</v>
      </c>
      <c r="M23" s="1165"/>
      <c r="N23" s="1165"/>
      <c r="O23" s="1165"/>
      <c r="P23" s="1165"/>
    </row>
    <row r="24" spans="1:16" s="61" customFormat="1" ht="12.2" customHeight="1" x14ac:dyDescent="0.2">
      <c r="A24" s="1419" t="s">
        <v>93</v>
      </c>
      <c r="B24" s="16" t="s">
        <v>158</v>
      </c>
      <c r="C24" s="462"/>
      <c r="D24" s="472"/>
      <c r="E24" s="462"/>
      <c r="F24" s="462"/>
      <c r="G24" s="463"/>
      <c r="H24" s="676">
        <f t="shared" si="2"/>
        <v>0</v>
      </c>
      <c r="I24" s="676"/>
      <c r="J24" s="250"/>
      <c r="K24" s="250"/>
      <c r="L24" s="251" t="e">
        <f t="shared" si="1"/>
        <v>#DIV/0!</v>
      </c>
      <c r="M24" s="1166"/>
      <c r="N24" s="1166"/>
      <c r="O24" s="1166"/>
      <c r="P24" s="1166"/>
    </row>
    <row r="25" spans="1:16" s="61" customFormat="1" ht="12.2" customHeight="1" x14ac:dyDescent="0.2">
      <c r="A25" s="1419" t="s">
        <v>94</v>
      </c>
      <c r="B25" s="461" t="s">
        <v>159</v>
      </c>
      <c r="C25" s="462"/>
      <c r="D25" s="472"/>
      <c r="E25" s="462"/>
      <c r="F25" s="462"/>
      <c r="G25" s="463"/>
      <c r="H25" s="676">
        <f t="shared" si="2"/>
        <v>0</v>
      </c>
      <c r="I25" s="676"/>
      <c r="J25" s="250"/>
      <c r="K25" s="250"/>
      <c r="L25" s="251" t="e">
        <f t="shared" si="1"/>
        <v>#DIV/0!</v>
      </c>
      <c r="M25" s="1166"/>
      <c r="N25" s="1166"/>
      <c r="O25" s="1166"/>
      <c r="P25" s="1166"/>
    </row>
    <row r="26" spans="1:16" s="61" customFormat="1" ht="12.2" customHeight="1" x14ac:dyDescent="0.2">
      <c r="A26" s="1419" t="s">
        <v>95</v>
      </c>
      <c r="B26" s="461" t="s">
        <v>160</v>
      </c>
      <c r="C26" s="462"/>
      <c r="D26" s="472"/>
      <c r="E26" s="462"/>
      <c r="F26" s="462"/>
      <c r="G26" s="463"/>
      <c r="H26" s="676">
        <f t="shared" si="2"/>
        <v>0</v>
      </c>
      <c r="I26" s="676"/>
      <c r="J26" s="250"/>
      <c r="K26" s="250"/>
      <c r="L26" s="251" t="e">
        <f t="shared" si="1"/>
        <v>#DIV/0!</v>
      </c>
      <c r="M26" s="1166"/>
      <c r="N26" s="1166"/>
      <c r="O26" s="1166"/>
      <c r="P26" s="1166"/>
    </row>
    <row r="27" spans="1:16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462"/>
      <c r="F27" s="462"/>
      <c r="G27" s="463"/>
      <c r="H27" s="676">
        <f t="shared" si="2"/>
        <v>0</v>
      </c>
      <c r="I27" s="676"/>
      <c r="J27" s="250"/>
      <c r="K27" s="250"/>
      <c r="L27" s="251" t="e">
        <f t="shared" si="1"/>
        <v>#DIV/0!</v>
      </c>
      <c r="M27" s="1166"/>
      <c r="N27" s="1166"/>
      <c r="O27" s="1166"/>
      <c r="P27" s="1166"/>
    </row>
    <row r="28" spans="1:16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166"/>
      <c r="F28" s="166"/>
      <c r="G28" s="64"/>
      <c r="H28" s="304">
        <f t="shared" si="2"/>
        <v>0</v>
      </c>
      <c r="I28" s="304"/>
      <c r="J28" s="256"/>
      <c r="K28" s="256"/>
      <c r="L28" s="257" t="e">
        <f t="shared" si="1"/>
        <v>#DIV/0!</v>
      </c>
      <c r="M28" s="1166"/>
      <c r="N28" s="1166"/>
      <c r="O28" s="1166"/>
      <c r="P28" s="1166"/>
    </row>
    <row r="29" spans="1:16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K29" si="4">+D30+D31</f>
        <v>0</v>
      </c>
      <c r="E29" s="103">
        <f t="shared" si="4"/>
        <v>0</v>
      </c>
      <c r="F29" s="103">
        <f t="shared" si="4"/>
        <v>0</v>
      </c>
      <c r="G29" s="55">
        <f t="shared" si="4"/>
        <v>0</v>
      </c>
      <c r="H29" s="306">
        <f t="shared" si="2"/>
        <v>0</v>
      </c>
      <c r="I29" s="306">
        <f t="shared" si="4"/>
        <v>0</v>
      </c>
      <c r="J29" s="172">
        <f t="shared" si="4"/>
        <v>0</v>
      </c>
      <c r="K29" s="172">
        <f t="shared" si="4"/>
        <v>0</v>
      </c>
      <c r="L29" s="247" t="e">
        <f t="shared" si="1"/>
        <v>#DIV/0!</v>
      </c>
      <c r="M29" s="1166"/>
      <c r="N29" s="1166"/>
      <c r="O29" s="1166"/>
      <c r="P29" s="1166"/>
    </row>
    <row r="30" spans="1:16" s="61" customFormat="1" ht="12.2" customHeight="1" x14ac:dyDescent="0.2">
      <c r="A30" s="65" t="s">
        <v>99</v>
      </c>
      <c r="B30" s="66" t="s">
        <v>159</v>
      </c>
      <c r="C30" s="156"/>
      <c r="D30" s="329"/>
      <c r="E30" s="156"/>
      <c r="F30" s="156"/>
      <c r="G30" s="40"/>
      <c r="H30" s="310">
        <f t="shared" si="2"/>
        <v>0</v>
      </c>
      <c r="I30" s="310"/>
      <c r="J30" s="258"/>
      <c r="K30" s="258"/>
      <c r="L30" s="259" t="e">
        <f t="shared" si="1"/>
        <v>#DIV/0!</v>
      </c>
      <c r="M30" s="1166"/>
      <c r="N30" s="1166"/>
      <c r="O30" s="1166"/>
      <c r="P30" s="1166"/>
    </row>
    <row r="31" spans="1:16" s="61" customFormat="1" ht="12.2" customHeight="1" x14ac:dyDescent="0.2">
      <c r="A31" s="65" t="s">
        <v>100</v>
      </c>
      <c r="B31" s="467" t="s">
        <v>162</v>
      </c>
      <c r="C31" s="148"/>
      <c r="D31" s="338"/>
      <c r="E31" s="148"/>
      <c r="F31" s="148"/>
      <c r="G31" s="67"/>
      <c r="H31" s="311">
        <f t="shared" si="2"/>
        <v>0</v>
      </c>
      <c r="I31" s="311"/>
      <c r="J31" s="260"/>
      <c r="K31" s="260"/>
      <c r="L31" s="261" t="e">
        <f t="shared" si="1"/>
        <v>#DIV/0!</v>
      </c>
      <c r="M31" s="1166"/>
      <c r="N31" s="1166"/>
      <c r="O31" s="1166"/>
      <c r="P31" s="1166"/>
    </row>
    <row r="32" spans="1:16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109"/>
      <c r="F32" s="109"/>
      <c r="G32" s="68"/>
      <c r="H32" s="312">
        <f t="shared" si="2"/>
        <v>0</v>
      </c>
      <c r="I32" s="312"/>
      <c r="J32" s="262"/>
      <c r="K32" s="262"/>
      <c r="L32" s="263" t="e">
        <f t="shared" si="1"/>
        <v>#DIV/0!</v>
      </c>
      <c r="M32" s="1166"/>
      <c r="N32" s="1166"/>
      <c r="O32" s="1166"/>
      <c r="P32" s="1166"/>
    </row>
    <row r="33" spans="1:16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K33" si="5">+D34+D35+D36</f>
        <v>0</v>
      </c>
      <c r="E33" s="103">
        <f t="shared" si="5"/>
        <v>0</v>
      </c>
      <c r="F33" s="103">
        <f t="shared" si="5"/>
        <v>0</v>
      </c>
      <c r="G33" s="55">
        <f t="shared" si="5"/>
        <v>0</v>
      </c>
      <c r="H33" s="306">
        <f t="shared" si="2"/>
        <v>0</v>
      </c>
      <c r="I33" s="306">
        <f t="shared" si="5"/>
        <v>0</v>
      </c>
      <c r="J33" s="172">
        <f t="shared" si="5"/>
        <v>0</v>
      </c>
      <c r="K33" s="172">
        <f t="shared" si="5"/>
        <v>0</v>
      </c>
      <c r="L33" s="247" t="e">
        <f t="shared" si="1"/>
        <v>#DIV/0!</v>
      </c>
      <c r="M33" s="1166"/>
      <c r="N33" s="1166"/>
      <c r="O33" s="1166"/>
      <c r="P33" s="1166"/>
    </row>
    <row r="34" spans="1:16" s="61" customFormat="1" ht="12.2" customHeight="1" x14ac:dyDescent="0.2">
      <c r="A34" s="65" t="s">
        <v>88</v>
      </c>
      <c r="B34" s="66" t="s">
        <v>166</v>
      </c>
      <c r="C34" s="156"/>
      <c r="D34" s="329"/>
      <c r="E34" s="156"/>
      <c r="F34" s="156"/>
      <c r="G34" s="40"/>
      <c r="H34" s="310">
        <f t="shared" si="2"/>
        <v>0</v>
      </c>
      <c r="I34" s="310"/>
      <c r="J34" s="258"/>
      <c r="K34" s="258"/>
      <c r="L34" s="259" t="e">
        <f t="shared" si="1"/>
        <v>#DIV/0!</v>
      </c>
      <c r="M34" s="1166"/>
      <c r="N34" s="1166"/>
      <c r="O34" s="1166"/>
      <c r="P34" s="1166"/>
    </row>
    <row r="35" spans="1:16" s="61" customFormat="1" ht="12.2" customHeight="1" x14ac:dyDescent="0.2">
      <c r="A35" s="65" t="s">
        <v>101</v>
      </c>
      <c r="B35" s="467" t="s">
        <v>167</v>
      </c>
      <c r="C35" s="148"/>
      <c r="D35" s="338"/>
      <c r="E35" s="148"/>
      <c r="F35" s="148"/>
      <c r="G35" s="67"/>
      <c r="H35" s="311">
        <f t="shared" si="2"/>
        <v>0</v>
      </c>
      <c r="I35" s="311"/>
      <c r="J35" s="260"/>
      <c r="K35" s="260"/>
      <c r="L35" s="261" t="e">
        <f t="shared" si="1"/>
        <v>#DIV/0!</v>
      </c>
      <c r="M35" s="1166"/>
      <c r="N35" s="1166"/>
      <c r="O35" s="1166"/>
      <c r="P35" s="1166"/>
    </row>
    <row r="36" spans="1:16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109"/>
      <c r="F36" s="109"/>
      <c r="G36" s="68"/>
      <c r="H36" s="312">
        <f t="shared" si="2"/>
        <v>0</v>
      </c>
      <c r="I36" s="312"/>
      <c r="J36" s="262"/>
      <c r="K36" s="262"/>
      <c r="L36" s="263" t="e">
        <f t="shared" si="1"/>
        <v>#DIV/0!</v>
      </c>
      <c r="M36" s="1166"/>
      <c r="N36" s="1166"/>
      <c r="O36" s="1166"/>
      <c r="P36" s="1166"/>
    </row>
    <row r="37" spans="1:16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166"/>
      <c r="F37" s="166"/>
      <c r="G37" s="64"/>
      <c r="H37" s="304">
        <f t="shared" si="2"/>
        <v>0</v>
      </c>
      <c r="I37" s="304"/>
      <c r="J37" s="256"/>
      <c r="K37" s="256"/>
      <c r="L37" s="257" t="e">
        <f t="shared" si="1"/>
        <v>#DIV/0!</v>
      </c>
      <c r="M37" s="1165"/>
      <c r="N37" s="1165"/>
      <c r="O37" s="1165"/>
      <c r="P37" s="1165"/>
    </row>
    <row r="38" spans="1:16" s="30" customFormat="1" ht="12.2" customHeight="1" thickBot="1" x14ac:dyDescent="0.25">
      <c r="A38" s="1420" t="s">
        <v>103</v>
      </c>
      <c r="B38" s="468" t="s">
        <v>164</v>
      </c>
      <c r="C38" s="1414"/>
      <c r="D38" s="165"/>
      <c r="E38" s="166"/>
      <c r="F38" s="166"/>
      <c r="G38" s="64"/>
      <c r="H38" s="304">
        <f t="shared" si="2"/>
        <v>0</v>
      </c>
      <c r="I38" s="304"/>
      <c r="J38" s="256"/>
      <c r="K38" s="256"/>
      <c r="L38" s="257" t="e">
        <f t="shared" si="1"/>
        <v>#DIV/0!</v>
      </c>
      <c r="M38" s="1165"/>
      <c r="N38" s="1165"/>
      <c r="O38" s="1165"/>
      <c r="P38" s="1165"/>
    </row>
    <row r="39" spans="1:16" s="30" customFormat="1" ht="12.2" customHeight="1" thickBot="1" x14ac:dyDescent="0.25">
      <c r="A39" s="62" t="s">
        <v>18</v>
      </c>
      <c r="B39" s="63" t="s">
        <v>378</v>
      </c>
      <c r="C39" s="166"/>
      <c r="D39" s="165"/>
      <c r="E39" s="166"/>
      <c r="F39" s="166"/>
      <c r="G39" s="64"/>
      <c r="H39" s="304">
        <f t="shared" si="2"/>
        <v>0</v>
      </c>
      <c r="I39" s="304"/>
      <c r="J39" s="256"/>
      <c r="K39" s="256"/>
      <c r="L39" s="257" t="e">
        <f t="shared" si="1"/>
        <v>#DIV/0!</v>
      </c>
      <c r="M39" s="1165"/>
      <c r="N39" s="1165"/>
      <c r="O39" s="1165"/>
      <c r="P39" s="1165"/>
    </row>
    <row r="40" spans="1:16" s="30" customFormat="1" ht="12.2" customHeight="1" x14ac:dyDescent="0.2">
      <c r="A40" s="11" t="s">
        <v>106</v>
      </c>
      <c r="B40" s="115" t="s">
        <v>211</v>
      </c>
      <c r="C40" s="167"/>
      <c r="D40" s="339"/>
      <c r="E40" s="167"/>
      <c r="F40" s="167"/>
      <c r="G40" s="116"/>
      <c r="H40" s="313">
        <f t="shared" si="2"/>
        <v>0</v>
      </c>
      <c r="I40" s="313"/>
      <c r="J40" s="264"/>
      <c r="K40" s="264"/>
      <c r="L40" s="265" t="e">
        <f t="shared" si="1"/>
        <v>#DIV/0!</v>
      </c>
      <c r="M40" s="1165"/>
      <c r="N40" s="1165"/>
      <c r="O40" s="1165"/>
      <c r="P40" s="1165"/>
    </row>
    <row r="41" spans="1:16" s="30" customFormat="1" ht="12.2" customHeight="1" x14ac:dyDescent="0.2">
      <c r="A41" s="1355" t="s">
        <v>107</v>
      </c>
      <c r="B41" s="478" t="s">
        <v>212</v>
      </c>
      <c r="C41" s="1415"/>
      <c r="D41" s="474"/>
      <c r="E41" s="469"/>
      <c r="F41" s="469"/>
      <c r="G41" s="470"/>
      <c r="H41" s="678">
        <f t="shared" si="2"/>
        <v>0</v>
      </c>
      <c r="I41" s="678"/>
      <c r="J41" s="266"/>
      <c r="K41" s="266"/>
      <c r="L41" s="267" t="e">
        <f t="shared" si="1"/>
        <v>#DIV/0!</v>
      </c>
      <c r="M41" s="1165"/>
      <c r="N41" s="1165"/>
      <c r="O41" s="1165"/>
      <c r="P41" s="1165"/>
    </row>
    <row r="42" spans="1:16" s="30" customFormat="1" ht="12.2" customHeight="1" thickBot="1" x14ac:dyDescent="0.25">
      <c r="A42" s="1355" t="s">
        <v>322</v>
      </c>
      <c r="B42" s="124" t="s">
        <v>164</v>
      </c>
      <c r="C42" s="109"/>
      <c r="D42" s="168"/>
      <c r="E42" s="169"/>
      <c r="F42" s="169"/>
      <c r="G42" s="128"/>
      <c r="H42" s="305">
        <f t="shared" si="2"/>
        <v>0</v>
      </c>
      <c r="I42" s="305"/>
      <c r="J42" s="268"/>
      <c r="K42" s="268"/>
      <c r="L42" s="269" t="e">
        <f t="shared" si="1"/>
        <v>#DIV/0!</v>
      </c>
      <c r="M42" s="1165"/>
      <c r="N42" s="1165"/>
      <c r="O42" s="1165"/>
      <c r="P42" s="1165"/>
    </row>
    <row r="43" spans="1:16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0</v>
      </c>
      <c r="D43" s="163">
        <f t="shared" ref="D43:K43" si="6">+D11+D23+D28+D29+D33+D37+D39</f>
        <v>0</v>
      </c>
      <c r="E43" s="103">
        <f t="shared" si="6"/>
        <v>0</v>
      </c>
      <c r="F43" s="103">
        <f t="shared" si="6"/>
        <v>0</v>
      </c>
      <c r="G43" s="55">
        <f t="shared" si="6"/>
        <v>0</v>
      </c>
      <c r="H43" s="306">
        <f t="shared" si="2"/>
        <v>0</v>
      </c>
      <c r="I43" s="306">
        <f t="shared" si="6"/>
        <v>0</v>
      </c>
      <c r="J43" s="172">
        <f t="shared" si="6"/>
        <v>0</v>
      </c>
      <c r="K43" s="172">
        <f t="shared" si="6"/>
        <v>0</v>
      </c>
      <c r="L43" s="247" t="e">
        <f t="shared" si="1"/>
        <v>#DIV/0!</v>
      </c>
      <c r="M43" s="1165"/>
      <c r="N43" s="1165"/>
      <c r="O43" s="1165"/>
      <c r="P43" s="1165"/>
    </row>
    <row r="44" spans="1:16" s="30" customFormat="1" ht="12.2" customHeight="1" thickBot="1" x14ac:dyDescent="0.25">
      <c r="A44" s="70" t="s">
        <v>20</v>
      </c>
      <c r="B44" s="63" t="s">
        <v>179</v>
      </c>
      <c r="C44" s="103">
        <f>SUM(C45:C48)</f>
        <v>495478000</v>
      </c>
      <c r="D44" s="163">
        <f t="shared" ref="D44:K44" si="7">SUM(D45:D48)</f>
        <v>511726800</v>
      </c>
      <c r="E44" s="103">
        <f t="shared" si="7"/>
        <v>0</v>
      </c>
      <c r="F44" s="103">
        <f t="shared" si="7"/>
        <v>0</v>
      </c>
      <c r="G44" s="55">
        <f t="shared" si="7"/>
        <v>0</v>
      </c>
      <c r="H44" s="306">
        <f t="shared" si="2"/>
        <v>16248800</v>
      </c>
      <c r="I44" s="306">
        <f t="shared" si="7"/>
        <v>0</v>
      </c>
      <c r="J44" s="172">
        <f t="shared" si="7"/>
        <v>0</v>
      </c>
      <c r="K44" s="172">
        <f t="shared" si="7"/>
        <v>0</v>
      </c>
      <c r="L44" s="247">
        <f t="shared" si="1"/>
        <v>0</v>
      </c>
      <c r="M44" s="1165"/>
      <c r="N44" s="1165"/>
      <c r="O44" s="1165"/>
      <c r="P44" s="1165"/>
    </row>
    <row r="45" spans="1:16" s="30" customFormat="1" ht="12.2" customHeight="1" x14ac:dyDescent="0.2">
      <c r="A45" s="65" t="s">
        <v>170</v>
      </c>
      <c r="B45" s="66" t="s">
        <v>130</v>
      </c>
      <c r="C45" s="156"/>
      <c r="D45" s="329">
        <v>2924583</v>
      </c>
      <c r="E45" s="156"/>
      <c r="F45" s="156"/>
      <c r="G45" s="40"/>
      <c r="H45" s="310">
        <f t="shared" si="2"/>
        <v>2924583</v>
      </c>
      <c r="I45" s="310"/>
      <c r="J45" s="258"/>
      <c r="K45" s="258"/>
      <c r="L45" s="259">
        <f t="shared" si="1"/>
        <v>0</v>
      </c>
      <c r="M45" s="1165"/>
      <c r="N45" s="1165"/>
      <c r="O45" s="1165"/>
      <c r="P45" s="1165"/>
    </row>
    <row r="46" spans="1:16" s="30" customFormat="1" ht="12.2" customHeight="1" x14ac:dyDescent="0.2">
      <c r="A46" s="78" t="s">
        <v>171</v>
      </c>
      <c r="B46" s="66" t="s">
        <v>185</v>
      </c>
      <c r="C46" s="148"/>
      <c r="D46" s="338">
        <v>700000</v>
      </c>
      <c r="E46" s="148"/>
      <c r="F46" s="148"/>
      <c r="G46" s="67"/>
      <c r="H46" s="311">
        <f t="shared" si="2"/>
        <v>700000</v>
      </c>
      <c r="I46" s="311"/>
      <c r="J46" s="260"/>
      <c r="K46" s="260"/>
      <c r="L46" s="261">
        <f t="shared" si="1"/>
        <v>0</v>
      </c>
      <c r="M46" s="1165"/>
      <c r="N46" s="1165"/>
      <c r="O46" s="1165"/>
      <c r="P46" s="1165" t="s">
        <v>383</v>
      </c>
    </row>
    <row r="47" spans="1:16" s="30" customFormat="1" ht="12.2" customHeight="1" x14ac:dyDescent="0.2">
      <c r="A47" s="1419" t="s">
        <v>172</v>
      </c>
      <c r="B47" s="467" t="s">
        <v>176</v>
      </c>
      <c r="C47" s="471">
        <f>C71-C43-C45-C64-C66-C69+C39+C33+C29</f>
        <v>495178000</v>
      </c>
      <c r="D47" s="454">
        <f>D71-D43-D45-D64-D66-D69+D39+D33+D29</f>
        <v>504614417</v>
      </c>
      <c r="E47" s="454">
        <f t="shared" ref="E47:K47" si="8">E71-E43-E45-E64-E66-E69+E39+E33+E29</f>
        <v>0</v>
      </c>
      <c r="F47" s="454">
        <f t="shared" si="8"/>
        <v>0</v>
      </c>
      <c r="G47" s="679">
        <f t="shared" si="8"/>
        <v>0</v>
      </c>
      <c r="H47" s="679">
        <f t="shared" si="2"/>
        <v>9436417</v>
      </c>
      <c r="I47" s="679">
        <f t="shared" si="8"/>
        <v>0</v>
      </c>
      <c r="J47" s="270">
        <f t="shared" si="8"/>
        <v>0</v>
      </c>
      <c r="K47" s="270">
        <f t="shared" si="8"/>
        <v>0</v>
      </c>
      <c r="L47" s="271">
        <f t="shared" si="1"/>
        <v>0</v>
      </c>
      <c r="M47" s="1165"/>
      <c r="N47" s="1165"/>
      <c r="O47" s="1165"/>
      <c r="P47" s="1165"/>
    </row>
    <row r="48" spans="1:16" s="61" customFormat="1" ht="12.2" customHeight="1" thickBot="1" x14ac:dyDescent="0.25">
      <c r="A48" s="65" t="s">
        <v>177</v>
      </c>
      <c r="B48" s="69" t="s">
        <v>178</v>
      </c>
      <c r="C48" s="1416">
        <f>C63-C39-C33-C46-C29</f>
        <v>300000</v>
      </c>
      <c r="D48" s="340">
        <f>D63-D39-D33-D46-D29</f>
        <v>3487800</v>
      </c>
      <c r="E48" s="340">
        <f t="shared" ref="E48:K48" si="9">E63-E39-E33-E46-E29</f>
        <v>0</v>
      </c>
      <c r="F48" s="340">
        <f t="shared" si="9"/>
        <v>0</v>
      </c>
      <c r="G48" s="314">
        <f t="shared" si="9"/>
        <v>0</v>
      </c>
      <c r="H48" s="314">
        <f t="shared" si="2"/>
        <v>3187800</v>
      </c>
      <c r="I48" s="314">
        <f t="shared" si="9"/>
        <v>0</v>
      </c>
      <c r="J48" s="272">
        <f t="shared" si="9"/>
        <v>0</v>
      </c>
      <c r="K48" s="272">
        <f t="shared" si="9"/>
        <v>0</v>
      </c>
      <c r="L48" s="273">
        <f t="shared" si="1"/>
        <v>0</v>
      </c>
      <c r="M48" s="1166"/>
      <c r="N48" s="1166"/>
      <c r="O48" s="1166"/>
      <c r="P48" s="1166"/>
    </row>
    <row r="49" spans="1:16" s="61" customFormat="1" ht="15" customHeight="1" thickBot="1" x14ac:dyDescent="0.25">
      <c r="A49" s="70" t="s">
        <v>21</v>
      </c>
      <c r="B49" s="664" t="s">
        <v>173</v>
      </c>
      <c r="C49" s="171">
        <f>+C43+C44</f>
        <v>495478000</v>
      </c>
      <c r="D49" s="170">
        <f t="shared" ref="D49:K49" si="10">+D43+D44</f>
        <v>511726800</v>
      </c>
      <c r="E49" s="171">
        <f t="shared" si="10"/>
        <v>0</v>
      </c>
      <c r="F49" s="171">
        <f t="shared" si="10"/>
        <v>0</v>
      </c>
      <c r="G49" s="75">
        <f t="shared" si="10"/>
        <v>0</v>
      </c>
      <c r="H49" s="307">
        <f t="shared" si="2"/>
        <v>16248800</v>
      </c>
      <c r="I49" s="307">
        <f t="shared" si="10"/>
        <v>0</v>
      </c>
      <c r="J49" s="274">
        <f t="shared" si="10"/>
        <v>0</v>
      </c>
      <c r="K49" s="274">
        <f t="shared" si="10"/>
        <v>0</v>
      </c>
      <c r="L49" s="275">
        <f t="shared" si="1"/>
        <v>0</v>
      </c>
      <c r="M49" s="1166"/>
      <c r="N49" s="1166"/>
      <c r="O49" s="1166"/>
      <c r="P49" s="1166"/>
    </row>
    <row r="50" spans="1:16" s="61" customFormat="1" ht="14.45" customHeight="1" x14ac:dyDescent="0.2">
      <c r="A50" s="71"/>
      <c r="B50" s="72"/>
      <c r="C50" s="73"/>
      <c r="D50" s="161"/>
      <c r="E50" s="161"/>
      <c r="F50" s="161"/>
      <c r="G50" s="161"/>
      <c r="H50" s="161"/>
      <c r="I50" s="161"/>
      <c r="J50" s="161"/>
      <c r="K50" s="161"/>
      <c r="L50" s="175"/>
      <c r="M50" s="1166"/>
      <c r="N50" s="1166"/>
      <c r="O50" s="1166"/>
      <c r="P50" s="1166"/>
    </row>
    <row r="51" spans="1:16" ht="14.45" customHeight="1" x14ac:dyDescent="0.2">
      <c r="A51" s="1930" t="s">
        <v>34</v>
      </c>
      <c r="B51" s="1930"/>
      <c r="C51" s="1930"/>
      <c r="D51" s="1930"/>
      <c r="E51" s="1930"/>
      <c r="F51" s="1930"/>
      <c r="G51" s="1930"/>
      <c r="H51" s="1930"/>
      <c r="I51" s="73"/>
      <c r="J51" s="73"/>
      <c r="K51" s="73"/>
      <c r="L51" s="176"/>
    </row>
    <row r="52" spans="1:16" ht="14.45" customHeight="1" thickBot="1" x14ac:dyDescent="0.3">
      <c r="A52" s="1931" t="s">
        <v>360</v>
      </c>
      <c r="B52" s="1931"/>
      <c r="C52" s="1931"/>
      <c r="D52" s="1931"/>
      <c r="E52" s="1931"/>
      <c r="F52" s="1931"/>
      <c r="G52" s="1931"/>
      <c r="H52" s="1931"/>
      <c r="I52" s="1338"/>
      <c r="J52" s="1338"/>
      <c r="K52" s="1338"/>
      <c r="L52" s="177"/>
    </row>
    <row r="53" spans="1:16" s="53" customFormat="1" ht="66.75" customHeight="1" thickBot="1" x14ac:dyDescent="0.25">
      <c r="A53" s="1341" t="s">
        <v>141</v>
      </c>
      <c r="B53" s="49" t="s">
        <v>36</v>
      </c>
      <c r="C53" s="20" t="str">
        <f>'1. mell.bevétel_össz'!C9</f>
        <v>2024. évi eredeti előirányzat a
25/2023. (XII.14.) rendelet szerint</v>
      </c>
      <c r="D53" s="333" t="str">
        <f>'1. mell.bevétel_össz'!D9</f>
        <v>Módosított előirányzat a …./2024.  (VI…..)  rendelet szerint</v>
      </c>
      <c r="E53" s="49" t="str">
        <f>'1. mell.bevétel_össz'!E9</f>
        <v>Módosított előirányzat a …./2024. (IX…..)  rendelet szerint</v>
      </c>
      <c r="F53" s="49" t="str">
        <f>'1. mell.bevétel_össz'!F9</f>
        <v>Módosított előirányzat a .../2024. (XII…...)  rendelet szerint</v>
      </c>
      <c r="G53" s="49" t="str">
        <f>'1. mell.bevétel_össz'!G9</f>
        <v>Módosított előirányzat a …../2024. (II…..)  rendelet szerint</v>
      </c>
      <c r="H53" s="162" t="str">
        <f>'1. mell.bevétel_össz'!H9</f>
        <v>Változás a 25/2023. (XII.14.) rendelethez képest</v>
      </c>
      <c r="I53" s="240" t="str">
        <f>'1. mell.bevétel_össz'!I9</f>
        <v>2024. évi teljesítés              2024.06.30-ig</v>
      </c>
      <c r="J53" s="240" t="str">
        <f>'1. mell.bevétel_össz'!J9</f>
        <v>2024. évi teljesítés              2024.09.30-ig</v>
      </c>
      <c r="K53" s="240" t="str">
        <f>'1. mell.bevétel_össz'!K9</f>
        <v>2024. évi teljesítés              2024.12.31-ig</v>
      </c>
      <c r="L53" s="241" t="str">
        <f>'1. mell.bevétel_össz'!L9</f>
        <v>Teljesítés %-a</v>
      </c>
      <c r="M53" s="1164"/>
      <c r="N53" s="1164"/>
      <c r="O53" s="1164"/>
      <c r="P53" s="1164"/>
    </row>
    <row r="54" spans="1:16" s="38" customFormat="1" ht="12.2" customHeight="1" thickBot="1" x14ac:dyDescent="0.25">
      <c r="A54" s="342" t="s">
        <v>12</v>
      </c>
      <c r="B54" s="63" t="s">
        <v>537</v>
      </c>
      <c r="C54" s="103">
        <f>SUM(C55:C60)-C56</f>
        <v>495178000</v>
      </c>
      <c r="D54" s="163">
        <f t="shared" ref="D54:K54" si="11">SUM(D55:D60)-D56</f>
        <v>507539000</v>
      </c>
      <c r="E54" s="103">
        <f t="shared" si="11"/>
        <v>0</v>
      </c>
      <c r="F54" s="103">
        <f t="shared" si="11"/>
        <v>0</v>
      </c>
      <c r="G54" s="103">
        <f t="shared" si="11"/>
        <v>0</v>
      </c>
      <c r="H54" s="306">
        <f t="shared" ref="H54:H71" si="12">+D54-C54</f>
        <v>12361000</v>
      </c>
      <c r="I54" s="172">
        <f t="shared" si="11"/>
        <v>0</v>
      </c>
      <c r="J54" s="172">
        <f t="shared" si="11"/>
        <v>0</v>
      </c>
      <c r="K54" s="172">
        <f t="shared" si="11"/>
        <v>0</v>
      </c>
      <c r="L54" s="247">
        <f t="shared" ref="L54:L71" si="13">I54/D54*100</f>
        <v>0</v>
      </c>
      <c r="M54" s="1167"/>
      <c r="N54" s="1167"/>
      <c r="O54" s="1167"/>
      <c r="P54" s="1167"/>
    </row>
    <row r="55" spans="1:16" ht="12.2" customHeight="1" x14ac:dyDescent="0.2">
      <c r="A55" s="851" t="s">
        <v>90</v>
      </c>
      <c r="B55" s="16" t="s">
        <v>68</v>
      </c>
      <c r="C55" s="98">
        <f>362890000+59300000</f>
        <v>422190000</v>
      </c>
      <c r="D55" s="329">
        <f>422190000+1253000+5925000</f>
        <v>429368000</v>
      </c>
      <c r="E55" s="156"/>
      <c r="F55" s="156"/>
      <c r="G55" s="156"/>
      <c r="H55" s="310">
        <f t="shared" si="12"/>
        <v>7178000</v>
      </c>
      <c r="I55" s="258"/>
      <c r="J55" s="258"/>
      <c r="K55" s="258"/>
      <c r="L55" s="259">
        <f t="shared" si="13"/>
        <v>0</v>
      </c>
    </row>
    <row r="56" spans="1:16" ht="12.2" customHeight="1" x14ac:dyDescent="0.2">
      <c r="A56" s="851" t="s">
        <v>304</v>
      </c>
      <c r="B56" s="466" t="s">
        <v>269</v>
      </c>
      <c r="C56" s="98">
        <v>27000000</v>
      </c>
      <c r="D56" s="329">
        <v>240000</v>
      </c>
      <c r="E56" s="156"/>
      <c r="F56" s="156"/>
      <c r="G56" s="156"/>
      <c r="H56" s="310">
        <f t="shared" si="12"/>
        <v>-26760000</v>
      </c>
      <c r="I56" s="258"/>
      <c r="J56" s="258"/>
      <c r="K56" s="258"/>
      <c r="L56" s="259">
        <f t="shared" si="13"/>
        <v>0</v>
      </c>
    </row>
    <row r="57" spans="1:16" ht="12.2" customHeight="1" x14ac:dyDescent="0.2">
      <c r="A57" s="851" t="s">
        <v>91</v>
      </c>
      <c r="B57" s="461" t="s">
        <v>86</v>
      </c>
      <c r="C57" s="98">
        <f>56520000+9800000</f>
        <v>66320000</v>
      </c>
      <c r="D57" s="454">
        <f>66320000+146601+1659000</f>
        <v>68125601</v>
      </c>
      <c r="E57" s="471"/>
      <c r="F57" s="471"/>
      <c r="G57" s="471"/>
      <c r="H57" s="679">
        <f t="shared" si="12"/>
        <v>1805601</v>
      </c>
      <c r="I57" s="270"/>
      <c r="J57" s="270"/>
      <c r="K57" s="270"/>
      <c r="L57" s="271">
        <f t="shared" si="13"/>
        <v>0</v>
      </c>
    </row>
    <row r="58" spans="1:16" ht="12.2" customHeight="1" x14ac:dyDescent="0.2">
      <c r="A58" s="851" t="s">
        <v>92</v>
      </c>
      <c r="B58" s="461" t="s">
        <v>69</v>
      </c>
      <c r="C58" s="98">
        <v>6668000</v>
      </c>
      <c r="D58" s="454">
        <f>6668000+1400399+1807000+170000</f>
        <v>10045399</v>
      </c>
      <c r="E58" s="471"/>
      <c r="F58" s="471"/>
      <c r="G58" s="471"/>
      <c r="H58" s="679">
        <f t="shared" si="12"/>
        <v>3377399</v>
      </c>
      <c r="I58" s="270"/>
      <c r="J58" s="270"/>
      <c r="K58" s="270"/>
      <c r="L58" s="271">
        <f t="shared" si="13"/>
        <v>0</v>
      </c>
    </row>
    <row r="59" spans="1:16" ht="12.2" customHeight="1" x14ac:dyDescent="0.2">
      <c r="A59" s="851" t="s">
        <v>89</v>
      </c>
      <c r="B59" s="461" t="s">
        <v>80</v>
      </c>
      <c r="C59" s="471"/>
      <c r="D59" s="454"/>
      <c r="E59" s="471"/>
      <c r="F59" s="471"/>
      <c r="G59" s="471"/>
      <c r="H59" s="679">
        <f t="shared" si="12"/>
        <v>0</v>
      </c>
      <c r="I59" s="270"/>
      <c r="J59" s="270"/>
      <c r="K59" s="270"/>
      <c r="L59" s="271" t="e">
        <f t="shared" si="13"/>
        <v>#DIV/0!</v>
      </c>
      <c r="O59" s="1160" t="s">
        <v>383</v>
      </c>
    </row>
    <row r="60" spans="1:16" ht="12.2" customHeight="1" x14ac:dyDescent="0.2">
      <c r="A60" s="851" t="s">
        <v>146</v>
      </c>
      <c r="B60" s="461" t="s">
        <v>87</v>
      </c>
      <c r="C60" s="471">
        <f>SUM(C61:C62)</f>
        <v>0</v>
      </c>
      <c r="D60" s="454">
        <f t="shared" ref="D60:K60" si="14">SUM(D61:D62)</f>
        <v>0</v>
      </c>
      <c r="E60" s="471">
        <f t="shared" si="14"/>
        <v>0</v>
      </c>
      <c r="F60" s="471">
        <f t="shared" si="14"/>
        <v>0</v>
      </c>
      <c r="G60" s="471">
        <f t="shared" si="14"/>
        <v>0</v>
      </c>
      <c r="H60" s="679">
        <f t="shared" si="12"/>
        <v>0</v>
      </c>
      <c r="I60" s="270">
        <f t="shared" si="14"/>
        <v>0</v>
      </c>
      <c r="J60" s="270">
        <f t="shared" si="14"/>
        <v>0</v>
      </c>
      <c r="K60" s="270">
        <f t="shared" si="14"/>
        <v>0</v>
      </c>
      <c r="L60" s="271" t="e">
        <f t="shared" si="13"/>
        <v>#DIV/0!</v>
      </c>
    </row>
    <row r="61" spans="1:16" ht="12.2" customHeight="1" x14ac:dyDescent="0.2">
      <c r="A61" s="851" t="s">
        <v>305</v>
      </c>
      <c r="B61" s="702" t="s">
        <v>234</v>
      </c>
      <c r="C61" s="471"/>
      <c r="D61" s="454"/>
      <c r="E61" s="471"/>
      <c r="F61" s="471"/>
      <c r="G61" s="471"/>
      <c r="H61" s="679">
        <f t="shared" si="12"/>
        <v>0</v>
      </c>
      <c r="I61" s="270"/>
      <c r="J61" s="270"/>
      <c r="K61" s="270"/>
      <c r="L61" s="271" t="e">
        <f t="shared" si="13"/>
        <v>#DIV/0!</v>
      </c>
    </row>
    <row r="62" spans="1:16" ht="12.2" customHeight="1" thickBot="1" x14ac:dyDescent="0.25">
      <c r="A62" s="343" t="s">
        <v>306</v>
      </c>
      <c r="B62" s="92" t="s">
        <v>233</v>
      </c>
      <c r="C62" s="109"/>
      <c r="D62" s="330"/>
      <c r="E62" s="109"/>
      <c r="F62" s="109"/>
      <c r="G62" s="109"/>
      <c r="H62" s="312">
        <f t="shared" si="12"/>
        <v>0</v>
      </c>
      <c r="I62" s="262"/>
      <c r="J62" s="262"/>
      <c r="K62" s="262"/>
      <c r="L62" s="263" t="e">
        <f t="shared" si="13"/>
        <v>#DIV/0!</v>
      </c>
    </row>
    <row r="63" spans="1:16" ht="12.2" customHeight="1" thickBot="1" x14ac:dyDescent="0.25">
      <c r="A63" s="342" t="s">
        <v>13</v>
      </c>
      <c r="B63" s="63" t="s">
        <v>538</v>
      </c>
      <c r="C63" s="103">
        <f>SUM(C64:C68)</f>
        <v>300000</v>
      </c>
      <c r="D63" s="163">
        <f t="shared" ref="D63:K63" si="15">SUM(D64:D68)</f>
        <v>4187800</v>
      </c>
      <c r="E63" s="103">
        <f t="shared" si="15"/>
        <v>0</v>
      </c>
      <c r="F63" s="103">
        <f t="shared" si="15"/>
        <v>0</v>
      </c>
      <c r="G63" s="103">
        <f t="shared" si="15"/>
        <v>0</v>
      </c>
      <c r="H63" s="306">
        <f t="shared" si="12"/>
        <v>3887800</v>
      </c>
      <c r="I63" s="172">
        <f t="shared" si="15"/>
        <v>0</v>
      </c>
      <c r="J63" s="172">
        <f t="shared" si="15"/>
        <v>0</v>
      </c>
      <c r="K63" s="172">
        <f t="shared" si="15"/>
        <v>0</v>
      </c>
      <c r="L63" s="247">
        <f t="shared" si="13"/>
        <v>0</v>
      </c>
    </row>
    <row r="64" spans="1:16" s="38" customFormat="1" ht="12.2" customHeight="1" x14ac:dyDescent="0.2">
      <c r="A64" s="851" t="s">
        <v>93</v>
      </c>
      <c r="B64" s="16" t="s">
        <v>118</v>
      </c>
      <c r="C64" s="156">
        <f>+'15.felh.felúj.'!C71</f>
        <v>300000</v>
      </c>
      <c r="D64" s="329">
        <f>+'15.felh.felúj.'!D71</f>
        <v>4187800</v>
      </c>
      <c r="E64" s="156">
        <f>+'15.felh.felúj.'!E71</f>
        <v>0</v>
      </c>
      <c r="F64" s="156">
        <f>+'15.felh.felúj.'!F71</f>
        <v>0</v>
      </c>
      <c r="G64" s="156">
        <f>+'15.felh.felúj.'!G71</f>
        <v>0</v>
      </c>
      <c r="H64" s="310">
        <f>+D64-C64</f>
        <v>3887800</v>
      </c>
      <c r="I64" s="258">
        <f>+'15.felh.felúj.'!J71</f>
        <v>0</v>
      </c>
      <c r="J64" s="258">
        <f>+'15.felh.felúj.'!K71</f>
        <v>0</v>
      </c>
      <c r="K64" s="258">
        <f>+'15.felh.felúj.'!L71</f>
        <v>0</v>
      </c>
      <c r="L64" s="259">
        <f t="shared" si="13"/>
        <v>0</v>
      </c>
      <c r="M64" s="1167"/>
      <c r="N64" s="1167"/>
      <c r="O64" s="1167"/>
      <c r="P64" s="1167"/>
    </row>
    <row r="65" spans="1:16" s="38" customFormat="1" ht="12.2" customHeight="1" x14ac:dyDescent="0.2">
      <c r="A65" s="851" t="s">
        <v>315</v>
      </c>
      <c r="B65" s="703" t="s">
        <v>235</v>
      </c>
      <c r="C65" s="156"/>
      <c r="D65" s="329"/>
      <c r="E65" s="156"/>
      <c r="F65" s="156"/>
      <c r="G65" s="156"/>
      <c r="H65" s="310">
        <f t="shared" si="12"/>
        <v>0</v>
      </c>
      <c r="I65" s="258"/>
      <c r="J65" s="258"/>
      <c r="K65" s="258"/>
      <c r="L65" s="259" t="e">
        <f t="shared" si="13"/>
        <v>#DIV/0!</v>
      </c>
      <c r="M65" s="1167"/>
      <c r="N65" s="1167"/>
      <c r="O65" s="1167"/>
      <c r="P65" s="1167"/>
    </row>
    <row r="66" spans="1:16" ht="12.2" customHeight="1" x14ac:dyDescent="0.2">
      <c r="A66" s="851" t="s">
        <v>94</v>
      </c>
      <c r="B66" s="461" t="s">
        <v>2</v>
      </c>
      <c r="C66" s="471">
        <f>'15.felh.felúj.'!C76</f>
        <v>0</v>
      </c>
      <c r="D66" s="454">
        <f>'15.felh.felúj.'!D76</f>
        <v>0</v>
      </c>
      <c r="E66" s="471">
        <f>'15.felh.felúj.'!E76</f>
        <v>0</v>
      </c>
      <c r="F66" s="471">
        <f>'15.felh.felúj.'!F76</f>
        <v>0</v>
      </c>
      <c r="G66" s="471">
        <f>'15.felh.felúj.'!G76</f>
        <v>0</v>
      </c>
      <c r="H66" s="679">
        <f t="shared" si="12"/>
        <v>0</v>
      </c>
      <c r="I66" s="270">
        <f>'15.felh.felúj.'!J76</f>
        <v>0</v>
      </c>
      <c r="J66" s="270">
        <f>'15.felh.felúj.'!K76</f>
        <v>0</v>
      </c>
      <c r="K66" s="270">
        <f>'15.felh.felúj.'!L76</f>
        <v>0</v>
      </c>
      <c r="L66" s="271" t="e">
        <f t="shared" si="13"/>
        <v>#DIV/0!</v>
      </c>
    </row>
    <row r="67" spans="1:16" ht="12.2" customHeight="1" x14ac:dyDescent="0.2">
      <c r="A67" s="851" t="s">
        <v>340</v>
      </c>
      <c r="B67" s="704" t="s">
        <v>236</v>
      </c>
      <c r="C67" s="471"/>
      <c r="D67" s="454"/>
      <c r="E67" s="471"/>
      <c r="F67" s="471"/>
      <c r="G67" s="471"/>
      <c r="H67" s="679">
        <f t="shared" si="12"/>
        <v>0</v>
      </c>
      <c r="I67" s="270"/>
      <c r="J67" s="270"/>
      <c r="K67" s="270"/>
      <c r="L67" s="271" t="e">
        <f t="shared" si="13"/>
        <v>#DIV/0!</v>
      </c>
    </row>
    <row r="68" spans="1:16" ht="12.2" customHeight="1" x14ac:dyDescent="0.2">
      <c r="A68" s="851" t="s">
        <v>95</v>
      </c>
      <c r="B68" s="16" t="s">
        <v>174</v>
      </c>
      <c r="C68" s="471"/>
      <c r="D68" s="454"/>
      <c r="E68" s="471"/>
      <c r="F68" s="471"/>
      <c r="G68" s="471"/>
      <c r="H68" s="679">
        <f t="shared" si="12"/>
        <v>0</v>
      </c>
      <c r="I68" s="270"/>
      <c r="J68" s="270"/>
      <c r="K68" s="270"/>
      <c r="L68" s="271" t="e">
        <f t="shared" si="13"/>
        <v>#DIV/0!</v>
      </c>
    </row>
    <row r="69" spans="1:16" ht="12.2" customHeight="1" x14ac:dyDescent="0.2">
      <c r="A69" s="851" t="s">
        <v>316</v>
      </c>
      <c r="B69" s="702" t="s">
        <v>238</v>
      </c>
      <c r="C69" s="471"/>
      <c r="D69" s="454"/>
      <c r="E69" s="471"/>
      <c r="F69" s="471"/>
      <c r="G69" s="471"/>
      <c r="H69" s="679">
        <f t="shared" si="12"/>
        <v>0</v>
      </c>
      <c r="I69" s="270"/>
      <c r="J69" s="270"/>
      <c r="K69" s="270"/>
      <c r="L69" s="271" t="e">
        <f t="shared" si="13"/>
        <v>#DIV/0!</v>
      </c>
    </row>
    <row r="70" spans="1:16" ht="12.2" customHeight="1" thickBot="1" x14ac:dyDescent="0.25">
      <c r="A70" s="851" t="s">
        <v>317</v>
      </c>
      <c r="B70" s="702" t="s">
        <v>237</v>
      </c>
      <c r="C70" s="471"/>
      <c r="D70" s="454"/>
      <c r="E70" s="471"/>
      <c r="F70" s="471"/>
      <c r="G70" s="471"/>
      <c r="H70" s="679">
        <f t="shared" si="12"/>
        <v>0</v>
      </c>
      <c r="I70" s="270"/>
      <c r="J70" s="270"/>
      <c r="K70" s="270"/>
      <c r="L70" s="271" t="e">
        <f t="shared" si="13"/>
        <v>#DIV/0!</v>
      </c>
    </row>
    <row r="71" spans="1:16" ht="15" customHeight="1" thickBot="1" x14ac:dyDescent="0.25">
      <c r="A71" s="342" t="s">
        <v>14</v>
      </c>
      <c r="B71" s="74" t="s">
        <v>175</v>
      </c>
      <c r="C71" s="171">
        <f>+C54+C63</f>
        <v>495478000</v>
      </c>
      <c r="D71" s="170">
        <f t="shared" ref="D71:K71" si="16">+D54+D63</f>
        <v>511726800</v>
      </c>
      <c r="E71" s="171">
        <f t="shared" si="16"/>
        <v>0</v>
      </c>
      <c r="F71" s="171">
        <f t="shared" si="16"/>
        <v>0</v>
      </c>
      <c r="G71" s="171">
        <f t="shared" si="16"/>
        <v>0</v>
      </c>
      <c r="H71" s="307">
        <f t="shared" si="12"/>
        <v>16248800</v>
      </c>
      <c r="I71" s="274">
        <f t="shared" si="16"/>
        <v>0</v>
      </c>
      <c r="J71" s="274">
        <f t="shared" si="16"/>
        <v>0</v>
      </c>
      <c r="K71" s="274">
        <f t="shared" si="16"/>
        <v>0</v>
      </c>
      <c r="L71" s="275">
        <f t="shared" si="13"/>
        <v>0</v>
      </c>
    </row>
    <row r="72" spans="1:16" ht="13.5" thickBot="1" x14ac:dyDescent="0.25">
      <c r="C72" s="31"/>
      <c r="D72" s="31"/>
      <c r="E72" s="31"/>
      <c r="F72" s="31"/>
      <c r="G72" s="31"/>
      <c r="H72" s="31"/>
      <c r="I72" s="31"/>
      <c r="J72" s="31"/>
      <c r="K72" s="31"/>
      <c r="L72" s="178"/>
    </row>
    <row r="73" spans="1:16" s="781" customFormat="1" ht="15" customHeight="1" thickBot="1" x14ac:dyDescent="0.25">
      <c r="A73" s="775" t="s">
        <v>289</v>
      </c>
      <c r="B73" s="776"/>
      <c r="C73" s="777">
        <v>79</v>
      </c>
      <c r="D73" s="778">
        <v>79</v>
      </c>
      <c r="E73" s="777"/>
      <c r="F73" s="777"/>
      <c r="G73" s="777"/>
      <c r="H73" s="1421">
        <f>+D73-C73</f>
        <v>0</v>
      </c>
      <c r="I73" s="779"/>
      <c r="J73" s="779"/>
      <c r="K73" s="779"/>
      <c r="L73" s="780">
        <f>I73/D73*100</f>
        <v>0</v>
      </c>
      <c r="M73" s="1168"/>
      <c r="N73" s="1168"/>
      <c r="O73" s="1168"/>
      <c r="P73" s="1168"/>
    </row>
    <row r="74" spans="1:16" x14ac:dyDescent="0.2">
      <c r="H74" s="280" t="s">
        <v>821</v>
      </c>
    </row>
  </sheetData>
  <sheetProtection formatCells="0"/>
  <mergeCells count="10">
    <mergeCell ref="A51:H51"/>
    <mergeCell ref="A52:H52"/>
    <mergeCell ref="A3:G3"/>
    <mergeCell ref="A4:L4"/>
    <mergeCell ref="A1:H1"/>
    <mergeCell ref="A2:H2"/>
    <mergeCell ref="C5:H5"/>
    <mergeCell ref="C6:H6"/>
    <mergeCell ref="A7:H7"/>
    <mergeCell ref="A10:H10"/>
  </mergeCells>
  <phoneticPr fontId="51" type="noConversion"/>
  <printOptions horizontalCentered="1"/>
  <pageMargins left="0.39370078740157483" right="0.39370078740157483" top="0.39370078740157483" bottom="0.19685039370078741" header="0.78740157480314965" footer="0.78740157480314965"/>
  <pageSetup paperSize="9"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view="pageBreakPreview" topLeftCell="A46" zoomScale="118" zoomScaleNormal="130" zoomScaleSheetLayoutView="118" workbookViewId="0">
      <selection activeCell="D59" sqref="D59"/>
    </sheetView>
  </sheetViews>
  <sheetFormatPr defaultColWidth="9.33203125" defaultRowHeight="12.75" x14ac:dyDescent="0.2"/>
  <cols>
    <col min="1" max="1" width="13.83203125" style="1343" customWidth="1"/>
    <col min="2" max="2" width="67.5" style="29" customWidth="1"/>
    <col min="3" max="3" width="17.6640625" style="29" customWidth="1"/>
    <col min="4" max="4" width="17.1640625" style="29" customWidth="1"/>
    <col min="5" max="5" width="15.5" style="29" hidden="1" customWidth="1"/>
    <col min="6" max="6" width="16.1640625" style="29" hidden="1" customWidth="1"/>
    <col min="7" max="7" width="15.83203125" style="29" hidden="1" customWidth="1"/>
    <col min="8" max="8" width="16.5" style="29" customWidth="1"/>
    <col min="9" max="11" width="15.83203125" style="29" hidden="1" customWidth="1"/>
    <col min="12" max="12" width="7.1640625" style="179" hidden="1" customWidth="1"/>
    <col min="13" max="13" width="22.5" style="1160" bestFit="1" customWidth="1"/>
    <col min="14" max="14" width="16.33203125" style="1160" bestFit="1" customWidth="1"/>
    <col min="15" max="16" width="9.33203125" style="1160"/>
    <col min="17" max="16384" width="9.33203125" style="29"/>
  </cols>
  <sheetData>
    <row r="1" spans="1:16" x14ac:dyDescent="0.2">
      <c r="A1" s="1894" t="s">
        <v>858</v>
      </c>
      <c r="B1" s="1894"/>
      <c r="C1" s="1894"/>
      <c r="D1" s="1894"/>
      <c r="E1" s="1894"/>
      <c r="F1" s="1894"/>
      <c r="G1" s="1894"/>
      <c r="H1" s="1894"/>
    </row>
    <row r="2" spans="1:16" ht="12.75" customHeight="1" x14ac:dyDescent="0.2">
      <c r="A2" s="1894" t="s">
        <v>831</v>
      </c>
      <c r="B2" s="1894"/>
      <c r="C2" s="1894"/>
      <c r="D2" s="1894"/>
      <c r="E2" s="1894"/>
      <c r="F2" s="1894"/>
      <c r="G2" s="1894"/>
      <c r="H2" s="1894"/>
    </row>
    <row r="3" spans="1:16" x14ac:dyDescent="0.2">
      <c r="A3" s="1929"/>
      <c r="B3" s="1929"/>
      <c r="C3" s="1929"/>
      <c r="D3" s="1929"/>
      <c r="E3" s="1929"/>
      <c r="F3" s="1929"/>
      <c r="G3" s="1929"/>
      <c r="H3" s="1336"/>
      <c r="I3" s="281"/>
      <c r="J3" s="281"/>
      <c r="K3" s="281"/>
      <c r="L3" s="281"/>
    </row>
    <row r="4" spans="1:16" s="28" customFormat="1" ht="21.2" customHeight="1" thickBot="1" x14ac:dyDescent="0.25">
      <c r="A4" s="1929"/>
      <c r="B4" s="1929"/>
      <c r="C4" s="1929"/>
      <c r="D4" s="1929"/>
      <c r="E4" s="1929"/>
      <c r="F4" s="1929"/>
      <c r="G4" s="1929"/>
      <c r="H4" s="1929"/>
      <c r="I4" s="1929"/>
      <c r="J4" s="1929"/>
      <c r="K4" s="1929"/>
      <c r="L4" s="1929"/>
      <c r="M4" s="1161"/>
      <c r="N4" s="1161"/>
      <c r="O4" s="1161"/>
      <c r="P4" s="1161"/>
    </row>
    <row r="5" spans="1:16" s="45" customFormat="1" ht="35.450000000000003" customHeight="1" x14ac:dyDescent="0.2">
      <c r="A5" s="43" t="s">
        <v>136</v>
      </c>
      <c r="B5" s="44" t="s">
        <v>385</v>
      </c>
      <c r="C5" s="1932" t="s">
        <v>181</v>
      </c>
      <c r="D5" s="1933"/>
      <c r="E5" s="1933"/>
      <c r="F5" s="1933"/>
      <c r="G5" s="1933"/>
      <c r="H5" s="1934"/>
      <c r="I5" s="286"/>
      <c r="J5" s="286"/>
      <c r="K5" s="286"/>
      <c r="L5" s="287"/>
      <c r="M5" s="1162"/>
      <c r="N5" s="1162"/>
      <c r="O5" s="1162"/>
      <c r="P5" s="1162"/>
    </row>
    <row r="6" spans="1:16" s="45" customFormat="1" ht="24.75" thickBot="1" x14ac:dyDescent="0.25">
      <c r="A6" s="46" t="s">
        <v>138</v>
      </c>
      <c r="B6" s="47" t="s">
        <v>139</v>
      </c>
      <c r="C6" s="1935" t="s">
        <v>140</v>
      </c>
      <c r="D6" s="1936"/>
      <c r="E6" s="1936"/>
      <c r="F6" s="1936"/>
      <c r="G6" s="1936"/>
      <c r="H6" s="1937"/>
      <c r="I6" s="288"/>
      <c r="J6" s="288"/>
      <c r="K6" s="288"/>
      <c r="L6" s="289"/>
      <c r="M6" s="1162"/>
      <c r="N6" s="1162"/>
      <c r="O6" s="1162"/>
      <c r="P6" s="1162"/>
    </row>
    <row r="7" spans="1:16" s="48" customFormat="1" ht="15.95" customHeight="1" thickBot="1" x14ac:dyDescent="0.3">
      <c r="A7" s="1938" t="s">
        <v>360</v>
      </c>
      <c r="B7" s="1939"/>
      <c r="C7" s="1939"/>
      <c r="D7" s="1939"/>
      <c r="E7" s="1939"/>
      <c r="F7" s="1939"/>
      <c r="G7" s="1939"/>
      <c r="H7" s="1940"/>
      <c r="I7" s="290"/>
      <c r="J7" s="290"/>
      <c r="K7" s="290"/>
      <c r="L7" s="290"/>
      <c r="M7" s="1163"/>
      <c r="N7" s="1163"/>
      <c r="O7" s="1163"/>
      <c r="P7" s="1163"/>
    </row>
    <row r="8" spans="1:16" ht="60" customHeight="1" thickBot="1" x14ac:dyDescent="0.25">
      <c r="A8" s="1341" t="s">
        <v>141</v>
      </c>
      <c r="B8" s="49" t="s">
        <v>36</v>
      </c>
      <c r="C8" s="49" t="str">
        <f>'1. mell.bevétel_össz'!C9</f>
        <v>2024. évi eredeti előirányzat a
25/2023. (XII.14.) rendelet szerint</v>
      </c>
      <c r="D8" s="333" t="str">
        <f>'1. mell.bevétel_össz'!D9</f>
        <v>Módosított előirányzat a …./2024.  (VI…..)  rendelet szerint</v>
      </c>
      <c r="E8" s="49" t="str">
        <f>'1. mell.bevétel_össz'!E9</f>
        <v>Módosított előirányzat a …./2024. (IX…..)  rendelet szerint</v>
      </c>
      <c r="F8" s="49" t="str">
        <f>'1. mell.bevétel_össz'!F9</f>
        <v>Módosított előirányzat a .../2024. (XII…...)  rendelet szerint</v>
      </c>
      <c r="G8" s="162" t="str">
        <f>'1. mell.bevétel_össz'!G9</f>
        <v>Módosított előirányzat a …../2024. (II…..)  rendelet szerint</v>
      </c>
      <c r="H8" s="1342" t="str">
        <f>'1. mell.bevétel_össz'!H9</f>
        <v>Változás a 25/2023. (XII.14.) rendelethez képest</v>
      </c>
      <c r="I8" s="319" t="str">
        <f>'1. mell.bevétel_össz'!I9</f>
        <v>2024. évi teljesítés              2024.06.30-ig</v>
      </c>
      <c r="J8" s="240" t="str">
        <f>'1. mell.bevétel_össz'!J9</f>
        <v>2024. évi teljesítés              2024.09.30-ig</v>
      </c>
      <c r="K8" s="240" t="str">
        <f>'1. mell.bevétel_össz'!K9</f>
        <v>2024. évi teljesítés              2024.12.31-ig</v>
      </c>
      <c r="L8" s="241" t="str">
        <f>'1. mell.bevétel_össz'!L9</f>
        <v>Teljesítés %-a</v>
      </c>
    </row>
    <row r="9" spans="1:16" s="53" customFormat="1" ht="12.95" customHeight="1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 t="s">
        <v>298</v>
      </c>
      <c r="J9" s="208" t="s">
        <v>298</v>
      </c>
      <c r="K9" s="208" t="s">
        <v>298</v>
      </c>
      <c r="L9" s="209" t="s">
        <v>298</v>
      </c>
      <c r="M9" s="1164"/>
      <c r="N9" s="1164"/>
      <c r="O9" s="1164"/>
      <c r="P9" s="1164"/>
    </row>
    <row r="10" spans="1:16" s="53" customFormat="1" ht="15.95" customHeight="1" thickBot="1" x14ac:dyDescent="0.25">
      <c r="A10" s="1924" t="s">
        <v>11</v>
      </c>
      <c r="B10" s="1925"/>
      <c r="C10" s="1925"/>
      <c r="D10" s="1925"/>
      <c r="E10" s="1925"/>
      <c r="F10" s="1925"/>
      <c r="G10" s="1925"/>
      <c r="H10" s="1926"/>
      <c r="I10" s="315"/>
      <c r="J10" s="315"/>
      <c r="K10" s="315"/>
      <c r="L10" s="315"/>
      <c r="M10" s="1164"/>
      <c r="N10" s="1164"/>
      <c r="O10" s="1164"/>
      <c r="P10" s="1164"/>
    </row>
    <row r="11" spans="1:16" s="30" customFormat="1" ht="12.2" customHeight="1" thickBot="1" x14ac:dyDescent="0.25">
      <c r="A11" s="50" t="s">
        <v>12</v>
      </c>
      <c r="B11" s="54" t="s">
        <v>276</v>
      </c>
      <c r="C11" s="103">
        <f>SUM(C12:C22)</f>
        <v>7493000</v>
      </c>
      <c r="D11" s="163">
        <f t="shared" ref="D11:K11" si="0">SUM(D12:D22)</f>
        <v>7493000</v>
      </c>
      <c r="E11" s="103">
        <f t="shared" si="0"/>
        <v>0</v>
      </c>
      <c r="F11" s="103">
        <f t="shared" si="0"/>
        <v>0</v>
      </c>
      <c r="G11" s="55">
        <f t="shared" si="0"/>
        <v>0</v>
      </c>
      <c r="H11" s="306">
        <f>+D11-C11</f>
        <v>0</v>
      </c>
      <c r="I11" s="306">
        <f t="shared" si="0"/>
        <v>0</v>
      </c>
      <c r="J11" s="172">
        <f t="shared" si="0"/>
        <v>0</v>
      </c>
      <c r="K11" s="172">
        <f t="shared" si="0"/>
        <v>0</v>
      </c>
      <c r="L11" s="247">
        <f t="shared" ref="L11:L48" si="1">I11/D11*100</f>
        <v>0</v>
      </c>
      <c r="M11" s="1165"/>
      <c r="N11" s="1165"/>
      <c r="O11" s="1165"/>
      <c r="P11" s="1165"/>
    </row>
    <row r="12" spans="1:16" s="30" customFormat="1" ht="12.2" customHeight="1" x14ac:dyDescent="0.2">
      <c r="A12" s="56" t="s">
        <v>90</v>
      </c>
      <c r="B12" s="57" t="s">
        <v>142</v>
      </c>
      <c r="C12" s="164"/>
      <c r="D12" s="337"/>
      <c r="E12" s="164"/>
      <c r="F12" s="164"/>
      <c r="G12" s="58"/>
      <c r="H12" s="308">
        <f t="shared" ref="H12:H49" si="2">+D12-C12</f>
        <v>0</v>
      </c>
      <c r="I12" s="308"/>
      <c r="J12" s="248"/>
      <c r="K12" s="248"/>
      <c r="L12" s="249" t="e">
        <f t="shared" si="1"/>
        <v>#DIV/0!</v>
      </c>
      <c r="M12" s="1165"/>
      <c r="N12" s="1165"/>
      <c r="O12" s="1165"/>
      <c r="P12" s="1165"/>
    </row>
    <row r="13" spans="1:16" s="30" customFormat="1" ht="12.2" customHeight="1" x14ac:dyDescent="0.2">
      <c r="A13" s="1419" t="s">
        <v>91</v>
      </c>
      <c r="B13" s="461" t="s">
        <v>143</v>
      </c>
      <c r="C13" s="462">
        <v>5900000</v>
      </c>
      <c r="D13" s="472">
        <v>5900000</v>
      </c>
      <c r="E13" s="462"/>
      <c r="F13" s="462"/>
      <c r="G13" s="463"/>
      <c r="H13" s="676">
        <f t="shared" si="2"/>
        <v>0</v>
      </c>
      <c r="I13" s="676"/>
      <c r="J13" s="250"/>
      <c r="K13" s="250"/>
      <c r="L13" s="251">
        <f t="shared" si="1"/>
        <v>0</v>
      </c>
      <c r="M13" s="1165"/>
      <c r="N13" s="1165"/>
      <c r="O13" s="1165"/>
      <c r="P13" s="1165"/>
    </row>
    <row r="14" spans="1:16" s="30" customFormat="1" ht="12.2" customHeight="1" x14ac:dyDescent="0.2">
      <c r="A14" s="1419" t="s">
        <v>92</v>
      </c>
      <c r="B14" s="461" t="s">
        <v>144</v>
      </c>
      <c r="C14" s="462"/>
      <c r="D14" s="472"/>
      <c r="E14" s="462"/>
      <c r="F14" s="462"/>
      <c r="G14" s="463"/>
      <c r="H14" s="676">
        <f t="shared" si="2"/>
        <v>0</v>
      </c>
      <c r="I14" s="676"/>
      <c r="J14" s="250"/>
      <c r="K14" s="250"/>
      <c r="L14" s="251" t="e">
        <f t="shared" si="1"/>
        <v>#DIV/0!</v>
      </c>
      <c r="M14" s="1165"/>
      <c r="N14" s="1165"/>
      <c r="O14" s="1165"/>
      <c r="P14" s="1165"/>
    </row>
    <row r="15" spans="1:16" s="30" customFormat="1" ht="12.2" customHeight="1" x14ac:dyDescent="0.2">
      <c r="A15" s="1419" t="s">
        <v>89</v>
      </c>
      <c r="B15" s="461" t="s">
        <v>145</v>
      </c>
      <c r="C15" s="462"/>
      <c r="D15" s="472"/>
      <c r="E15" s="462"/>
      <c r="F15" s="462"/>
      <c r="G15" s="463"/>
      <c r="H15" s="676">
        <f t="shared" si="2"/>
        <v>0</v>
      </c>
      <c r="I15" s="676"/>
      <c r="J15" s="250"/>
      <c r="K15" s="250"/>
      <c r="L15" s="251" t="e">
        <f t="shared" si="1"/>
        <v>#DIV/0!</v>
      </c>
      <c r="M15" s="1165"/>
      <c r="N15" s="1165"/>
      <c r="O15" s="1165"/>
      <c r="P15" s="1165"/>
    </row>
    <row r="16" spans="1:16" s="30" customFormat="1" ht="12.2" customHeight="1" x14ac:dyDescent="0.2">
      <c r="A16" s="1419" t="s">
        <v>146</v>
      </c>
      <c r="B16" s="461" t="s">
        <v>147</v>
      </c>
      <c r="C16" s="462"/>
      <c r="D16" s="472"/>
      <c r="E16" s="462"/>
      <c r="F16" s="462"/>
      <c r="G16" s="463"/>
      <c r="H16" s="676">
        <f t="shared" si="2"/>
        <v>0</v>
      </c>
      <c r="I16" s="676"/>
      <c r="J16" s="250"/>
      <c r="K16" s="250"/>
      <c r="L16" s="251" t="e">
        <f t="shared" si="1"/>
        <v>#DIV/0!</v>
      </c>
      <c r="M16" s="1165"/>
      <c r="N16" s="1165"/>
      <c r="O16" s="1165"/>
      <c r="P16" s="1165"/>
    </row>
    <row r="17" spans="1:16" s="30" customFormat="1" ht="12.2" customHeight="1" x14ac:dyDescent="0.2">
      <c r="A17" s="1419" t="s">
        <v>148</v>
      </c>
      <c r="B17" s="461" t="s">
        <v>149</v>
      </c>
      <c r="C17" s="462">
        <v>1593000</v>
      </c>
      <c r="D17" s="472">
        <v>1593000</v>
      </c>
      <c r="E17" s="462"/>
      <c r="F17" s="462"/>
      <c r="G17" s="463"/>
      <c r="H17" s="676">
        <f t="shared" si="2"/>
        <v>0</v>
      </c>
      <c r="I17" s="676"/>
      <c r="J17" s="250"/>
      <c r="K17" s="250"/>
      <c r="L17" s="251">
        <f t="shared" si="1"/>
        <v>0</v>
      </c>
      <c r="M17" s="1165"/>
      <c r="N17" s="1165"/>
      <c r="O17" s="1165"/>
      <c r="P17" s="1165"/>
    </row>
    <row r="18" spans="1:16" s="30" customFormat="1" ht="12.2" customHeight="1" x14ac:dyDescent="0.2">
      <c r="A18" s="1419" t="s">
        <v>150</v>
      </c>
      <c r="B18" s="59" t="s">
        <v>151</v>
      </c>
      <c r="C18" s="462"/>
      <c r="D18" s="472"/>
      <c r="E18" s="462"/>
      <c r="F18" s="462"/>
      <c r="G18" s="463"/>
      <c r="H18" s="676">
        <f t="shared" si="2"/>
        <v>0</v>
      </c>
      <c r="I18" s="676"/>
      <c r="J18" s="250"/>
      <c r="K18" s="250"/>
      <c r="L18" s="251" t="e">
        <f t="shared" si="1"/>
        <v>#DIV/0!</v>
      </c>
      <c r="M18" s="1165"/>
      <c r="N18" s="1165"/>
      <c r="O18" s="1165"/>
      <c r="P18" s="1165"/>
    </row>
    <row r="19" spans="1:16" s="30" customFormat="1" ht="12.2" customHeight="1" x14ac:dyDescent="0.2">
      <c r="A19" s="1419" t="s">
        <v>152</v>
      </c>
      <c r="B19" s="477" t="s">
        <v>301</v>
      </c>
      <c r="C19" s="151"/>
      <c r="D19" s="328"/>
      <c r="E19" s="151"/>
      <c r="F19" s="151"/>
      <c r="G19" s="60"/>
      <c r="H19" s="309">
        <f t="shared" si="2"/>
        <v>0</v>
      </c>
      <c r="I19" s="309"/>
      <c r="J19" s="252"/>
      <c r="K19" s="252"/>
      <c r="L19" s="253" t="e">
        <f t="shared" si="1"/>
        <v>#DIV/0!</v>
      </c>
      <c r="M19" s="1165"/>
      <c r="N19" s="1165"/>
      <c r="O19" s="1165"/>
      <c r="P19" s="1165"/>
    </row>
    <row r="20" spans="1:16" s="61" customFormat="1" ht="12.2" customHeight="1" x14ac:dyDescent="0.2">
      <c r="A20" s="1419" t="s">
        <v>153</v>
      </c>
      <c r="B20" s="461" t="s">
        <v>154</v>
      </c>
      <c r="C20" s="462"/>
      <c r="D20" s="472"/>
      <c r="E20" s="462"/>
      <c r="F20" s="462"/>
      <c r="G20" s="463"/>
      <c r="H20" s="676">
        <f t="shared" si="2"/>
        <v>0</v>
      </c>
      <c r="I20" s="676"/>
      <c r="J20" s="250"/>
      <c r="K20" s="250"/>
      <c r="L20" s="251" t="e">
        <f t="shared" si="1"/>
        <v>#DIV/0!</v>
      </c>
      <c r="M20" s="1166"/>
      <c r="N20" s="1166"/>
      <c r="O20" s="1166"/>
      <c r="P20" s="1166"/>
    </row>
    <row r="21" spans="1:16" s="61" customFormat="1" ht="12.2" customHeight="1" x14ac:dyDescent="0.2">
      <c r="A21" s="1419" t="s">
        <v>155</v>
      </c>
      <c r="B21" s="477" t="s">
        <v>274</v>
      </c>
      <c r="C21" s="464"/>
      <c r="D21" s="473"/>
      <c r="E21" s="464"/>
      <c r="F21" s="464"/>
      <c r="G21" s="465"/>
      <c r="H21" s="677">
        <f t="shared" si="2"/>
        <v>0</v>
      </c>
      <c r="I21" s="677"/>
      <c r="J21" s="254"/>
      <c r="K21" s="254"/>
      <c r="L21" s="255" t="e">
        <f t="shared" si="1"/>
        <v>#DIV/0!</v>
      </c>
      <c r="M21" s="1166"/>
      <c r="N21" s="1166"/>
      <c r="O21" s="1166"/>
      <c r="P21" s="1166"/>
    </row>
    <row r="22" spans="1:16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464"/>
      <c r="F22" s="464"/>
      <c r="G22" s="465"/>
      <c r="H22" s="677">
        <f t="shared" si="2"/>
        <v>0</v>
      </c>
      <c r="I22" s="677"/>
      <c r="J22" s="254"/>
      <c r="K22" s="254"/>
      <c r="L22" s="255" t="e">
        <f t="shared" si="1"/>
        <v>#DIV/0!</v>
      </c>
      <c r="M22" s="1166"/>
      <c r="N22" s="1166"/>
      <c r="O22" s="1166"/>
      <c r="P22" s="1166"/>
    </row>
    <row r="23" spans="1:16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K23" si="3">SUM(D24:D26)</f>
        <v>0</v>
      </c>
      <c r="E23" s="103">
        <f t="shared" si="3"/>
        <v>0</v>
      </c>
      <c r="F23" s="103">
        <f t="shared" si="3"/>
        <v>0</v>
      </c>
      <c r="G23" s="55">
        <f t="shared" si="3"/>
        <v>0</v>
      </c>
      <c r="H23" s="306">
        <f t="shared" si="2"/>
        <v>0</v>
      </c>
      <c r="I23" s="306">
        <f t="shared" si="3"/>
        <v>0</v>
      </c>
      <c r="J23" s="172">
        <f t="shared" si="3"/>
        <v>0</v>
      </c>
      <c r="K23" s="172">
        <f t="shared" si="3"/>
        <v>0</v>
      </c>
      <c r="L23" s="247" t="e">
        <f t="shared" si="1"/>
        <v>#DIV/0!</v>
      </c>
      <c r="M23" s="1165"/>
      <c r="N23" s="1165"/>
      <c r="O23" s="1165"/>
      <c r="P23" s="1165"/>
    </row>
    <row r="24" spans="1:16" s="61" customFormat="1" ht="12.2" customHeight="1" x14ac:dyDescent="0.2">
      <c r="A24" s="1419" t="s">
        <v>93</v>
      </c>
      <c r="B24" s="16" t="s">
        <v>158</v>
      </c>
      <c r="C24" s="462"/>
      <c r="D24" s="472"/>
      <c r="E24" s="462"/>
      <c r="F24" s="462"/>
      <c r="G24" s="463"/>
      <c r="H24" s="676">
        <f t="shared" si="2"/>
        <v>0</v>
      </c>
      <c r="I24" s="676"/>
      <c r="J24" s="250"/>
      <c r="K24" s="250"/>
      <c r="L24" s="251" t="e">
        <f t="shared" si="1"/>
        <v>#DIV/0!</v>
      </c>
      <c r="M24" s="1166"/>
      <c r="N24" s="1166"/>
      <c r="O24" s="1166"/>
      <c r="P24" s="1166"/>
    </row>
    <row r="25" spans="1:16" s="61" customFormat="1" ht="12.2" customHeight="1" x14ac:dyDescent="0.2">
      <c r="A25" s="1419" t="s">
        <v>94</v>
      </c>
      <c r="B25" s="461" t="s">
        <v>159</v>
      </c>
      <c r="C25" s="462"/>
      <c r="D25" s="472"/>
      <c r="E25" s="462"/>
      <c r="F25" s="462"/>
      <c r="G25" s="463"/>
      <c r="H25" s="676">
        <f t="shared" si="2"/>
        <v>0</v>
      </c>
      <c r="I25" s="676"/>
      <c r="J25" s="250"/>
      <c r="K25" s="250"/>
      <c r="L25" s="251" t="e">
        <f t="shared" si="1"/>
        <v>#DIV/0!</v>
      </c>
      <c r="M25" s="1166"/>
      <c r="N25" s="1166"/>
      <c r="O25" s="1166"/>
      <c r="P25" s="1166"/>
    </row>
    <row r="26" spans="1:16" s="61" customFormat="1" ht="12.2" customHeight="1" x14ac:dyDescent="0.2">
      <c r="A26" s="1419" t="s">
        <v>95</v>
      </c>
      <c r="B26" s="461" t="s">
        <v>160</v>
      </c>
      <c r="C26" s="462"/>
      <c r="D26" s="472"/>
      <c r="E26" s="462"/>
      <c r="F26" s="462"/>
      <c r="G26" s="463"/>
      <c r="H26" s="676">
        <f t="shared" si="2"/>
        <v>0</v>
      </c>
      <c r="I26" s="676"/>
      <c r="J26" s="250"/>
      <c r="K26" s="250"/>
      <c r="L26" s="251" t="e">
        <f t="shared" si="1"/>
        <v>#DIV/0!</v>
      </c>
      <c r="M26" s="1166"/>
      <c r="N26" s="1166"/>
      <c r="O26" s="1166"/>
      <c r="P26" s="1166"/>
    </row>
    <row r="27" spans="1:16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462"/>
      <c r="F27" s="462"/>
      <c r="G27" s="463"/>
      <c r="H27" s="676">
        <f t="shared" si="2"/>
        <v>0</v>
      </c>
      <c r="I27" s="676"/>
      <c r="J27" s="250"/>
      <c r="K27" s="250"/>
      <c r="L27" s="251" t="e">
        <f t="shared" si="1"/>
        <v>#DIV/0!</v>
      </c>
      <c r="M27" s="1166"/>
      <c r="N27" s="1166"/>
      <c r="O27" s="1166"/>
      <c r="P27" s="1166"/>
    </row>
    <row r="28" spans="1:16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166"/>
      <c r="F28" s="166"/>
      <c r="G28" s="64"/>
      <c r="H28" s="304">
        <f t="shared" si="2"/>
        <v>0</v>
      </c>
      <c r="I28" s="304"/>
      <c r="J28" s="256"/>
      <c r="K28" s="256"/>
      <c r="L28" s="257" t="e">
        <f t="shared" si="1"/>
        <v>#DIV/0!</v>
      </c>
      <c r="M28" s="1166"/>
      <c r="N28" s="1166"/>
      <c r="O28" s="1166"/>
      <c r="P28" s="1166"/>
    </row>
    <row r="29" spans="1:16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K29" si="4">+D30+D31</f>
        <v>0</v>
      </c>
      <c r="E29" s="103">
        <f t="shared" si="4"/>
        <v>0</v>
      </c>
      <c r="F29" s="103">
        <f t="shared" si="4"/>
        <v>0</v>
      </c>
      <c r="G29" s="55">
        <f t="shared" si="4"/>
        <v>0</v>
      </c>
      <c r="H29" s="306">
        <f t="shared" si="2"/>
        <v>0</v>
      </c>
      <c r="I29" s="306">
        <f t="shared" si="4"/>
        <v>0</v>
      </c>
      <c r="J29" s="172">
        <f t="shared" si="4"/>
        <v>0</v>
      </c>
      <c r="K29" s="172">
        <f t="shared" si="4"/>
        <v>0</v>
      </c>
      <c r="L29" s="247" t="e">
        <f t="shared" si="1"/>
        <v>#DIV/0!</v>
      </c>
      <c r="M29" s="1166"/>
      <c r="N29" s="1166"/>
      <c r="O29" s="1166"/>
      <c r="P29" s="1166"/>
    </row>
    <row r="30" spans="1:16" s="61" customFormat="1" ht="12.2" customHeight="1" x14ac:dyDescent="0.2">
      <c r="A30" s="65" t="s">
        <v>99</v>
      </c>
      <c r="B30" s="66" t="s">
        <v>159</v>
      </c>
      <c r="C30" s="156"/>
      <c r="D30" s="329"/>
      <c r="E30" s="156"/>
      <c r="F30" s="156"/>
      <c r="G30" s="40"/>
      <c r="H30" s="310">
        <f t="shared" si="2"/>
        <v>0</v>
      </c>
      <c r="I30" s="310"/>
      <c r="J30" s="258"/>
      <c r="K30" s="258"/>
      <c r="L30" s="259" t="e">
        <f t="shared" si="1"/>
        <v>#DIV/0!</v>
      </c>
      <c r="M30" s="1166"/>
      <c r="N30" s="1166"/>
      <c r="O30" s="1166"/>
      <c r="P30" s="1166"/>
    </row>
    <row r="31" spans="1:16" s="61" customFormat="1" ht="12.2" customHeight="1" x14ac:dyDescent="0.2">
      <c r="A31" s="65" t="s">
        <v>100</v>
      </c>
      <c r="B31" s="467" t="s">
        <v>162</v>
      </c>
      <c r="C31" s="148"/>
      <c r="D31" s="338"/>
      <c r="E31" s="148"/>
      <c r="F31" s="148"/>
      <c r="G31" s="67"/>
      <c r="H31" s="311">
        <f t="shared" si="2"/>
        <v>0</v>
      </c>
      <c r="I31" s="311"/>
      <c r="J31" s="260"/>
      <c r="K31" s="260"/>
      <c r="L31" s="261" t="e">
        <f t="shared" si="1"/>
        <v>#DIV/0!</v>
      </c>
      <c r="M31" s="1166"/>
      <c r="N31" s="1166"/>
      <c r="O31" s="1166"/>
      <c r="P31" s="1166"/>
    </row>
    <row r="32" spans="1:16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109"/>
      <c r="F32" s="109"/>
      <c r="G32" s="68"/>
      <c r="H32" s="312">
        <f t="shared" si="2"/>
        <v>0</v>
      </c>
      <c r="I32" s="312"/>
      <c r="J32" s="262"/>
      <c r="K32" s="262"/>
      <c r="L32" s="263" t="e">
        <f t="shared" si="1"/>
        <v>#DIV/0!</v>
      </c>
      <c r="M32" s="1166"/>
      <c r="N32" s="1166"/>
      <c r="O32" s="1166"/>
      <c r="P32" s="1166"/>
    </row>
    <row r="33" spans="1:16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K33" si="5">+D34+D35+D36</f>
        <v>0</v>
      </c>
      <c r="E33" s="103">
        <f t="shared" si="5"/>
        <v>0</v>
      </c>
      <c r="F33" s="103">
        <f t="shared" si="5"/>
        <v>0</v>
      </c>
      <c r="G33" s="55">
        <f t="shared" si="5"/>
        <v>0</v>
      </c>
      <c r="H33" s="306">
        <f t="shared" si="2"/>
        <v>0</v>
      </c>
      <c r="I33" s="306">
        <f t="shared" si="5"/>
        <v>0</v>
      </c>
      <c r="J33" s="172">
        <f t="shared" si="5"/>
        <v>0</v>
      </c>
      <c r="K33" s="172">
        <f t="shared" si="5"/>
        <v>0</v>
      </c>
      <c r="L33" s="247" t="e">
        <f t="shared" si="1"/>
        <v>#DIV/0!</v>
      </c>
      <c r="M33" s="1166"/>
      <c r="N33" s="1166"/>
      <c r="O33" s="1166"/>
      <c r="P33" s="1166"/>
    </row>
    <row r="34" spans="1:16" s="61" customFormat="1" ht="12.2" customHeight="1" x14ac:dyDescent="0.2">
      <c r="A34" s="65" t="s">
        <v>88</v>
      </c>
      <c r="B34" s="66" t="s">
        <v>166</v>
      </c>
      <c r="C34" s="156"/>
      <c r="D34" s="329"/>
      <c r="E34" s="156"/>
      <c r="F34" s="156"/>
      <c r="G34" s="40"/>
      <c r="H34" s="310">
        <f t="shared" si="2"/>
        <v>0</v>
      </c>
      <c r="I34" s="310"/>
      <c r="J34" s="258"/>
      <c r="K34" s="258"/>
      <c r="L34" s="259" t="e">
        <f t="shared" si="1"/>
        <v>#DIV/0!</v>
      </c>
      <c r="M34" s="1166"/>
      <c r="N34" s="1166"/>
      <c r="O34" s="1166"/>
      <c r="P34" s="1166"/>
    </row>
    <row r="35" spans="1:16" s="61" customFormat="1" ht="12.2" customHeight="1" x14ac:dyDescent="0.2">
      <c r="A35" s="65" t="s">
        <v>101</v>
      </c>
      <c r="B35" s="467" t="s">
        <v>167</v>
      </c>
      <c r="C35" s="148"/>
      <c r="D35" s="338"/>
      <c r="E35" s="148"/>
      <c r="F35" s="148"/>
      <c r="G35" s="67"/>
      <c r="H35" s="311">
        <f t="shared" si="2"/>
        <v>0</v>
      </c>
      <c r="I35" s="311"/>
      <c r="J35" s="260"/>
      <c r="K35" s="260"/>
      <c r="L35" s="261" t="e">
        <f t="shared" si="1"/>
        <v>#DIV/0!</v>
      </c>
      <c r="M35" s="1166"/>
      <c r="N35" s="1166"/>
      <c r="O35" s="1166"/>
      <c r="P35" s="1166"/>
    </row>
    <row r="36" spans="1:16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109"/>
      <c r="F36" s="109"/>
      <c r="G36" s="68"/>
      <c r="H36" s="312">
        <f t="shared" si="2"/>
        <v>0</v>
      </c>
      <c r="I36" s="312"/>
      <c r="J36" s="262"/>
      <c r="K36" s="262"/>
      <c r="L36" s="263" t="e">
        <f t="shared" si="1"/>
        <v>#DIV/0!</v>
      </c>
      <c r="M36" s="1166"/>
      <c r="N36" s="1166"/>
      <c r="O36" s="1166"/>
      <c r="P36" s="1166"/>
    </row>
    <row r="37" spans="1:16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166"/>
      <c r="F37" s="166"/>
      <c r="G37" s="64"/>
      <c r="H37" s="304">
        <f t="shared" si="2"/>
        <v>0</v>
      </c>
      <c r="I37" s="304"/>
      <c r="J37" s="256"/>
      <c r="K37" s="256"/>
      <c r="L37" s="257" t="e">
        <f t="shared" si="1"/>
        <v>#DIV/0!</v>
      </c>
      <c r="M37" s="1165"/>
      <c r="N37" s="1165"/>
      <c r="O37" s="1165"/>
      <c r="P37" s="1165"/>
    </row>
    <row r="38" spans="1:16" s="30" customFormat="1" ht="12.2" customHeight="1" thickBot="1" x14ac:dyDescent="0.25">
      <c r="A38" s="1420" t="s">
        <v>103</v>
      </c>
      <c r="B38" s="468" t="s">
        <v>164</v>
      </c>
      <c r="C38" s="1414"/>
      <c r="D38" s="165"/>
      <c r="E38" s="166"/>
      <c r="F38" s="166"/>
      <c r="G38" s="64"/>
      <c r="H38" s="304">
        <f t="shared" si="2"/>
        <v>0</v>
      </c>
      <c r="I38" s="304"/>
      <c r="J38" s="256"/>
      <c r="K38" s="256"/>
      <c r="L38" s="257" t="e">
        <f t="shared" si="1"/>
        <v>#DIV/0!</v>
      </c>
      <c r="M38" s="1165"/>
      <c r="N38" s="1165"/>
      <c r="O38" s="1165"/>
      <c r="P38" s="1165"/>
    </row>
    <row r="39" spans="1:16" s="30" customFormat="1" ht="12.2" customHeight="1" thickBot="1" x14ac:dyDescent="0.25">
      <c r="A39" s="62" t="s">
        <v>18</v>
      </c>
      <c r="B39" s="63" t="s">
        <v>378</v>
      </c>
      <c r="C39" s="166">
        <f>+C40+C41</f>
        <v>0</v>
      </c>
      <c r="D39" s="165">
        <f t="shared" ref="D39:K39" si="6">+D40+D41</f>
        <v>0</v>
      </c>
      <c r="E39" s="166">
        <f t="shared" si="6"/>
        <v>0</v>
      </c>
      <c r="F39" s="166">
        <f t="shared" si="6"/>
        <v>0</v>
      </c>
      <c r="G39" s="64">
        <f t="shared" si="6"/>
        <v>0</v>
      </c>
      <c r="H39" s="304">
        <f t="shared" si="2"/>
        <v>0</v>
      </c>
      <c r="I39" s="304">
        <f t="shared" si="6"/>
        <v>0</v>
      </c>
      <c r="J39" s="256">
        <f t="shared" si="6"/>
        <v>0</v>
      </c>
      <c r="K39" s="256">
        <f t="shared" si="6"/>
        <v>0</v>
      </c>
      <c r="L39" s="257" t="e">
        <f t="shared" si="1"/>
        <v>#DIV/0!</v>
      </c>
      <c r="M39" s="1165"/>
      <c r="N39" s="1165"/>
      <c r="O39" s="1165"/>
      <c r="P39" s="1165"/>
    </row>
    <row r="40" spans="1:16" s="30" customFormat="1" ht="12.2" customHeight="1" x14ac:dyDescent="0.2">
      <c r="A40" s="11" t="s">
        <v>106</v>
      </c>
      <c r="B40" s="115" t="s">
        <v>211</v>
      </c>
      <c r="C40" s="167"/>
      <c r="D40" s="339"/>
      <c r="E40" s="167"/>
      <c r="F40" s="167"/>
      <c r="G40" s="116"/>
      <c r="H40" s="313">
        <f t="shared" si="2"/>
        <v>0</v>
      </c>
      <c r="I40" s="313"/>
      <c r="J40" s="264"/>
      <c r="K40" s="264"/>
      <c r="L40" s="265" t="e">
        <f t="shared" si="1"/>
        <v>#DIV/0!</v>
      </c>
      <c r="M40" s="1165"/>
      <c r="N40" s="1165"/>
      <c r="O40" s="1165"/>
      <c r="P40" s="1165"/>
    </row>
    <row r="41" spans="1:16" s="30" customFormat="1" ht="12.2" customHeight="1" x14ac:dyDescent="0.2">
      <c r="A41" s="1355" t="s">
        <v>107</v>
      </c>
      <c r="B41" s="478" t="s">
        <v>212</v>
      </c>
      <c r="C41" s="1415"/>
      <c r="D41" s="474"/>
      <c r="E41" s="469"/>
      <c r="F41" s="469"/>
      <c r="G41" s="470"/>
      <c r="H41" s="678">
        <f t="shared" si="2"/>
        <v>0</v>
      </c>
      <c r="I41" s="678"/>
      <c r="J41" s="266"/>
      <c r="K41" s="266"/>
      <c r="L41" s="267" t="e">
        <f t="shared" si="1"/>
        <v>#DIV/0!</v>
      </c>
      <c r="M41" s="1165"/>
      <c r="N41" s="1165"/>
      <c r="O41" s="1165"/>
      <c r="P41" s="1165"/>
    </row>
    <row r="42" spans="1:16" s="30" customFormat="1" ht="12.2" customHeight="1" thickBot="1" x14ac:dyDescent="0.25">
      <c r="A42" s="1355" t="s">
        <v>322</v>
      </c>
      <c r="B42" s="124" t="s">
        <v>164</v>
      </c>
      <c r="C42" s="109"/>
      <c r="D42" s="168"/>
      <c r="E42" s="169"/>
      <c r="F42" s="169"/>
      <c r="G42" s="128"/>
      <c r="H42" s="305">
        <f t="shared" si="2"/>
        <v>0</v>
      </c>
      <c r="I42" s="305"/>
      <c r="J42" s="268"/>
      <c r="K42" s="268"/>
      <c r="L42" s="269" t="e">
        <f t="shared" si="1"/>
        <v>#DIV/0!</v>
      </c>
      <c r="M42" s="1165"/>
      <c r="N42" s="1165"/>
      <c r="O42" s="1165"/>
      <c r="P42" s="1165"/>
    </row>
    <row r="43" spans="1:16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7493000</v>
      </c>
      <c r="D43" s="163">
        <f t="shared" ref="D43:K43" si="7">+D11+D23+D28+D29+D33+D37+D39</f>
        <v>7493000</v>
      </c>
      <c r="E43" s="103">
        <f t="shared" si="7"/>
        <v>0</v>
      </c>
      <c r="F43" s="103">
        <f t="shared" si="7"/>
        <v>0</v>
      </c>
      <c r="G43" s="55">
        <f t="shared" si="7"/>
        <v>0</v>
      </c>
      <c r="H43" s="306">
        <f t="shared" si="2"/>
        <v>0</v>
      </c>
      <c r="I43" s="306">
        <f t="shared" si="7"/>
        <v>0</v>
      </c>
      <c r="J43" s="172">
        <f t="shared" si="7"/>
        <v>0</v>
      </c>
      <c r="K43" s="172">
        <f t="shared" si="7"/>
        <v>0</v>
      </c>
      <c r="L43" s="247">
        <f t="shared" si="1"/>
        <v>0</v>
      </c>
      <c r="M43" s="1165"/>
      <c r="N43" s="1165"/>
      <c r="O43" s="1165"/>
      <c r="P43" s="1165"/>
    </row>
    <row r="44" spans="1:16" s="30" customFormat="1" ht="12.2" customHeight="1" thickBot="1" x14ac:dyDescent="0.25">
      <c r="A44" s="70" t="s">
        <v>20</v>
      </c>
      <c r="B44" s="63" t="s">
        <v>179</v>
      </c>
      <c r="C44" s="103">
        <f>SUM(C45:C48)</f>
        <v>248874000</v>
      </c>
      <c r="D44" s="163">
        <f t="shared" ref="D44:K44" si="8">SUM(D45:D48)</f>
        <v>309893585</v>
      </c>
      <c r="E44" s="103">
        <f t="shared" si="8"/>
        <v>0</v>
      </c>
      <c r="F44" s="103">
        <f t="shared" si="8"/>
        <v>0</v>
      </c>
      <c r="G44" s="55">
        <f t="shared" si="8"/>
        <v>0</v>
      </c>
      <c r="H44" s="306">
        <f t="shared" si="2"/>
        <v>61019585</v>
      </c>
      <c r="I44" s="306">
        <f t="shared" si="8"/>
        <v>0</v>
      </c>
      <c r="J44" s="172">
        <f t="shared" si="8"/>
        <v>0</v>
      </c>
      <c r="K44" s="172">
        <f t="shared" si="8"/>
        <v>0</v>
      </c>
      <c r="L44" s="247">
        <f t="shared" si="1"/>
        <v>0</v>
      </c>
      <c r="M44" s="1165"/>
      <c r="N44" s="1165"/>
      <c r="O44" s="1165"/>
      <c r="P44" s="1165"/>
    </row>
    <row r="45" spans="1:16" s="30" customFormat="1" ht="12.2" customHeight="1" x14ac:dyDescent="0.2">
      <c r="A45" s="65" t="s">
        <v>170</v>
      </c>
      <c r="B45" s="66" t="s">
        <v>130</v>
      </c>
      <c r="C45" s="156"/>
      <c r="D45" s="329">
        <v>12247475</v>
      </c>
      <c r="E45" s="156"/>
      <c r="F45" s="156"/>
      <c r="G45" s="40"/>
      <c r="H45" s="310">
        <f t="shared" si="2"/>
        <v>12247475</v>
      </c>
      <c r="I45" s="310"/>
      <c r="J45" s="258"/>
      <c r="K45" s="258"/>
      <c r="L45" s="259">
        <f t="shared" si="1"/>
        <v>0</v>
      </c>
      <c r="M45" s="1165"/>
      <c r="N45" s="1165"/>
      <c r="O45" s="1165"/>
      <c r="P45" s="1165"/>
    </row>
    <row r="46" spans="1:16" s="30" customFormat="1" ht="12.2" customHeight="1" x14ac:dyDescent="0.2">
      <c r="A46" s="78" t="s">
        <v>171</v>
      </c>
      <c r="B46" s="66" t="s">
        <v>185</v>
      </c>
      <c r="C46" s="148"/>
      <c r="D46" s="338"/>
      <c r="E46" s="148"/>
      <c r="F46" s="148"/>
      <c r="G46" s="67"/>
      <c r="H46" s="311">
        <f t="shared" si="2"/>
        <v>0</v>
      </c>
      <c r="I46" s="311"/>
      <c r="J46" s="260"/>
      <c r="K46" s="260"/>
      <c r="L46" s="261" t="e">
        <f t="shared" si="1"/>
        <v>#DIV/0!</v>
      </c>
      <c r="M46" s="1165"/>
      <c r="N46" s="1165"/>
      <c r="O46" s="1165"/>
      <c r="P46" s="1165"/>
    </row>
    <row r="47" spans="1:16" s="30" customFormat="1" ht="12.2" customHeight="1" x14ac:dyDescent="0.2">
      <c r="A47" s="1419" t="s">
        <v>172</v>
      </c>
      <c r="B47" s="467" t="s">
        <v>176</v>
      </c>
      <c r="C47" s="471">
        <f>C71-C43-C45-C64-C66-C69+C39+C33+C29</f>
        <v>245474000</v>
      </c>
      <c r="D47" s="454">
        <f t="shared" ref="D47:K47" si="9">D71-D43-D45-D64-D66-D69+D39+D33+D29</f>
        <v>290438110</v>
      </c>
      <c r="E47" s="454">
        <f t="shared" si="9"/>
        <v>0</v>
      </c>
      <c r="F47" s="454">
        <f t="shared" si="9"/>
        <v>0</v>
      </c>
      <c r="G47" s="679">
        <f t="shared" si="9"/>
        <v>0</v>
      </c>
      <c r="H47" s="679">
        <f t="shared" si="2"/>
        <v>44964110</v>
      </c>
      <c r="I47" s="679">
        <f t="shared" si="9"/>
        <v>0</v>
      </c>
      <c r="J47" s="270">
        <f t="shared" si="9"/>
        <v>0</v>
      </c>
      <c r="K47" s="270">
        <f t="shared" si="9"/>
        <v>0</v>
      </c>
      <c r="L47" s="271">
        <f t="shared" si="1"/>
        <v>0</v>
      </c>
      <c r="M47" s="1165"/>
      <c r="N47" s="1165"/>
      <c r="O47" s="1165"/>
      <c r="P47" s="1165"/>
    </row>
    <row r="48" spans="1:16" s="61" customFormat="1" ht="12.2" customHeight="1" thickBot="1" x14ac:dyDescent="0.25">
      <c r="A48" s="65" t="s">
        <v>177</v>
      </c>
      <c r="B48" s="69" t="s">
        <v>178</v>
      </c>
      <c r="C48" s="1416">
        <f>C63-C39-C33-C46-C29</f>
        <v>3400000</v>
      </c>
      <c r="D48" s="340">
        <f t="shared" ref="D48:K48" si="10">D63-D39-D33-D46-D29</f>
        <v>7208000</v>
      </c>
      <c r="E48" s="340">
        <f t="shared" si="10"/>
        <v>0</v>
      </c>
      <c r="F48" s="340">
        <f t="shared" si="10"/>
        <v>0</v>
      </c>
      <c r="G48" s="314">
        <f t="shared" si="10"/>
        <v>0</v>
      </c>
      <c r="H48" s="314">
        <f t="shared" si="2"/>
        <v>3808000</v>
      </c>
      <c r="I48" s="314">
        <f t="shared" si="10"/>
        <v>0</v>
      </c>
      <c r="J48" s="272">
        <f t="shared" si="10"/>
        <v>0</v>
      </c>
      <c r="K48" s="272">
        <f t="shared" si="10"/>
        <v>0</v>
      </c>
      <c r="L48" s="273">
        <f t="shared" si="1"/>
        <v>0</v>
      </c>
      <c r="M48" s="1166"/>
      <c r="N48" s="1166"/>
      <c r="O48" s="1166"/>
      <c r="P48" s="1166"/>
    </row>
    <row r="49" spans="1:16" s="61" customFormat="1" ht="15" customHeight="1" thickBot="1" x14ac:dyDescent="0.25">
      <c r="A49" s="70" t="s">
        <v>21</v>
      </c>
      <c r="B49" s="664" t="s">
        <v>173</v>
      </c>
      <c r="C49" s="171">
        <f>+C43+C44</f>
        <v>256367000</v>
      </c>
      <c r="D49" s="170">
        <f t="shared" ref="D49:K49" si="11">+D43+D44</f>
        <v>317386585</v>
      </c>
      <c r="E49" s="171">
        <f t="shared" si="11"/>
        <v>0</v>
      </c>
      <c r="F49" s="171">
        <f t="shared" si="11"/>
        <v>0</v>
      </c>
      <c r="G49" s="75">
        <f t="shared" si="11"/>
        <v>0</v>
      </c>
      <c r="H49" s="307">
        <f t="shared" si="2"/>
        <v>61019585</v>
      </c>
      <c r="I49" s="307">
        <f t="shared" si="11"/>
        <v>0</v>
      </c>
      <c r="J49" s="274">
        <f t="shared" si="11"/>
        <v>0</v>
      </c>
      <c r="K49" s="274">
        <f t="shared" si="11"/>
        <v>0</v>
      </c>
      <c r="L49" s="275"/>
      <c r="M49" s="1166"/>
      <c r="N49" s="1166"/>
      <c r="O49" s="1166"/>
      <c r="P49" s="1166"/>
    </row>
    <row r="50" spans="1:16" s="61" customFormat="1" ht="14.45" customHeight="1" x14ac:dyDescent="0.2">
      <c r="A50" s="71"/>
      <c r="B50" s="72"/>
      <c r="C50" s="73"/>
      <c r="D50" s="161"/>
      <c r="E50" s="161"/>
      <c r="F50" s="161"/>
      <c r="G50" s="161"/>
      <c r="H50" s="161"/>
      <c r="I50" s="161"/>
      <c r="J50" s="161"/>
      <c r="K50" s="161"/>
      <c r="L50" s="175"/>
      <c r="M50" s="1166"/>
      <c r="N50" s="1166"/>
      <c r="O50" s="1166"/>
      <c r="P50" s="1166"/>
    </row>
    <row r="51" spans="1:16" ht="14.45" customHeight="1" x14ac:dyDescent="0.2">
      <c r="A51" s="1930" t="s">
        <v>34</v>
      </c>
      <c r="B51" s="1930"/>
      <c r="C51" s="1930"/>
      <c r="D51" s="1930"/>
      <c r="E51" s="1930"/>
      <c r="F51" s="1930"/>
      <c r="G51" s="1930"/>
      <c r="H51" s="1930"/>
      <c r="I51" s="73"/>
      <c r="J51" s="73"/>
      <c r="K51" s="73"/>
      <c r="L51" s="176"/>
    </row>
    <row r="52" spans="1:16" ht="14.45" customHeight="1" thickBot="1" x14ac:dyDescent="0.3">
      <c r="A52" s="1931" t="s">
        <v>360</v>
      </c>
      <c r="B52" s="1931"/>
      <c r="C52" s="1931"/>
      <c r="D52" s="1931"/>
      <c r="E52" s="1931"/>
      <c r="F52" s="1931"/>
      <c r="G52" s="1931"/>
      <c r="H52" s="1931"/>
      <c r="I52" s="1338"/>
      <c r="J52" s="1338"/>
      <c r="K52" s="1338"/>
      <c r="L52" s="177"/>
    </row>
    <row r="53" spans="1:16" s="53" customFormat="1" ht="66.75" customHeight="1" thickBot="1" x14ac:dyDescent="0.25">
      <c r="A53" s="1341" t="s">
        <v>141</v>
      </c>
      <c r="B53" s="49" t="s">
        <v>36</v>
      </c>
      <c r="C53" s="20" t="str">
        <f>'1. mell.bevétel_össz'!C9</f>
        <v>2024. évi eredeti előirányzat a
25/2023. (XII.14.) rendelet szerint</v>
      </c>
      <c r="D53" s="333" t="str">
        <f>'1. mell.bevétel_össz'!D9</f>
        <v>Módosított előirányzat a …./2024.  (VI…..)  rendelet szerint</v>
      </c>
      <c r="E53" s="49" t="str">
        <f>'1. mell.bevétel_össz'!E9</f>
        <v>Módosított előirányzat a …./2024. (IX…..)  rendelet szerint</v>
      </c>
      <c r="F53" s="49" t="str">
        <f>'1. mell.bevétel_össz'!F9</f>
        <v>Módosított előirányzat a .../2024. (XII…...)  rendelet szerint</v>
      </c>
      <c r="G53" s="49" t="str">
        <f>'1. mell.bevétel_össz'!G9</f>
        <v>Módosított előirányzat a …../2024. (II…..)  rendelet szerint</v>
      </c>
      <c r="H53" s="162" t="str">
        <f>'1. mell.bevétel_össz'!H9</f>
        <v>Változás a 25/2023. (XII.14.) rendelethez képest</v>
      </c>
      <c r="I53" s="240" t="str">
        <f>'1. mell.bevétel_össz'!I9</f>
        <v>2024. évi teljesítés              2024.06.30-ig</v>
      </c>
      <c r="J53" s="240" t="str">
        <f>'1. mell.bevétel_össz'!J9</f>
        <v>2024. évi teljesítés              2024.09.30-ig</v>
      </c>
      <c r="K53" s="240" t="str">
        <f>'1. mell.bevétel_össz'!K9</f>
        <v>2024. évi teljesítés              2024.12.31-ig</v>
      </c>
      <c r="L53" s="241" t="str">
        <f>'1. mell.bevétel_össz'!L9</f>
        <v>Teljesítés %-a</v>
      </c>
      <c r="M53" s="1164"/>
      <c r="N53" s="1164"/>
      <c r="O53" s="1164"/>
      <c r="P53" s="1164"/>
    </row>
    <row r="54" spans="1:16" s="38" customFormat="1" ht="12.2" customHeight="1" thickBot="1" x14ac:dyDescent="0.25">
      <c r="A54" s="342" t="s">
        <v>12</v>
      </c>
      <c r="B54" s="63" t="s">
        <v>537</v>
      </c>
      <c r="C54" s="103">
        <f>SUM(C55:C60)-C56</f>
        <v>252967000</v>
      </c>
      <c r="D54" s="163">
        <f>SUM(D55:D60)-D56</f>
        <v>310178585</v>
      </c>
      <c r="E54" s="103">
        <f>SUM(E55:E60)-E56</f>
        <v>0</v>
      </c>
      <c r="F54" s="103">
        <f>SUM(F55:F60)-F56</f>
        <v>0</v>
      </c>
      <c r="G54" s="103">
        <f>SUM(G55:G60)-G56</f>
        <v>0</v>
      </c>
      <c r="H54" s="306">
        <f t="shared" ref="H54:H71" si="12">+D54-C54</f>
        <v>57211585</v>
      </c>
      <c r="I54" s="172">
        <f>SUM(I55:I60)-I56</f>
        <v>0</v>
      </c>
      <c r="J54" s="172">
        <f>SUM(J55:J60)-J56</f>
        <v>0</v>
      </c>
      <c r="K54" s="172">
        <f>SUM(K55:K60)-K56</f>
        <v>0</v>
      </c>
      <c r="L54" s="247">
        <f t="shared" ref="L54:L71" si="13">I54/D54*100</f>
        <v>0</v>
      </c>
      <c r="M54" s="1167"/>
      <c r="N54" s="1167"/>
      <c r="O54" s="1167"/>
      <c r="P54" s="1167"/>
    </row>
    <row r="55" spans="1:16" ht="12.2" customHeight="1" x14ac:dyDescent="0.2">
      <c r="A55" s="851" t="s">
        <v>90</v>
      </c>
      <c r="B55" s="16" t="s">
        <v>68</v>
      </c>
      <c r="C55" s="98">
        <f>144100000+29000000</f>
        <v>173100000</v>
      </c>
      <c r="D55" s="329">
        <f>173100000+650000+2625000+2000000</f>
        <v>178375000</v>
      </c>
      <c r="E55" s="156"/>
      <c r="F55" s="156"/>
      <c r="G55" s="156"/>
      <c r="H55" s="310">
        <f t="shared" si="12"/>
        <v>5275000</v>
      </c>
      <c r="I55" s="258"/>
      <c r="J55" s="258"/>
      <c r="K55" s="258"/>
      <c r="L55" s="259">
        <f t="shared" si="13"/>
        <v>0</v>
      </c>
    </row>
    <row r="56" spans="1:16" ht="12.2" customHeight="1" x14ac:dyDescent="0.2">
      <c r="A56" s="851" t="s">
        <v>304</v>
      </c>
      <c r="B56" s="466" t="s">
        <v>269</v>
      </c>
      <c r="C56" s="98"/>
      <c r="D56" s="329"/>
      <c r="E56" s="156"/>
      <c r="F56" s="156"/>
      <c r="G56" s="156"/>
      <c r="H56" s="310">
        <f t="shared" si="12"/>
        <v>0</v>
      </c>
      <c r="I56" s="258"/>
      <c r="J56" s="258"/>
      <c r="K56" s="258"/>
      <c r="L56" s="259" t="e">
        <f t="shared" si="13"/>
        <v>#DIV/0!</v>
      </c>
    </row>
    <row r="57" spans="1:16" ht="12.2" customHeight="1" x14ac:dyDescent="0.2">
      <c r="A57" s="851" t="s">
        <v>91</v>
      </c>
      <c r="B57" s="461" t="s">
        <v>86</v>
      </c>
      <c r="C57" s="98">
        <f>24030000+1100000</f>
        <v>25130000</v>
      </c>
      <c r="D57" s="454">
        <f>25130000+84500+735000+660800</f>
        <v>26610300</v>
      </c>
      <c r="E57" s="471"/>
      <c r="F57" s="471"/>
      <c r="G57" s="471"/>
      <c r="H57" s="679">
        <f t="shared" si="12"/>
        <v>1480300</v>
      </c>
      <c r="I57" s="270"/>
      <c r="J57" s="270"/>
      <c r="K57" s="270"/>
      <c r="L57" s="271">
        <f t="shared" si="13"/>
        <v>0</v>
      </c>
    </row>
    <row r="58" spans="1:16" ht="12.2" customHeight="1" x14ac:dyDescent="0.2">
      <c r="A58" s="851" t="s">
        <v>92</v>
      </c>
      <c r="B58" s="461" t="s">
        <v>69</v>
      </c>
      <c r="C58" s="98">
        <v>54737000</v>
      </c>
      <c r="D58" s="454">
        <f>54737000+26654110+11512975+2000000+1000000-2660800+11950000</f>
        <v>105193285</v>
      </c>
      <c r="E58" s="471"/>
      <c r="F58" s="471"/>
      <c r="G58" s="471"/>
      <c r="H58" s="679">
        <f t="shared" si="12"/>
        <v>50456285</v>
      </c>
      <c r="I58" s="270"/>
      <c r="J58" s="270"/>
      <c r="K58" s="270"/>
      <c r="L58" s="271">
        <f t="shared" si="13"/>
        <v>0</v>
      </c>
    </row>
    <row r="59" spans="1:16" ht="12.2" customHeight="1" x14ac:dyDescent="0.2">
      <c r="A59" s="851" t="s">
        <v>89</v>
      </c>
      <c r="B59" s="461" t="s">
        <v>80</v>
      </c>
      <c r="C59" s="471"/>
      <c r="D59" s="454"/>
      <c r="E59" s="471"/>
      <c r="F59" s="471"/>
      <c r="G59" s="471"/>
      <c r="H59" s="679">
        <f t="shared" si="12"/>
        <v>0</v>
      </c>
      <c r="I59" s="270"/>
      <c r="J59" s="270"/>
      <c r="K59" s="270"/>
      <c r="L59" s="271" t="e">
        <f t="shared" si="13"/>
        <v>#DIV/0!</v>
      </c>
    </row>
    <row r="60" spans="1:16" ht="12.2" customHeight="1" x14ac:dyDescent="0.2">
      <c r="A60" s="851" t="s">
        <v>146</v>
      </c>
      <c r="B60" s="461" t="s">
        <v>87</v>
      </c>
      <c r="C60" s="471"/>
      <c r="D60" s="454">
        <f>SUM(D61:D62)</f>
        <v>0</v>
      </c>
      <c r="E60" s="471">
        <v>0</v>
      </c>
      <c r="F60" s="471">
        <f>SUM(F61:F62)</f>
        <v>0</v>
      </c>
      <c r="G60" s="471">
        <f>SUM(G61:G62)</f>
        <v>0</v>
      </c>
      <c r="H60" s="679">
        <f t="shared" si="12"/>
        <v>0</v>
      </c>
      <c r="I60" s="270">
        <f>SUM(I61:I62)</f>
        <v>0</v>
      </c>
      <c r="J60" s="270">
        <f>SUM(J61:J62)</f>
        <v>0</v>
      </c>
      <c r="K60" s="270">
        <f>SUM(K61:K62)</f>
        <v>0</v>
      </c>
      <c r="L60" s="271" t="e">
        <f t="shared" si="13"/>
        <v>#DIV/0!</v>
      </c>
    </row>
    <row r="61" spans="1:16" ht="12.2" customHeight="1" x14ac:dyDescent="0.2">
      <c r="A61" s="851" t="s">
        <v>305</v>
      </c>
      <c r="B61" s="702" t="s">
        <v>234</v>
      </c>
      <c r="C61" s="471"/>
      <c r="D61" s="454"/>
      <c r="E61" s="471"/>
      <c r="F61" s="471"/>
      <c r="G61" s="471"/>
      <c r="H61" s="679">
        <f t="shared" si="12"/>
        <v>0</v>
      </c>
      <c r="I61" s="270"/>
      <c r="J61" s="270"/>
      <c r="K61" s="270"/>
      <c r="L61" s="271" t="e">
        <f t="shared" si="13"/>
        <v>#DIV/0!</v>
      </c>
    </row>
    <row r="62" spans="1:16" ht="12.2" customHeight="1" thickBot="1" x14ac:dyDescent="0.25">
      <c r="A62" s="343" t="s">
        <v>306</v>
      </c>
      <c r="B62" s="92" t="s">
        <v>233</v>
      </c>
      <c r="C62" s="109"/>
      <c r="D62" s="330"/>
      <c r="E62" s="109"/>
      <c r="F62" s="109"/>
      <c r="G62" s="109"/>
      <c r="H62" s="312">
        <f t="shared" si="12"/>
        <v>0</v>
      </c>
      <c r="I62" s="262"/>
      <c r="J62" s="262"/>
      <c r="K62" s="262"/>
      <c r="L62" s="263" t="e">
        <f t="shared" si="13"/>
        <v>#DIV/0!</v>
      </c>
    </row>
    <row r="63" spans="1:16" ht="12.2" customHeight="1" thickBot="1" x14ac:dyDescent="0.25">
      <c r="A63" s="342" t="s">
        <v>13</v>
      </c>
      <c r="B63" s="63" t="s">
        <v>538</v>
      </c>
      <c r="C63" s="103">
        <f>SUM(C64:C68)</f>
        <v>3400000</v>
      </c>
      <c r="D63" s="163">
        <f>SUM(D64:D68)</f>
        <v>7208000</v>
      </c>
      <c r="E63" s="103">
        <f>SUM(E64:E68)</f>
        <v>0</v>
      </c>
      <c r="F63" s="103">
        <f>SUM(F64:F68)</f>
        <v>0</v>
      </c>
      <c r="G63" s="103">
        <f>SUM(G64:G68)</f>
        <v>0</v>
      </c>
      <c r="H63" s="306">
        <f t="shared" si="12"/>
        <v>3808000</v>
      </c>
      <c r="I63" s="172">
        <f>SUM(I64:I68)</f>
        <v>0</v>
      </c>
      <c r="J63" s="172">
        <f>SUM(J64:J68)</f>
        <v>0</v>
      </c>
      <c r="K63" s="172">
        <f>SUM(K64:K68)</f>
        <v>0</v>
      </c>
      <c r="L63" s="247">
        <f t="shared" si="13"/>
        <v>0</v>
      </c>
    </row>
    <row r="64" spans="1:16" s="38" customFormat="1" ht="12.2" customHeight="1" x14ac:dyDescent="0.2">
      <c r="A64" s="851" t="s">
        <v>93</v>
      </c>
      <c r="B64" s="16" t="s">
        <v>118</v>
      </c>
      <c r="C64" s="156">
        <f>+'15.felh.felúj.'!C80</f>
        <v>3400000</v>
      </c>
      <c r="D64" s="329">
        <f>+'15.felh.felúj.'!D80</f>
        <v>7208000</v>
      </c>
      <c r="E64" s="156">
        <f>'15.felh.felúj.'!E80</f>
        <v>0</v>
      </c>
      <c r="F64" s="156">
        <f>'15.felh.felúj.'!F80</f>
        <v>0</v>
      </c>
      <c r="G64" s="156">
        <f>'15.felh.felúj.'!G80</f>
        <v>0</v>
      </c>
      <c r="H64" s="310">
        <f t="shared" si="12"/>
        <v>3808000</v>
      </c>
      <c r="I64" s="258">
        <f>'15.felh.felúj.'!I80</f>
        <v>0</v>
      </c>
      <c r="J64" s="258">
        <f>'15.felh.felúj.'!J80</f>
        <v>0</v>
      </c>
      <c r="K64" s="258">
        <f>'15.felh.felúj.'!K80</f>
        <v>0</v>
      </c>
      <c r="L64" s="259">
        <f t="shared" si="13"/>
        <v>0</v>
      </c>
      <c r="M64" s="1167"/>
      <c r="N64" s="1167"/>
      <c r="O64" s="1167"/>
      <c r="P64" s="1167"/>
    </row>
    <row r="65" spans="1:16" s="38" customFormat="1" ht="12.2" customHeight="1" x14ac:dyDescent="0.2">
      <c r="A65" s="851" t="s">
        <v>315</v>
      </c>
      <c r="B65" s="703" t="s">
        <v>235</v>
      </c>
      <c r="C65" s="156"/>
      <c r="D65" s="329"/>
      <c r="E65" s="156"/>
      <c r="F65" s="156"/>
      <c r="G65" s="156"/>
      <c r="H65" s="310">
        <f t="shared" si="12"/>
        <v>0</v>
      </c>
      <c r="I65" s="258"/>
      <c r="J65" s="258"/>
      <c r="K65" s="258"/>
      <c r="L65" s="259" t="e">
        <f t="shared" si="13"/>
        <v>#DIV/0!</v>
      </c>
      <c r="M65" s="1167"/>
      <c r="N65" s="1167"/>
      <c r="O65" s="1167" t="s">
        <v>383</v>
      </c>
      <c r="P65" s="1167"/>
    </row>
    <row r="66" spans="1:16" ht="12.2" customHeight="1" x14ac:dyDescent="0.2">
      <c r="A66" s="851" t="s">
        <v>94</v>
      </c>
      <c r="B66" s="461" t="s">
        <v>2</v>
      </c>
      <c r="C66" s="471">
        <f>'15.felh.felúj.'!C85</f>
        <v>0</v>
      </c>
      <c r="D66" s="454">
        <f>'15.felh.felúj.'!D85</f>
        <v>0</v>
      </c>
      <c r="E66" s="471">
        <f>'15.felh.felúj.'!E85</f>
        <v>0</v>
      </c>
      <c r="F66" s="471">
        <f>'15.felh.felúj.'!F85</f>
        <v>0</v>
      </c>
      <c r="G66" s="471">
        <f>'15.felh.felúj.'!G85</f>
        <v>0</v>
      </c>
      <c r="H66" s="679">
        <f t="shared" si="12"/>
        <v>0</v>
      </c>
      <c r="I66" s="270">
        <f>'15.felh.felúj.'!I85</f>
        <v>0</v>
      </c>
      <c r="J66" s="270">
        <f>'15.felh.felúj.'!J85</f>
        <v>0</v>
      </c>
      <c r="K66" s="270">
        <f>'15.felh.felúj.'!K85</f>
        <v>0</v>
      </c>
      <c r="L66" s="271" t="e">
        <f t="shared" si="13"/>
        <v>#DIV/0!</v>
      </c>
    </row>
    <row r="67" spans="1:16" ht="12.2" customHeight="1" x14ac:dyDescent="0.2">
      <c r="A67" s="851" t="s">
        <v>340</v>
      </c>
      <c r="B67" s="704" t="s">
        <v>236</v>
      </c>
      <c r="C67" s="471"/>
      <c r="D67" s="454"/>
      <c r="E67" s="471"/>
      <c r="F67" s="471"/>
      <c r="G67" s="471"/>
      <c r="H67" s="679">
        <f t="shared" si="12"/>
        <v>0</v>
      </c>
      <c r="I67" s="270"/>
      <c r="J67" s="270"/>
      <c r="K67" s="270"/>
      <c r="L67" s="271" t="e">
        <f t="shared" si="13"/>
        <v>#DIV/0!</v>
      </c>
    </row>
    <row r="68" spans="1:16" ht="12.2" customHeight="1" x14ac:dyDescent="0.2">
      <c r="A68" s="851" t="s">
        <v>95</v>
      </c>
      <c r="B68" s="16" t="s">
        <v>174</v>
      </c>
      <c r="C68" s="471"/>
      <c r="D68" s="454"/>
      <c r="E68" s="471"/>
      <c r="F68" s="471"/>
      <c r="G68" s="471"/>
      <c r="H68" s="679">
        <f t="shared" si="12"/>
        <v>0</v>
      </c>
      <c r="I68" s="270"/>
      <c r="J68" s="270"/>
      <c r="K68" s="270"/>
      <c r="L68" s="271" t="e">
        <f t="shared" si="13"/>
        <v>#DIV/0!</v>
      </c>
    </row>
    <row r="69" spans="1:16" ht="12.2" customHeight="1" x14ac:dyDescent="0.2">
      <c r="A69" s="851" t="s">
        <v>316</v>
      </c>
      <c r="B69" s="702" t="s">
        <v>238</v>
      </c>
      <c r="C69" s="471"/>
      <c r="D69" s="454"/>
      <c r="E69" s="471"/>
      <c r="F69" s="471"/>
      <c r="G69" s="471"/>
      <c r="H69" s="679">
        <f t="shared" si="12"/>
        <v>0</v>
      </c>
      <c r="I69" s="270"/>
      <c r="J69" s="270"/>
      <c r="K69" s="270"/>
      <c r="L69" s="271" t="e">
        <f t="shared" si="13"/>
        <v>#DIV/0!</v>
      </c>
    </row>
    <row r="70" spans="1:16" ht="12.2" customHeight="1" thickBot="1" x14ac:dyDescent="0.25">
      <c r="A70" s="851" t="s">
        <v>317</v>
      </c>
      <c r="B70" s="702" t="s">
        <v>237</v>
      </c>
      <c r="C70" s="471"/>
      <c r="D70" s="454"/>
      <c r="E70" s="471"/>
      <c r="F70" s="471"/>
      <c r="G70" s="471"/>
      <c r="H70" s="679">
        <f t="shared" si="12"/>
        <v>0</v>
      </c>
      <c r="I70" s="270"/>
      <c r="J70" s="270"/>
      <c r="K70" s="270"/>
      <c r="L70" s="271" t="e">
        <f t="shared" si="13"/>
        <v>#DIV/0!</v>
      </c>
    </row>
    <row r="71" spans="1:16" ht="15" customHeight="1" thickBot="1" x14ac:dyDescent="0.25">
      <c r="A71" s="342" t="s">
        <v>14</v>
      </c>
      <c r="B71" s="74" t="s">
        <v>175</v>
      </c>
      <c r="C71" s="171">
        <f>+C54+C63</f>
        <v>256367000</v>
      </c>
      <c r="D71" s="170">
        <f>+D54+D63</f>
        <v>317386585</v>
      </c>
      <c r="E71" s="171">
        <f>+E54+E63</f>
        <v>0</v>
      </c>
      <c r="F71" s="171">
        <f>+F54+F63</f>
        <v>0</v>
      </c>
      <c r="G71" s="171">
        <f>+G54+G63</f>
        <v>0</v>
      </c>
      <c r="H71" s="307">
        <f t="shared" si="12"/>
        <v>61019585</v>
      </c>
      <c r="I71" s="274">
        <f>+I54+I63</f>
        <v>0</v>
      </c>
      <c r="J71" s="274">
        <f>+J54+J63</f>
        <v>0</v>
      </c>
      <c r="K71" s="274">
        <f>+K54+K63</f>
        <v>0</v>
      </c>
      <c r="L71" s="275">
        <f t="shared" si="13"/>
        <v>0</v>
      </c>
    </row>
    <row r="72" spans="1:16" ht="13.5" thickBot="1" x14ac:dyDescent="0.25">
      <c r="C72" s="31"/>
      <c r="D72" s="31"/>
      <c r="E72" s="31"/>
      <c r="F72" s="31"/>
      <c r="G72" s="31"/>
      <c r="H72" s="31"/>
      <c r="I72" s="31"/>
      <c r="J72" s="31"/>
      <c r="K72" s="31"/>
      <c r="L72" s="178"/>
    </row>
    <row r="73" spans="1:16" s="781" customFormat="1" ht="15" customHeight="1" thickBot="1" x14ac:dyDescent="0.25">
      <c r="A73" s="775" t="s">
        <v>289</v>
      </c>
      <c r="B73" s="776"/>
      <c r="C73" s="777">
        <v>35</v>
      </c>
      <c r="D73" s="778">
        <v>35</v>
      </c>
      <c r="E73" s="777"/>
      <c r="F73" s="777"/>
      <c r="G73" s="777"/>
      <c r="H73" s="1421">
        <f>+D73-C73</f>
        <v>0</v>
      </c>
      <c r="I73" s="779"/>
      <c r="J73" s="779"/>
      <c r="K73" s="779"/>
      <c r="L73" s="780">
        <f>I73/D73*100</f>
        <v>0</v>
      </c>
      <c r="M73" s="1168"/>
      <c r="N73" s="1168"/>
      <c r="O73" s="1168"/>
      <c r="P73" s="1168"/>
    </row>
    <row r="74" spans="1:16" x14ac:dyDescent="0.2">
      <c r="H74" s="280" t="s">
        <v>821</v>
      </c>
    </row>
  </sheetData>
  <sheetProtection formatCells="0"/>
  <mergeCells count="10">
    <mergeCell ref="A51:H51"/>
    <mergeCell ref="A52:H52"/>
    <mergeCell ref="A3:G3"/>
    <mergeCell ref="A4:L4"/>
    <mergeCell ref="A1:H1"/>
    <mergeCell ref="A2:H2"/>
    <mergeCell ref="C5:H5"/>
    <mergeCell ref="C6:H6"/>
    <mergeCell ref="A7:H7"/>
    <mergeCell ref="A10:H10"/>
  </mergeCells>
  <phoneticPr fontId="51" type="noConversion"/>
  <printOptions horizontalCentered="1"/>
  <pageMargins left="0.39370078740157483" right="0.39370078740157483" top="0.39370078740157483" bottom="0.19685039370078741" header="0.78740157480314965" footer="0.78740157480314965"/>
  <pageSetup paperSize="9" scale="7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view="pageBreakPreview" topLeftCell="A38" zoomScale="125" zoomScaleNormal="142" zoomScaleSheetLayoutView="125" workbookViewId="0">
      <selection activeCell="C53" sqref="C53"/>
    </sheetView>
  </sheetViews>
  <sheetFormatPr defaultColWidth="9.33203125" defaultRowHeight="12.75" x14ac:dyDescent="0.2"/>
  <cols>
    <col min="1" max="1" width="13.83203125" style="42" customWidth="1"/>
    <col min="2" max="2" width="67.5" style="29" customWidth="1"/>
    <col min="3" max="3" width="17.6640625" style="29" customWidth="1"/>
    <col min="4" max="4" width="17.1640625" style="29" customWidth="1"/>
    <col min="5" max="5" width="15.5" style="29" hidden="1" customWidth="1"/>
    <col min="6" max="6" width="16.1640625" style="29" hidden="1" customWidth="1"/>
    <col min="7" max="7" width="15.83203125" style="29" hidden="1" customWidth="1"/>
    <col min="8" max="8" width="16.5" style="29" customWidth="1"/>
    <col min="9" max="11" width="15.83203125" style="29" hidden="1" customWidth="1"/>
    <col min="12" max="12" width="7.1640625" style="179" hidden="1" customWidth="1"/>
    <col min="13" max="13" width="22.5" style="1160" bestFit="1" customWidth="1"/>
    <col min="14" max="14" width="16.33203125" style="1160" bestFit="1" customWidth="1"/>
    <col min="15" max="16" width="9.33203125" style="1160"/>
    <col min="17" max="16384" width="9.33203125" style="29"/>
  </cols>
  <sheetData>
    <row r="1" spans="1:16" x14ac:dyDescent="0.2">
      <c r="A1" s="1894" t="s">
        <v>859</v>
      </c>
      <c r="B1" s="1894"/>
      <c r="C1" s="1894"/>
      <c r="D1" s="1894"/>
      <c r="E1" s="1894"/>
      <c r="F1" s="1894"/>
      <c r="G1" s="1894"/>
      <c r="H1" s="1894"/>
    </row>
    <row r="2" spans="1:16" ht="12.75" customHeight="1" x14ac:dyDescent="0.2">
      <c r="A2" s="1894" t="s">
        <v>832</v>
      </c>
      <c r="B2" s="1894"/>
      <c r="C2" s="1894"/>
      <c r="D2" s="1894"/>
      <c r="E2" s="1894"/>
      <c r="F2" s="1894"/>
      <c r="G2" s="1894"/>
      <c r="H2" s="1894"/>
    </row>
    <row r="3" spans="1:16" x14ac:dyDescent="0.2">
      <c r="A3" s="1929"/>
      <c r="B3" s="1929"/>
      <c r="C3" s="1929"/>
      <c r="D3" s="1929"/>
      <c r="E3" s="1929"/>
      <c r="F3" s="1929"/>
      <c r="G3" s="1929"/>
      <c r="H3" s="296"/>
      <c r="I3" s="281"/>
      <c r="J3" s="281"/>
      <c r="K3" s="281"/>
      <c r="L3" s="281"/>
    </row>
    <row r="4" spans="1:16" s="28" customFormat="1" ht="21.2" customHeight="1" thickBot="1" x14ac:dyDescent="0.25">
      <c r="A4" s="1929"/>
      <c r="B4" s="1929"/>
      <c r="C4" s="1929"/>
      <c r="D4" s="1929"/>
      <c r="E4" s="1929"/>
      <c r="F4" s="1929"/>
      <c r="G4" s="1929"/>
      <c r="H4" s="1929"/>
      <c r="I4" s="1929"/>
      <c r="J4" s="1929"/>
      <c r="K4" s="1929"/>
      <c r="L4" s="1929"/>
      <c r="M4" s="1161"/>
      <c r="N4" s="1161"/>
      <c r="O4" s="1161"/>
      <c r="P4" s="1161"/>
    </row>
    <row r="5" spans="1:16" s="45" customFormat="1" ht="35.450000000000003" customHeight="1" x14ac:dyDescent="0.2">
      <c r="A5" s="43" t="s">
        <v>136</v>
      </c>
      <c r="B5" s="44" t="s">
        <v>8</v>
      </c>
      <c r="C5" s="1932" t="s">
        <v>180</v>
      </c>
      <c r="D5" s="1933"/>
      <c r="E5" s="1933"/>
      <c r="F5" s="1933"/>
      <c r="G5" s="1933"/>
      <c r="H5" s="1934"/>
      <c r="I5" s="286"/>
      <c r="J5" s="286"/>
      <c r="K5" s="286"/>
      <c r="L5" s="287"/>
      <c r="M5" s="1162"/>
      <c r="N5" s="1162"/>
      <c r="O5" s="1162"/>
      <c r="P5" s="1162"/>
    </row>
    <row r="6" spans="1:16" s="45" customFormat="1" ht="24.75" thickBot="1" x14ac:dyDescent="0.25">
      <c r="A6" s="46" t="s">
        <v>138</v>
      </c>
      <c r="B6" s="47" t="s">
        <v>139</v>
      </c>
      <c r="C6" s="1935" t="s">
        <v>140</v>
      </c>
      <c r="D6" s="1936"/>
      <c r="E6" s="1936"/>
      <c r="F6" s="1936"/>
      <c r="G6" s="1936"/>
      <c r="H6" s="1937"/>
      <c r="I6" s="288"/>
      <c r="J6" s="288"/>
      <c r="K6" s="288"/>
      <c r="L6" s="289"/>
      <c r="M6" s="1162"/>
      <c r="N6" s="1162"/>
      <c r="O6" s="1162"/>
      <c r="P6" s="1162"/>
    </row>
    <row r="7" spans="1:16" s="48" customFormat="1" ht="15.95" customHeight="1" thickBot="1" x14ac:dyDescent="0.3">
      <c r="A7" s="1938" t="s">
        <v>360</v>
      </c>
      <c r="B7" s="1939"/>
      <c r="C7" s="1939"/>
      <c r="D7" s="1939"/>
      <c r="E7" s="1939"/>
      <c r="F7" s="1939"/>
      <c r="G7" s="1939"/>
      <c r="H7" s="1940"/>
      <c r="I7" s="290"/>
      <c r="J7" s="290"/>
      <c r="K7" s="290"/>
      <c r="L7" s="290"/>
      <c r="M7" s="1163"/>
      <c r="N7" s="1163"/>
      <c r="O7" s="1163"/>
      <c r="P7" s="1163"/>
    </row>
    <row r="8" spans="1:16" ht="60" customHeight="1" thickBot="1" x14ac:dyDescent="0.25">
      <c r="A8" s="1341" t="s">
        <v>141</v>
      </c>
      <c r="B8" s="49" t="s">
        <v>36</v>
      </c>
      <c r="C8" s="49" t="str">
        <f>'1. mell.bevétel_össz'!C9</f>
        <v>2024. évi eredeti előirányzat a
25/2023. (XII.14.) rendelet szerint</v>
      </c>
      <c r="D8" s="333" t="str">
        <f>'1. mell.bevétel_össz'!D9</f>
        <v>Módosított előirányzat a …./2024.  (VI…..)  rendelet szerint</v>
      </c>
      <c r="E8" s="49" t="str">
        <f>'1. mell.bevétel_össz'!E9</f>
        <v>Módosított előirányzat a …./2024. (IX…..)  rendelet szerint</v>
      </c>
      <c r="F8" s="49" t="str">
        <f>'1. mell.bevétel_össz'!F9</f>
        <v>Módosított előirányzat a .../2024. (XII…...)  rendelet szerint</v>
      </c>
      <c r="G8" s="162" t="str">
        <f>'1. mell.bevétel_össz'!G9</f>
        <v>Módosított előirányzat a …../2024. (II…..)  rendelet szerint</v>
      </c>
      <c r="H8" s="1342" t="str">
        <f>'1. mell.bevétel_össz'!H9</f>
        <v>Változás a 25/2023. (XII.14.) rendelethez képest</v>
      </c>
      <c r="I8" s="319" t="str">
        <f>'1. mell.bevétel_össz'!I9</f>
        <v>2024. évi teljesítés              2024.06.30-ig</v>
      </c>
      <c r="J8" s="240" t="str">
        <f>'1. mell.bevétel_össz'!J9</f>
        <v>2024. évi teljesítés              2024.09.30-ig</v>
      </c>
      <c r="K8" s="240" t="str">
        <f>'1. mell.bevétel_össz'!K9</f>
        <v>2024. évi teljesítés              2024.12.31-ig</v>
      </c>
      <c r="L8" s="241" t="str">
        <f>'1. mell.bevétel_össz'!L9</f>
        <v>Teljesítés %-a</v>
      </c>
    </row>
    <row r="9" spans="1:16" s="53" customFormat="1" ht="12.95" customHeight="1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 t="s">
        <v>298</v>
      </c>
      <c r="J9" s="208" t="s">
        <v>298</v>
      </c>
      <c r="K9" s="208" t="s">
        <v>298</v>
      </c>
      <c r="L9" s="209" t="s">
        <v>298</v>
      </c>
      <c r="M9" s="1164"/>
      <c r="N9" s="1164"/>
      <c r="O9" s="1164"/>
      <c r="P9" s="1164"/>
    </row>
    <row r="10" spans="1:16" s="53" customFormat="1" ht="15.95" customHeight="1" thickBot="1" x14ac:dyDescent="0.25">
      <c r="A10" s="1924" t="s">
        <v>11</v>
      </c>
      <c r="B10" s="1925"/>
      <c r="C10" s="1925"/>
      <c r="D10" s="1925"/>
      <c r="E10" s="1925"/>
      <c r="F10" s="1925"/>
      <c r="G10" s="1925"/>
      <c r="H10" s="1926"/>
      <c r="I10" s="315"/>
      <c r="J10" s="315"/>
      <c r="K10" s="315"/>
      <c r="L10" s="315"/>
      <c r="M10" s="1164"/>
      <c r="N10" s="1164"/>
      <c r="O10" s="1164"/>
      <c r="P10" s="1164"/>
    </row>
    <row r="11" spans="1:16" s="30" customFormat="1" ht="12.2" customHeight="1" thickBot="1" x14ac:dyDescent="0.25">
      <c r="A11" s="50" t="s">
        <v>12</v>
      </c>
      <c r="B11" s="54" t="s">
        <v>276</v>
      </c>
      <c r="C11" s="103">
        <f>SUM(C12:C22)</f>
        <v>39537296</v>
      </c>
      <c r="D11" s="163">
        <f t="shared" ref="D11:K11" si="0">SUM(D12:D22)</f>
        <v>39537296</v>
      </c>
      <c r="E11" s="103">
        <f t="shared" si="0"/>
        <v>0</v>
      </c>
      <c r="F11" s="103">
        <f t="shared" si="0"/>
        <v>0</v>
      </c>
      <c r="G11" s="55">
        <f t="shared" si="0"/>
        <v>0</v>
      </c>
      <c r="H11" s="306">
        <f>+D11-C11</f>
        <v>0</v>
      </c>
      <c r="I11" s="306">
        <f t="shared" si="0"/>
        <v>0</v>
      </c>
      <c r="J11" s="172">
        <f t="shared" si="0"/>
        <v>0</v>
      </c>
      <c r="K11" s="172">
        <f t="shared" si="0"/>
        <v>0</v>
      </c>
      <c r="L11" s="247">
        <f t="shared" ref="L11:L49" si="1">I11/D11*100</f>
        <v>0</v>
      </c>
      <c r="M11" s="1165"/>
      <c r="N11" s="1165"/>
      <c r="O11" s="1165"/>
      <c r="P11" s="1165"/>
    </row>
    <row r="12" spans="1:16" s="30" customFormat="1" ht="12.2" customHeight="1" x14ac:dyDescent="0.2">
      <c r="A12" s="56" t="s">
        <v>90</v>
      </c>
      <c r="B12" s="57" t="s">
        <v>142</v>
      </c>
      <c r="C12" s="164"/>
      <c r="D12" s="337"/>
      <c r="E12" s="164"/>
      <c r="F12" s="164"/>
      <c r="G12" s="58"/>
      <c r="H12" s="308">
        <f t="shared" ref="H12:H49" si="2">+D12-C12</f>
        <v>0</v>
      </c>
      <c r="I12" s="308"/>
      <c r="J12" s="248"/>
      <c r="K12" s="248"/>
      <c r="L12" s="249" t="e">
        <f t="shared" si="1"/>
        <v>#DIV/0!</v>
      </c>
      <c r="M12" s="1165"/>
      <c r="N12" s="1165"/>
      <c r="O12" s="1165"/>
      <c r="P12" s="1165"/>
    </row>
    <row r="13" spans="1:16" s="30" customFormat="1" ht="12.2" customHeight="1" x14ac:dyDescent="0.2">
      <c r="A13" s="1419" t="s">
        <v>91</v>
      </c>
      <c r="B13" s="461" t="s">
        <v>143</v>
      </c>
      <c r="C13" s="462">
        <v>38194904</v>
      </c>
      <c r="D13" s="472">
        <v>38194904</v>
      </c>
      <c r="E13" s="462"/>
      <c r="F13" s="462"/>
      <c r="G13" s="463"/>
      <c r="H13" s="676">
        <f t="shared" si="2"/>
        <v>0</v>
      </c>
      <c r="I13" s="676"/>
      <c r="J13" s="250"/>
      <c r="K13" s="250"/>
      <c r="L13" s="251">
        <f t="shared" si="1"/>
        <v>0</v>
      </c>
      <c r="M13" s="1165"/>
      <c r="N13" s="1165"/>
      <c r="O13" s="1165"/>
      <c r="P13" s="1165"/>
    </row>
    <row r="14" spans="1:16" s="30" customFormat="1" ht="12.2" customHeight="1" x14ac:dyDescent="0.2">
      <c r="A14" s="1419" t="s">
        <v>92</v>
      </c>
      <c r="B14" s="461" t="s">
        <v>144</v>
      </c>
      <c r="C14" s="462">
        <v>54000</v>
      </c>
      <c r="D14" s="472">
        <v>54000</v>
      </c>
      <c r="E14" s="462"/>
      <c r="F14" s="462"/>
      <c r="G14" s="463"/>
      <c r="H14" s="676">
        <f t="shared" si="2"/>
        <v>0</v>
      </c>
      <c r="I14" s="676"/>
      <c r="J14" s="250"/>
      <c r="K14" s="250"/>
      <c r="L14" s="251">
        <f t="shared" si="1"/>
        <v>0</v>
      </c>
      <c r="M14" s="1165"/>
      <c r="N14" s="1165"/>
      <c r="O14" s="1165"/>
      <c r="P14" s="1165"/>
    </row>
    <row r="15" spans="1:16" s="30" customFormat="1" ht="12.2" customHeight="1" x14ac:dyDescent="0.2">
      <c r="A15" s="1419" t="s">
        <v>89</v>
      </c>
      <c r="B15" s="461" t="s">
        <v>145</v>
      </c>
      <c r="C15" s="462"/>
      <c r="D15" s="472"/>
      <c r="E15" s="462"/>
      <c r="F15" s="462"/>
      <c r="G15" s="463"/>
      <c r="H15" s="676">
        <f t="shared" si="2"/>
        <v>0</v>
      </c>
      <c r="I15" s="676"/>
      <c r="J15" s="250"/>
      <c r="K15" s="250"/>
      <c r="L15" s="251" t="e">
        <f t="shared" si="1"/>
        <v>#DIV/0!</v>
      </c>
      <c r="M15" s="1165"/>
      <c r="N15" s="1165"/>
      <c r="O15" s="1165"/>
      <c r="P15" s="1165"/>
    </row>
    <row r="16" spans="1:16" s="30" customFormat="1" ht="12.2" customHeight="1" x14ac:dyDescent="0.2">
      <c r="A16" s="1419" t="s">
        <v>146</v>
      </c>
      <c r="B16" s="461" t="s">
        <v>147</v>
      </c>
      <c r="C16" s="462"/>
      <c r="D16" s="472"/>
      <c r="E16" s="462"/>
      <c r="F16" s="462"/>
      <c r="G16" s="463"/>
      <c r="H16" s="676">
        <f t="shared" si="2"/>
        <v>0</v>
      </c>
      <c r="I16" s="676"/>
      <c r="J16" s="250"/>
      <c r="K16" s="250"/>
      <c r="L16" s="251" t="e">
        <f t="shared" si="1"/>
        <v>#DIV/0!</v>
      </c>
      <c r="M16" s="1165"/>
      <c r="N16" s="1165"/>
      <c r="O16" s="1165"/>
      <c r="P16" s="1165"/>
    </row>
    <row r="17" spans="1:17" s="30" customFormat="1" ht="12.2" customHeight="1" x14ac:dyDescent="0.2">
      <c r="A17" s="1419" t="s">
        <v>148</v>
      </c>
      <c r="B17" s="461" t="s">
        <v>149</v>
      </c>
      <c r="C17" s="462">
        <v>1288392</v>
      </c>
      <c r="D17" s="472">
        <v>1288392</v>
      </c>
      <c r="E17" s="462"/>
      <c r="F17" s="462"/>
      <c r="G17" s="463"/>
      <c r="H17" s="676">
        <f t="shared" si="2"/>
        <v>0</v>
      </c>
      <c r="I17" s="676"/>
      <c r="J17" s="250"/>
      <c r="K17" s="250"/>
      <c r="L17" s="251">
        <f t="shared" si="1"/>
        <v>0</v>
      </c>
      <c r="M17" s="1165"/>
      <c r="N17" s="1165"/>
      <c r="O17" s="1165"/>
      <c r="P17" s="1165"/>
    </row>
    <row r="18" spans="1:17" s="30" customFormat="1" ht="12.2" customHeight="1" x14ac:dyDescent="0.2">
      <c r="A18" s="1419" t="s">
        <v>150</v>
      </c>
      <c r="B18" s="59" t="s">
        <v>151</v>
      </c>
      <c r="C18" s="462"/>
      <c r="D18" s="472"/>
      <c r="E18" s="462"/>
      <c r="F18" s="462"/>
      <c r="G18" s="463"/>
      <c r="H18" s="676">
        <f t="shared" si="2"/>
        <v>0</v>
      </c>
      <c r="I18" s="676"/>
      <c r="J18" s="250"/>
      <c r="K18" s="250"/>
      <c r="L18" s="251" t="e">
        <f t="shared" si="1"/>
        <v>#DIV/0!</v>
      </c>
      <c r="M18" s="1165"/>
      <c r="N18" s="1165"/>
      <c r="O18" s="1165"/>
      <c r="P18" s="1165"/>
    </row>
    <row r="19" spans="1:17" s="30" customFormat="1" ht="12.2" customHeight="1" x14ac:dyDescent="0.2">
      <c r="A19" s="1419" t="s">
        <v>152</v>
      </c>
      <c r="B19" s="477" t="s">
        <v>301</v>
      </c>
      <c r="C19" s="151"/>
      <c r="D19" s="328"/>
      <c r="E19" s="151"/>
      <c r="F19" s="151"/>
      <c r="G19" s="60"/>
      <c r="H19" s="309">
        <f t="shared" si="2"/>
        <v>0</v>
      </c>
      <c r="I19" s="309"/>
      <c r="J19" s="252"/>
      <c r="K19" s="252"/>
      <c r="L19" s="253" t="e">
        <f t="shared" si="1"/>
        <v>#DIV/0!</v>
      </c>
      <c r="M19" s="1165"/>
      <c r="N19" s="1165"/>
      <c r="O19" s="1165"/>
      <c r="P19" s="1165"/>
    </row>
    <row r="20" spans="1:17" s="61" customFormat="1" ht="12.2" customHeight="1" x14ac:dyDescent="0.2">
      <c r="A20" s="1419" t="s">
        <v>153</v>
      </c>
      <c r="B20" s="461" t="s">
        <v>154</v>
      </c>
      <c r="C20" s="462"/>
      <c r="D20" s="472"/>
      <c r="E20" s="462"/>
      <c r="F20" s="462"/>
      <c r="G20" s="463"/>
      <c r="H20" s="676">
        <f t="shared" si="2"/>
        <v>0</v>
      </c>
      <c r="I20" s="676"/>
      <c r="J20" s="250"/>
      <c r="K20" s="250"/>
      <c r="L20" s="251" t="e">
        <f t="shared" si="1"/>
        <v>#DIV/0!</v>
      </c>
      <c r="M20" s="1166"/>
      <c r="N20" s="1166"/>
      <c r="O20" s="1166"/>
      <c r="P20" s="1166"/>
    </row>
    <row r="21" spans="1:17" s="61" customFormat="1" ht="12.2" customHeight="1" x14ac:dyDescent="0.2">
      <c r="A21" s="1419" t="s">
        <v>155</v>
      </c>
      <c r="B21" s="477" t="s">
        <v>274</v>
      </c>
      <c r="C21" s="464"/>
      <c r="D21" s="473"/>
      <c r="E21" s="464"/>
      <c r="F21" s="464"/>
      <c r="G21" s="465"/>
      <c r="H21" s="677">
        <f t="shared" si="2"/>
        <v>0</v>
      </c>
      <c r="I21" s="677"/>
      <c r="J21" s="254"/>
      <c r="K21" s="254"/>
      <c r="L21" s="255" t="e">
        <f t="shared" si="1"/>
        <v>#DIV/0!</v>
      </c>
      <c r="M21" s="1166"/>
      <c r="N21" s="1166"/>
      <c r="O21" s="1166"/>
      <c r="P21" s="1166"/>
      <c r="Q21" s="61" t="s">
        <v>383</v>
      </c>
    </row>
    <row r="22" spans="1:17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464"/>
      <c r="F22" s="464"/>
      <c r="G22" s="465"/>
      <c r="H22" s="677">
        <f t="shared" si="2"/>
        <v>0</v>
      </c>
      <c r="I22" s="677"/>
      <c r="J22" s="254"/>
      <c r="K22" s="254"/>
      <c r="L22" s="255" t="e">
        <f t="shared" si="1"/>
        <v>#DIV/0!</v>
      </c>
      <c r="M22" s="1166"/>
      <c r="N22" s="1166"/>
      <c r="O22" s="1166"/>
      <c r="P22" s="1166"/>
    </row>
    <row r="23" spans="1:17" s="30" customFormat="1" ht="12.2" customHeight="1" thickBot="1" x14ac:dyDescent="0.25">
      <c r="A23" s="50" t="s">
        <v>13</v>
      </c>
      <c r="B23" s="54" t="s">
        <v>157</v>
      </c>
      <c r="C23" s="103">
        <f>SUM(C24:C26)</f>
        <v>1172223263</v>
      </c>
      <c r="D23" s="163">
        <f t="shared" ref="D23:K23" si="3">SUM(D24:D26)</f>
        <v>1172223263</v>
      </c>
      <c r="E23" s="103">
        <f t="shared" si="3"/>
        <v>0</v>
      </c>
      <c r="F23" s="103">
        <f t="shared" si="3"/>
        <v>0</v>
      </c>
      <c r="G23" s="55">
        <f t="shared" si="3"/>
        <v>0</v>
      </c>
      <c r="H23" s="306">
        <f t="shared" si="2"/>
        <v>0</v>
      </c>
      <c r="I23" s="306">
        <f t="shared" si="3"/>
        <v>0</v>
      </c>
      <c r="J23" s="172">
        <f t="shared" si="3"/>
        <v>0</v>
      </c>
      <c r="K23" s="172">
        <f t="shared" si="3"/>
        <v>0</v>
      </c>
      <c r="L23" s="247">
        <f t="shared" si="1"/>
        <v>0</v>
      </c>
      <c r="M23" s="1165"/>
      <c r="N23" s="1165"/>
      <c r="O23" s="1165"/>
      <c r="P23" s="1165"/>
    </row>
    <row r="24" spans="1:17" s="61" customFormat="1" ht="12.2" customHeight="1" x14ac:dyDescent="0.2">
      <c r="A24" s="1419" t="s">
        <v>93</v>
      </c>
      <c r="B24" s="16" t="s">
        <v>158</v>
      </c>
      <c r="C24" s="462"/>
      <c r="D24" s="472"/>
      <c r="E24" s="462"/>
      <c r="F24" s="462"/>
      <c r="G24" s="463"/>
      <c r="H24" s="676">
        <f t="shared" si="2"/>
        <v>0</v>
      </c>
      <c r="I24" s="676"/>
      <c r="J24" s="250"/>
      <c r="K24" s="250"/>
      <c r="L24" s="251" t="e">
        <f t="shared" si="1"/>
        <v>#DIV/0!</v>
      </c>
      <c r="M24" s="1166"/>
      <c r="N24" s="1166"/>
      <c r="O24" s="1166"/>
      <c r="P24" s="1166"/>
    </row>
    <row r="25" spans="1:17" s="61" customFormat="1" ht="12.2" customHeight="1" x14ac:dyDescent="0.2">
      <c r="A25" s="1419" t="s">
        <v>94</v>
      </c>
      <c r="B25" s="461" t="s">
        <v>159</v>
      </c>
      <c r="C25" s="462"/>
      <c r="D25" s="472"/>
      <c r="E25" s="462"/>
      <c r="F25" s="462"/>
      <c r="G25" s="463"/>
      <c r="H25" s="676">
        <f t="shared" si="2"/>
        <v>0</v>
      </c>
      <c r="I25" s="676"/>
      <c r="J25" s="250"/>
      <c r="K25" s="250"/>
      <c r="L25" s="251" t="e">
        <f t="shared" si="1"/>
        <v>#DIV/0!</v>
      </c>
      <c r="M25" s="1166"/>
      <c r="N25" s="1166"/>
      <c r="O25" s="1166"/>
      <c r="P25" s="1166"/>
    </row>
    <row r="26" spans="1:17" s="61" customFormat="1" ht="12.2" customHeight="1" x14ac:dyDescent="0.2">
      <c r="A26" s="1419" t="s">
        <v>95</v>
      </c>
      <c r="B26" s="461" t="s">
        <v>160</v>
      </c>
      <c r="C26" s="462">
        <v>1172223263</v>
      </c>
      <c r="D26" s="472">
        <v>1172223263</v>
      </c>
      <c r="E26" s="462"/>
      <c r="F26" s="462"/>
      <c r="G26" s="463"/>
      <c r="H26" s="676">
        <f t="shared" si="2"/>
        <v>0</v>
      </c>
      <c r="I26" s="676"/>
      <c r="J26" s="250"/>
      <c r="K26" s="250"/>
      <c r="L26" s="251">
        <f t="shared" si="1"/>
        <v>0</v>
      </c>
      <c r="M26" s="1166"/>
      <c r="N26" s="1166"/>
      <c r="O26" s="1166"/>
      <c r="P26" s="1166"/>
    </row>
    <row r="27" spans="1:17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462"/>
      <c r="F27" s="462"/>
      <c r="G27" s="463"/>
      <c r="H27" s="676">
        <f t="shared" si="2"/>
        <v>0</v>
      </c>
      <c r="I27" s="676"/>
      <c r="J27" s="250"/>
      <c r="K27" s="250"/>
      <c r="L27" s="251" t="e">
        <f t="shared" si="1"/>
        <v>#DIV/0!</v>
      </c>
      <c r="M27" s="1166"/>
      <c r="N27" s="1166"/>
      <c r="O27" s="1166"/>
      <c r="P27" s="1166"/>
    </row>
    <row r="28" spans="1:17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166"/>
      <c r="F28" s="166"/>
      <c r="G28" s="64"/>
      <c r="H28" s="304">
        <f t="shared" si="2"/>
        <v>0</v>
      </c>
      <c r="I28" s="304"/>
      <c r="J28" s="256"/>
      <c r="K28" s="256"/>
      <c r="L28" s="257" t="e">
        <f t="shared" si="1"/>
        <v>#DIV/0!</v>
      </c>
      <c r="M28" s="1166"/>
      <c r="N28" s="1166"/>
      <c r="O28" s="1166"/>
      <c r="P28" s="1166"/>
    </row>
    <row r="29" spans="1:17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K29" si="4">+D30+D31</f>
        <v>0</v>
      </c>
      <c r="E29" s="103">
        <f t="shared" si="4"/>
        <v>0</v>
      </c>
      <c r="F29" s="103">
        <f t="shared" si="4"/>
        <v>0</v>
      </c>
      <c r="G29" s="55">
        <f t="shared" si="4"/>
        <v>0</v>
      </c>
      <c r="H29" s="306">
        <f t="shared" si="2"/>
        <v>0</v>
      </c>
      <c r="I29" s="306">
        <f t="shared" si="4"/>
        <v>0</v>
      </c>
      <c r="J29" s="172">
        <f t="shared" si="4"/>
        <v>0</v>
      </c>
      <c r="K29" s="172">
        <f t="shared" si="4"/>
        <v>0</v>
      </c>
      <c r="L29" s="247" t="e">
        <f t="shared" si="1"/>
        <v>#DIV/0!</v>
      </c>
      <c r="M29" s="1166"/>
      <c r="N29" s="1166"/>
      <c r="O29" s="1166"/>
      <c r="P29" s="1166"/>
    </row>
    <row r="30" spans="1:17" s="61" customFormat="1" ht="12.2" customHeight="1" x14ac:dyDescent="0.2">
      <c r="A30" s="65" t="s">
        <v>99</v>
      </c>
      <c r="B30" s="66" t="s">
        <v>159</v>
      </c>
      <c r="C30" s="156"/>
      <c r="D30" s="329"/>
      <c r="E30" s="156"/>
      <c r="F30" s="156"/>
      <c r="G30" s="40"/>
      <c r="H30" s="310">
        <f t="shared" si="2"/>
        <v>0</v>
      </c>
      <c r="I30" s="310"/>
      <c r="J30" s="258"/>
      <c r="K30" s="258"/>
      <c r="L30" s="259" t="e">
        <f t="shared" si="1"/>
        <v>#DIV/0!</v>
      </c>
      <c r="M30" s="1166"/>
      <c r="N30" s="1166"/>
      <c r="O30" s="1166"/>
      <c r="P30" s="1166"/>
    </row>
    <row r="31" spans="1:17" s="61" customFormat="1" ht="12.2" customHeight="1" x14ac:dyDescent="0.2">
      <c r="A31" s="65" t="s">
        <v>100</v>
      </c>
      <c r="B31" s="467" t="s">
        <v>162</v>
      </c>
      <c r="C31" s="148"/>
      <c r="D31" s="338"/>
      <c r="E31" s="148"/>
      <c r="F31" s="148"/>
      <c r="G31" s="67"/>
      <c r="H31" s="311">
        <f t="shared" si="2"/>
        <v>0</v>
      </c>
      <c r="I31" s="311"/>
      <c r="J31" s="260"/>
      <c r="K31" s="260"/>
      <c r="L31" s="261" t="e">
        <f t="shared" si="1"/>
        <v>#DIV/0!</v>
      </c>
      <c r="M31" s="1166"/>
      <c r="N31" s="1166"/>
      <c r="O31" s="1166"/>
      <c r="P31" s="1166"/>
    </row>
    <row r="32" spans="1:17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109"/>
      <c r="F32" s="109"/>
      <c r="G32" s="68"/>
      <c r="H32" s="312">
        <f t="shared" si="2"/>
        <v>0</v>
      </c>
      <c r="I32" s="312"/>
      <c r="J32" s="262"/>
      <c r="K32" s="262"/>
      <c r="L32" s="263" t="e">
        <f t="shared" si="1"/>
        <v>#DIV/0!</v>
      </c>
      <c r="M32" s="1166"/>
      <c r="N32" s="1166"/>
      <c r="O32" s="1166"/>
      <c r="P32" s="1166"/>
    </row>
    <row r="33" spans="1:16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K33" si="5">+D34+D35+D36</f>
        <v>0</v>
      </c>
      <c r="E33" s="103">
        <f t="shared" si="5"/>
        <v>0</v>
      </c>
      <c r="F33" s="103">
        <f t="shared" si="5"/>
        <v>0</v>
      </c>
      <c r="G33" s="55">
        <f t="shared" si="5"/>
        <v>0</v>
      </c>
      <c r="H33" s="306">
        <f t="shared" si="2"/>
        <v>0</v>
      </c>
      <c r="I33" s="306">
        <f t="shared" si="5"/>
        <v>0</v>
      </c>
      <c r="J33" s="172">
        <f t="shared" si="5"/>
        <v>0</v>
      </c>
      <c r="K33" s="172">
        <f t="shared" si="5"/>
        <v>0</v>
      </c>
      <c r="L33" s="247" t="e">
        <f t="shared" si="1"/>
        <v>#DIV/0!</v>
      </c>
      <c r="M33" s="1166"/>
      <c r="N33" s="1166"/>
      <c r="O33" s="1166"/>
      <c r="P33" s="1166"/>
    </row>
    <row r="34" spans="1:16" s="61" customFormat="1" ht="12.2" customHeight="1" x14ac:dyDescent="0.2">
      <c r="A34" s="65" t="s">
        <v>88</v>
      </c>
      <c r="B34" s="66" t="s">
        <v>166</v>
      </c>
      <c r="C34" s="156"/>
      <c r="D34" s="329"/>
      <c r="E34" s="156"/>
      <c r="F34" s="156"/>
      <c r="G34" s="40"/>
      <c r="H34" s="310">
        <f t="shared" si="2"/>
        <v>0</v>
      </c>
      <c r="I34" s="310"/>
      <c r="J34" s="258"/>
      <c r="K34" s="258"/>
      <c r="L34" s="259" t="e">
        <f t="shared" si="1"/>
        <v>#DIV/0!</v>
      </c>
      <c r="M34" s="1166"/>
      <c r="N34" s="1166"/>
      <c r="O34" s="1166"/>
      <c r="P34" s="1166"/>
    </row>
    <row r="35" spans="1:16" s="61" customFormat="1" ht="12.2" customHeight="1" x14ac:dyDescent="0.2">
      <c r="A35" s="65" t="s">
        <v>101</v>
      </c>
      <c r="B35" s="467" t="s">
        <v>167</v>
      </c>
      <c r="C35" s="148"/>
      <c r="D35" s="338"/>
      <c r="E35" s="148"/>
      <c r="F35" s="148"/>
      <c r="G35" s="67"/>
      <c r="H35" s="311">
        <f t="shared" si="2"/>
        <v>0</v>
      </c>
      <c r="I35" s="311"/>
      <c r="J35" s="260"/>
      <c r="K35" s="260"/>
      <c r="L35" s="261" t="e">
        <f t="shared" si="1"/>
        <v>#DIV/0!</v>
      </c>
      <c r="M35" s="1166"/>
      <c r="N35" s="1166"/>
      <c r="O35" s="1166"/>
      <c r="P35" s="1166"/>
    </row>
    <row r="36" spans="1:16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109"/>
      <c r="F36" s="109"/>
      <c r="G36" s="68"/>
      <c r="H36" s="312">
        <f t="shared" si="2"/>
        <v>0</v>
      </c>
      <c r="I36" s="312"/>
      <c r="J36" s="262"/>
      <c r="K36" s="262"/>
      <c r="L36" s="263" t="e">
        <f t="shared" si="1"/>
        <v>#DIV/0!</v>
      </c>
      <c r="M36" s="1166"/>
      <c r="N36" s="1166"/>
      <c r="O36" s="1166"/>
      <c r="P36" s="1166"/>
    </row>
    <row r="37" spans="1:16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166"/>
      <c r="F37" s="166"/>
      <c r="G37" s="64"/>
      <c r="H37" s="304">
        <f t="shared" si="2"/>
        <v>0</v>
      </c>
      <c r="I37" s="304"/>
      <c r="J37" s="256"/>
      <c r="K37" s="256"/>
      <c r="L37" s="257" t="e">
        <f t="shared" si="1"/>
        <v>#DIV/0!</v>
      </c>
      <c r="M37" s="1165"/>
      <c r="N37" s="1165"/>
      <c r="O37" s="1165"/>
      <c r="P37" s="1165"/>
    </row>
    <row r="38" spans="1:16" s="30" customFormat="1" ht="12.2" customHeight="1" thickBot="1" x14ac:dyDescent="0.25">
      <c r="A38" s="1420" t="s">
        <v>103</v>
      </c>
      <c r="B38" s="468" t="s">
        <v>164</v>
      </c>
      <c r="C38" s="1414"/>
      <c r="D38" s="165"/>
      <c r="E38" s="166"/>
      <c r="F38" s="166"/>
      <c r="G38" s="64"/>
      <c r="H38" s="304">
        <f t="shared" si="2"/>
        <v>0</v>
      </c>
      <c r="I38" s="304"/>
      <c r="J38" s="256"/>
      <c r="K38" s="256"/>
      <c r="L38" s="257" t="e">
        <f t="shared" si="1"/>
        <v>#DIV/0!</v>
      </c>
      <c r="M38" s="1165"/>
      <c r="N38" s="1165"/>
      <c r="O38" s="1165"/>
      <c r="P38" s="1165"/>
    </row>
    <row r="39" spans="1:16" s="30" customFormat="1" ht="12.2" customHeight="1" thickBot="1" x14ac:dyDescent="0.25">
      <c r="A39" s="62" t="s">
        <v>18</v>
      </c>
      <c r="B39" s="63" t="s">
        <v>378</v>
      </c>
      <c r="C39" s="166">
        <f>+C40+C41</f>
        <v>0</v>
      </c>
      <c r="D39" s="165">
        <f t="shared" ref="D39:K39" si="6">+D40+D41</f>
        <v>0</v>
      </c>
      <c r="E39" s="166">
        <f t="shared" si="6"/>
        <v>0</v>
      </c>
      <c r="F39" s="166">
        <f t="shared" si="6"/>
        <v>0</v>
      </c>
      <c r="G39" s="64">
        <f t="shared" si="6"/>
        <v>0</v>
      </c>
      <c r="H39" s="304">
        <f t="shared" si="2"/>
        <v>0</v>
      </c>
      <c r="I39" s="304">
        <f t="shared" si="6"/>
        <v>0</v>
      </c>
      <c r="J39" s="256">
        <f t="shared" si="6"/>
        <v>0</v>
      </c>
      <c r="K39" s="256">
        <f t="shared" si="6"/>
        <v>0</v>
      </c>
      <c r="L39" s="257" t="e">
        <f t="shared" si="1"/>
        <v>#DIV/0!</v>
      </c>
      <c r="M39" s="1165"/>
      <c r="N39" s="1165"/>
      <c r="O39" s="1165"/>
      <c r="P39" s="1165"/>
    </row>
    <row r="40" spans="1:16" s="30" customFormat="1" ht="12.2" customHeight="1" x14ac:dyDescent="0.2">
      <c r="A40" s="11" t="s">
        <v>106</v>
      </c>
      <c r="B40" s="115" t="s">
        <v>211</v>
      </c>
      <c r="C40" s="167"/>
      <c r="D40" s="339"/>
      <c r="E40" s="167"/>
      <c r="F40" s="167"/>
      <c r="G40" s="116"/>
      <c r="H40" s="313">
        <f t="shared" si="2"/>
        <v>0</v>
      </c>
      <c r="I40" s="313"/>
      <c r="J40" s="264"/>
      <c r="K40" s="264"/>
      <c r="L40" s="265" t="e">
        <f t="shared" si="1"/>
        <v>#DIV/0!</v>
      </c>
      <c r="M40" s="1165"/>
      <c r="N40" s="1165"/>
      <c r="O40" s="1165"/>
      <c r="P40" s="1165"/>
    </row>
    <row r="41" spans="1:16" s="30" customFormat="1" ht="12.2" customHeight="1" x14ac:dyDescent="0.2">
      <c r="A41" s="1355" t="s">
        <v>107</v>
      </c>
      <c r="B41" s="478" t="s">
        <v>212</v>
      </c>
      <c r="C41" s="1415"/>
      <c r="D41" s="474"/>
      <c r="E41" s="469"/>
      <c r="F41" s="469"/>
      <c r="G41" s="470"/>
      <c r="H41" s="678">
        <f t="shared" si="2"/>
        <v>0</v>
      </c>
      <c r="I41" s="678"/>
      <c r="J41" s="266"/>
      <c r="K41" s="266"/>
      <c r="L41" s="267" t="e">
        <f t="shared" si="1"/>
        <v>#DIV/0!</v>
      </c>
      <c r="M41" s="1165"/>
      <c r="N41" s="1165"/>
      <c r="O41" s="1165"/>
      <c r="P41" s="1165"/>
    </row>
    <row r="42" spans="1:16" s="30" customFormat="1" ht="12.2" customHeight="1" thickBot="1" x14ac:dyDescent="0.25">
      <c r="A42" s="1355" t="s">
        <v>322</v>
      </c>
      <c r="B42" s="124" t="s">
        <v>164</v>
      </c>
      <c r="C42" s="109"/>
      <c r="D42" s="168"/>
      <c r="E42" s="169"/>
      <c r="F42" s="169"/>
      <c r="G42" s="128"/>
      <c r="H42" s="305">
        <f t="shared" si="2"/>
        <v>0</v>
      </c>
      <c r="I42" s="305"/>
      <c r="J42" s="268"/>
      <c r="K42" s="268"/>
      <c r="L42" s="269" t="e">
        <f t="shared" si="1"/>
        <v>#DIV/0!</v>
      </c>
      <c r="M42" s="1165"/>
      <c r="N42" s="1165"/>
      <c r="O42" s="1165"/>
      <c r="P42" s="1165"/>
    </row>
    <row r="43" spans="1:16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1211760559</v>
      </c>
      <c r="D43" s="163">
        <f t="shared" ref="D43:K43" si="7">+D11+D23+D28+D29+D33+D37+D39</f>
        <v>1211760559</v>
      </c>
      <c r="E43" s="103">
        <f t="shared" si="7"/>
        <v>0</v>
      </c>
      <c r="F43" s="103">
        <f t="shared" si="7"/>
        <v>0</v>
      </c>
      <c r="G43" s="55">
        <f t="shared" si="7"/>
        <v>0</v>
      </c>
      <c r="H43" s="306">
        <f t="shared" si="2"/>
        <v>0</v>
      </c>
      <c r="I43" s="306">
        <f t="shared" si="7"/>
        <v>0</v>
      </c>
      <c r="J43" s="172">
        <f t="shared" si="7"/>
        <v>0</v>
      </c>
      <c r="K43" s="172">
        <f t="shared" si="7"/>
        <v>0</v>
      </c>
      <c r="L43" s="247">
        <f t="shared" si="1"/>
        <v>0</v>
      </c>
      <c r="M43" s="1165"/>
      <c r="N43" s="1165"/>
      <c r="O43" s="1165"/>
      <c r="P43" s="1165"/>
    </row>
    <row r="44" spans="1:16" s="30" customFormat="1" ht="12.2" customHeight="1" thickBot="1" x14ac:dyDescent="0.25">
      <c r="A44" s="70" t="s">
        <v>20</v>
      </c>
      <c r="B44" s="63" t="s">
        <v>179</v>
      </c>
      <c r="C44" s="103">
        <f>SUM(C45:C48)</f>
        <v>487854585</v>
      </c>
      <c r="D44" s="163">
        <f t="shared" ref="D44:K44" si="8">SUM(D45:D48)</f>
        <v>536922902</v>
      </c>
      <c r="E44" s="103">
        <f t="shared" si="8"/>
        <v>0</v>
      </c>
      <c r="F44" s="103">
        <f t="shared" si="8"/>
        <v>0</v>
      </c>
      <c r="G44" s="55">
        <f t="shared" si="8"/>
        <v>0</v>
      </c>
      <c r="H44" s="306">
        <f t="shared" si="2"/>
        <v>49068317</v>
      </c>
      <c r="I44" s="306">
        <f t="shared" si="8"/>
        <v>0</v>
      </c>
      <c r="J44" s="172">
        <f t="shared" si="8"/>
        <v>0</v>
      </c>
      <c r="K44" s="172">
        <f t="shared" si="8"/>
        <v>0</v>
      </c>
      <c r="L44" s="247">
        <f t="shared" si="1"/>
        <v>0</v>
      </c>
      <c r="M44" s="1165"/>
      <c r="N44" s="1165"/>
      <c r="O44" s="1165"/>
      <c r="P44" s="1165"/>
    </row>
    <row r="45" spans="1:16" s="30" customFormat="1" ht="12.2" customHeight="1" x14ac:dyDescent="0.2">
      <c r="A45" s="65" t="s">
        <v>170</v>
      </c>
      <c r="B45" s="66" t="s">
        <v>130</v>
      </c>
      <c r="C45" s="156"/>
      <c r="D45" s="329">
        <f>136897556-9400000</f>
        <v>127497556</v>
      </c>
      <c r="E45" s="156"/>
      <c r="F45" s="156"/>
      <c r="G45" s="40"/>
      <c r="H45" s="310">
        <f t="shared" si="2"/>
        <v>127497556</v>
      </c>
      <c r="I45" s="310"/>
      <c r="J45" s="258"/>
      <c r="K45" s="258"/>
      <c r="L45" s="259">
        <f t="shared" si="1"/>
        <v>0</v>
      </c>
      <c r="M45" s="1165"/>
      <c r="N45" s="1165"/>
      <c r="O45" s="1165"/>
      <c r="P45" s="1165"/>
    </row>
    <row r="46" spans="1:16" s="30" customFormat="1" ht="12.2" customHeight="1" x14ac:dyDescent="0.2">
      <c r="A46" s="78" t="s">
        <v>171</v>
      </c>
      <c r="B46" s="66" t="s">
        <v>185</v>
      </c>
      <c r="C46" s="148"/>
      <c r="D46" s="338">
        <v>9400000</v>
      </c>
      <c r="E46" s="148"/>
      <c r="F46" s="148"/>
      <c r="G46" s="67"/>
      <c r="H46" s="311">
        <f t="shared" si="2"/>
        <v>9400000</v>
      </c>
      <c r="I46" s="311"/>
      <c r="J46" s="260"/>
      <c r="K46" s="260"/>
      <c r="L46" s="261">
        <f t="shared" si="1"/>
        <v>0</v>
      </c>
      <c r="M46" s="1165"/>
      <c r="N46" s="1165"/>
      <c r="O46" s="1165"/>
      <c r="P46" s="1165"/>
    </row>
    <row r="47" spans="1:16" s="30" customFormat="1" ht="12.2" customHeight="1" x14ac:dyDescent="0.2">
      <c r="A47" s="1419" t="s">
        <v>172</v>
      </c>
      <c r="B47" s="467" t="s">
        <v>176</v>
      </c>
      <c r="C47" s="471">
        <f>C71-C43-C45-C64-C66-C69+C39+C33+C29</f>
        <v>482854585</v>
      </c>
      <c r="D47" s="454">
        <f>D71-D43-D45-D64-D66-D69+D39+D33+D29</f>
        <v>379673846</v>
      </c>
      <c r="E47" s="454">
        <f t="shared" ref="E47:K47" si="9">E71-E43-E45-E64-E66-E69+E39+E33+E29</f>
        <v>0</v>
      </c>
      <c r="F47" s="454">
        <f t="shared" si="9"/>
        <v>0</v>
      </c>
      <c r="G47" s="679">
        <f t="shared" si="9"/>
        <v>0</v>
      </c>
      <c r="H47" s="679">
        <f t="shared" si="2"/>
        <v>-103180739</v>
      </c>
      <c r="I47" s="679">
        <f t="shared" si="9"/>
        <v>0</v>
      </c>
      <c r="J47" s="270">
        <f t="shared" si="9"/>
        <v>0</v>
      </c>
      <c r="K47" s="270">
        <f t="shared" si="9"/>
        <v>0</v>
      </c>
      <c r="L47" s="271">
        <f t="shared" si="1"/>
        <v>0</v>
      </c>
      <c r="M47" s="1165"/>
      <c r="N47" s="1165"/>
      <c r="O47" s="1165"/>
      <c r="P47" s="1165"/>
    </row>
    <row r="48" spans="1:16" s="61" customFormat="1" ht="12.2" customHeight="1" thickBot="1" x14ac:dyDescent="0.25">
      <c r="A48" s="65" t="s">
        <v>177</v>
      </c>
      <c r="B48" s="69" t="s">
        <v>178</v>
      </c>
      <c r="C48" s="1416">
        <f>C63-C39-C33-C46-C29</f>
        <v>5000000</v>
      </c>
      <c r="D48" s="340">
        <f t="shared" ref="D48:K48" si="10">D63-D39-D33-D46-D29</f>
        <v>20351500</v>
      </c>
      <c r="E48" s="340">
        <f t="shared" si="10"/>
        <v>0</v>
      </c>
      <c r="F48" s="340">
        <f t="shared" si="10"/>
        <v>0</v>
      </c>
      <c r="G48" s="314">
        <f t="shared" si="10"/>
        <v>0</v>
      </c>
      <c r="H48" s="314">
        <f t="shared" si="2"/>
        <v>15351500</v>
      </c>
      <c r="I48" s="314">
        <f t="shared" si="10"/>
        <v>0</v>
      </c>
      <c r="J48" s="272">
        <f t="shared" si="10"/>
        <v>0</v>
      </c>
      <c r="K48" s="272">
        <f t="shared" si="10"/>
        <v>0</v>
      </c>
      <c r="L48" s="273">
        <f t="shared" si="1"/>
        <v>0</v>
      </c>
      <c r="M48" s="1166"/>
      <c r="N48" s="1166"/>
      <c r="O48" s="1166"/>
      <c r="P48" s="1166"/>
    </row>
    <row r="49" spans="1:16" s="61" customFormat="1" ht="15" customHeight="1" thickBot="1" x14ac:dyDescent="0.25">
      <c r="A49" s="70" t="s">
        <v>21</v>
      </c>
      <c r="B49" s="664" t="s">
        <v>173</v>
      </c>
      <c r="C49" s="171">
        <f>+C43+C44</f>
        <v>1699615144</v>
      </c>
      <c r="D49" s="170">
        <f t="shared" ref="D49:K49" si="11">+D43+D44</f>
        <v>1748683461</v>
      </c>
      <c r="E49" s="171">
        <f t="shared" si="11"/>
        <v>0</v>
      </c>
      <c r="F49" s="171">
        <f t="shared" si="11"/>
        <v>0</v>
      </c>
      <c r="G49" s="75">
        <f t="shared" si="11"/>
        <v>0</v>
      </c>
      <c r="H49" s="307">
        <f t="shared" si="2"/>
        <v>49068317</v>
      </c>
      <c r="I49" s="307">
        <f t="shared" si="11"/>
        <v>0</v>
      </c>
      <c r="J49" s="274">
        <f t="shared" si="11"/>
        <v>0</v>
      </c>
      <c r="K49" s="274">
        <f t="shared" si="11"/>
        <v>0</v>
      </c>
      <c r="L49" s="275">
        <f t="shared" si="1"/>
        <v>0</v>
      </c>
      <c r="M49" s="1166"/>
      <c r="N49" s="1166"/>
      <c r="O49" s="1166"/>
      <c r="P49" s="1166"/>
    </row>
    <row r="50" spans="1:16" s="61" customFormat="1" ht="14.45" customHeight="1" x14ac:dyDescent="0.2">
      <c r="A50" s="71"/>
      <c r="B50" s="72"/>
      <c r="C50" s="73"/>
      <c r="D50" s="161"/>
      <c r="E50" s="161"/>
      <c r="F50" s="161"/>
      <c r="G50" s="161"/>
      <c r="H50" s="161"/>
      <c r="I50" s="161"/>
      <c r="J50" s="161"/>
      <c r="K50" s="161"/>
      <c r="L50" s="175"/>
      <c r="M50" s="1166"/>
      <c r="N50" s="1166"/>
      <c r="O50" s="1166"/>
      <c r="P50" s="1166"/>
    </row>
    <row r="51" spans="1:16" ht="14.45" customHeight="1" x14ac:dyDescent="0.2">
      <c r="A51" s="1930" t="s">
        <v>34</v>
      </c>
      <c r="B51" s="1930"/>
      <c r="C51" s="1930"/>
      <c r="D51" s="1930"/>
      <c r="E51" s="1930"/>
      <c r="F51" s="1930"/>
      <c r="G51" s="1930"/>
      <c r="H51" s="1930"/>
      <c r="I51" s="73"/>
      <c r="J51" s="73"/>
      <c r="K51" s="73"/>
      <c r="L51" s="176"/>
    </row>
    <row r="52" spans="1:16" ht="14.45" customHeight="1" thickBot="1" x14ac:dyDescent="0.3">
      <c r="A52" s="1931" t="s">
        <v>360</v>
      </c>
      <c r="B52" s="1931"/>
      <c r="C52" s="1931"/>
      <c r="D52" s="1931"/>
      <c r="E52" s="1931"/>
      <c r="F52" s="1931"/>
      <c r="G52" s="1931"/>
      <c r="H52" s="1931"/>
      <c r="I52" s="566"/>
      <c r="J52" s="566"/>
      <c r="K52" s="566"/>
      <c r="L52" s="177"/>
    </row>
    <row r="53" spans="1:16" s="53" customFormat="1" ht="66.75" customHeight="1" thickBot="1" x14ac:dyDescent="0.25">
      <c r="A53" s="1341" t="s">
        <v>141</v>
      </c>
      <c r="B53" s="49" t="s">
        <v>36</v>
      </c>
      <c r="C53" s="20" t="str">
        <f>'1. mell.bevétel_össz'!C9</f>
        <v>2024. évi eredeti előirányzat a
25/2023. (XII.14.) rendelet szerint</v>
      </c>
      <c r="D53" s="333" t="str">
        <f>'1. mell.bevétel_össz'!D9</f>
        <v>Módosított előirányzat a …./2024.  (VI…..)  rendelet szerint</v>
      </c>
      <c r="E53" s="49" t="str">
        <f>'1. mell.bevétel_össz'!E9</f>
        <v>Módosított előirányzat a …./2024. (IX…..)  rendelet szerint</v>
      </c>
      <c r="F53" s="49" t="str">
        <f>'1. mell.bevétel_össz'!F9</f>
        <v>Módosított előirányzat a .../2024. (XII…...)  rendelet szerint</v>
      </c>
      <c r="G53" s="49" t="str">
        <f>'1. mell.bevétel_össz'!G9</f>
        <v>Módosított előirányzat a …../2024. (II…..)  rendelet szerint</v>
      </c>
      <c r="H53" s="162" t="str">
        <f>'1. mell.bevétel_össz'!H9</f>
        <v>Változás a 25/2023. (XII.14.) rendelethez képest</v>
      </c>
      <c r="I53" s="240" t="str">
        <f>'1. mell.bevétel_össz'!I9</f>
        <v>2024. évi teljesítés              2024.06.30-ig</v>
      </c>
      <c r="J53" s="240" t="str">
        <f>'1. mell.bevétel_össz'!J9</f>
        <v>2024. évi teljesítés              2024.09.30-ig</v>
      </c>
      <c r="K53" s="240" t="str">
        <f>'1. mell.bevétel_össz'!K9</f>
        <v>2024. évi teljesítés              2024.12.31-ig</v>
      </c>
      <c r="L53" s="241" t="str">
        <f>'1. mell.bevétel_össz'!L9</f>
        <v>Teljesítés %-a</v>
      </c>
      <c r="M53" s="1164"/>
      <c r="N53" s="1164"/>
      <c r="O53" s="1164"/>
      <c r="P53" s="1164"/>
    </row>
    <row r="54" spans="1:16" s="38" customFormat="1" ht="12.2" customHeight="1" thickBot="1" x14ac:dyDescent="0.25">
      <c r="A54" s="342" t="s">
        <v>12</v>
      </c>
      <c r="B54" s="63" t="s">
        <v>537</v>
      </c>
      <c r="C54" s="103">
        <f>SUM(C55:C60)-C56</f>
        <v>1694615144</v>
      </c>
      <c r="D54" s="163">
        <f t="shared" ref="D54:K54" si="12">SUM(D55:D60)-D56</f>
        <v>1718931961</v>
      </c>
      <c r="E54" s="103">
        <f t="shared" si="12"/>
        <v>0</v>
      </c>
      <c r="F54" s="103">
        <f t="shared" si="12"/>
        <v>0</v>
      </c>
      <c r="G54" s="103">
        <f t="shared" si="12"/>
        <v>0</v>
      </c>
      <c r="H54" s="306">
        <f t="shared" ref="H54:H71" si="13">+D54-C54</f>
        <v>24316817</v>
      </c>
      <c r="I54" s="172">
        <f t="shared" si="12"/>
        <v>0</v>
      </c>
      <c r="J54" s="172">
        <f t="shared" si="12"/>
        <v>0</v>
      </c>
      <c r="K54" s="172">
        <f t="shared" si="12"/>
        <v>0</v>
      </c>
      <c r="L54" s="247">
        <f t="shared" ref="L54:L71" si="14">I54/D54*100</f>
        <v>0</v>
      </c>
      <c r="M54" s="1167"/>
      <c r="N54" s="1167"/>
      <c r="O54" s="1167"/>
      <c r="P54" s="1167"/>
    </row>
    <row r="55" spans="1:16" ht="12.2" customHeight="1" x14ac:dyDescent="0.2">
      <c r="A55" s="851" t="s">
        <v>90</v>
      </c>
      <c r="B55" s="16" t="s">
        <v>68</v>
      </c>
      <c r="C55" s="98">
        <v>1200055444</v>
      </c>
      <c r="D55" s="329">
        <f>1200055444+709455+10800000</f>
        <v>1211564899</v>
      </c>
      <c r="E55" s="156"/>
      <c r="F55" s="156"/>
      <c r="G55" s="156"/>
      <c r="H55" s="310">
        <f t="shared" si="13"/>
        <v>11509455</v>
      </c>
      <c r="I55" s="258"/>
      <c r="J55" s="258"/>
      <c r="K55" s="258"/>
      <c r="L55" s="259">
        <f t="shared" si="14"/>
        <v>0</v>
      </c>
    </row>
    <row r="56" spans="1:16" ht="12.2" customHeight="1" x14ac:dyDescent="0.2">
      <c r="A56" s="851" t="s">
        <v>304</v>
      </c>
      <c r="B56" s="466" t="s">
        <v>269</v>
      </c>
      <c r="C56" s="98"/>
      <c r="D56" s="329"/>
      <c r="E56" s="156"/>
      <c r="F56" s="156"/>
      <c r="G56" s="156"/>
      <c r="H56" s="310">
        <f t="shared" si="13"/>
        <v>0</v>
      </c>
      <c r="I56" s="258"/>
      <c r="J56" s="258"/>
      <c r="K56" s="258"/>
      <c r="L56" s="259" t="e">
        <f t="shared" si="14"/>
        <v>#DIV/0!</v>
      </c>
    </row>
    <row r="57" spans="1:16" ht="12.2" customHeight="1" x14ac:dyDescent="0.2">
      <c r="A57" s="851" t="s">
        <v>91</v>
      </c>
      <c r="B57" s="461" t="s">
        <v>86</v>
      </c>
      <c r="C57" s="98">
        <f>161783700+3200000</f>
        <v>164983700</v>
      </c>
      <c r="D57" s="1762">
        <f>164983700+391372+3024000</f>
        <v>168399072</v>
      </c>
      <c r="E57" s="1763"/>
      <c r="F57" s="1763"/>
      <c r="G57" s="1763"/>
      <c r="H57" s="1764">
        <f t="shared" si="13"/>
        <v>3415372</v>
      </c>
      <c r="I57" s="270"/>
      <c r="J57" s="270"/>
      <c r="K57" s="270"/>
      <c r="L57" s="271">
        <f t="shared" si="14"/>
        <v>0</v>
      </c>
    </row>
    <row r="58" spans="1:16" ht="12.2" customHeight="1" x14ac:dyDescent="0.2">
      <c r="A58" s="851" t="s">
        <v>92</v>
      </c>
      <c r="B58" s="461" t="s">
        <v>69</v>
      </c>
      <c r="C58" s="98">
        <v>329576000</v>
      </c>
      <c r="D58" s="1762">
        <f>329576000+7718290+1673700</f>
        <v>338967990</v>
      </c>
      <c r="E58" s="1763"/>
      <c r="F58" s="1763"/>
      <c r="G58" s="1763"/>
      <c r="H58" s="1764">
        <f t="shared" si="13"/>
        <v>9391990</v>
      </c>
      <c r="I58" s="270"/>
      <c r="J58" s="270"/>
      <c r="K58" s="270"/>
      <c r="L58" s="271">
        <f t="shared" si="14"/>
        <v>0</v>
      </c>
    </row>
    <row r="59" spans="1:16" ht="12.2" customHeight="1" x14ac:dyDescent="0.2">
      <c r="A59" s="851" t="s">
        <v>89</v>
      </c>
      <c r="B59" s="461" t="s">
        <v>80</v>
      </c>
      <c r="C59" s="471"/>
      <c r="D59" s="454"/>
      <c r="E59" s="471"/>
      <c r="F59" s="471"/>
      <c r="G59" s="471"/>
      <c r="H59" s="679">
        <f t="shared" si="13"/>
        <v>0</v>
      </c>
      <c r="I59" s="270"/>
      <c r="J59" s="270"/>
      <c r="K59" s="270"/>
      <c r="L59" s="271" t="e">
        <f t="shared" si="14"/>
        <v>#DIV/0!</v>
      </c>
    </row>
    <row r="60" spans="1:16" ht="12.2" customHeight="1" x14ac:dyDescent="0.2">
      <c r="A60" s="851" t="s">
        <v>146</v>
      </c>
      <c r="B60" s="461" t="s">
        <v>87</v>
      </c>
      <c r="C60" s="471">
        <f>SUM(C61:C62)</f>
        <v>0</v>
      </c>
      <c r="D60" s="454">
        <f t="shared" ref="D60:K60" si="15">SUM(D61:D62)</f>
        <v>0</v>
      </c>
      <c r="E60" s="471">
        <f t="shared" si="15"/>
        <v>0</v>
      </c>
      <c r="F60" s="471">
        <f t="shared" si="15"/>
        <v>0</v>
      </c>
      <c r="G60" s="471">
        <f t="shared" si="15"/>
        <v>0</v>
      </c>
      <c r="H60" s="679">
        <f t="shared" si="13"/>
        <v>0</v>
      </c>
      <c r="I60" s="270">
        <f t="shared" si="15"/>
        <v>0</v>
      </c>
      <c r="J60" s="270">
        <f t="shared" si="15"/>
        <v>0</v>
      </c>
      <c r="K60" s="270">
        <f t="shared" si="15"/>
        <v>0</v>
      </c>
      <c r="L60" s="271" t="e">
        <f t="shared" si="14"/>
        <v>#DIV/0!</v>
      </c>
    </row>
    <row r="61" spans="1:16" ht="12.2" customHeight="1" x14ac:dyDescent="0.2">
      <c r="A61" s="851" t="s">
        <v>305</v>
      </c>
      <c r="B61" s="702" t="s">
        <v>234</v>
      </c>
      <c r="C61" s="471"/>
      <c r="D61" s="454"/>
      <c r="E61" s="471"/>
      <c r="F61" s="471"/>
      <c r="G61" s="471"/>
      <c r="H61" s="679">
        <f t="shared" si="13"/>
        <v>0</v>
      </c>
      <c r="I61" s="270"/>
      <c r="J61" s="270"/>
      <c r="K61" s="270"/>
      <c r="L61" s="271" t="e">
        <f t="shared" si="14"/>
        <v>#DIV/0!</v>
      </c>
    </row>
    <row r="62" spans="1:16" ht="12.2" customHeight="1" thickBot="1" x14ac:dyDescent="0.25">
      <c r="A62" s="343" t="s">
        <v>306</v>
      </c>
      <c r="B62" s="92" t="s">
        <v>233</v>
      </c>
      <c r="C62" s="109"/>
      <c r="D62" s="330"/>
      <c r="E62" s="109"/>
      <c r="F62" s="109"/>
      <c r="G62" s="109"/>
      <c r="H62" s="312">
        <f t="shared" si="13"/>
        <v>0</v>
      </c>
      <c r="I62" s="262"/>
      <c r="J62" s="262"/>
      <c r="K62" s="262"/>
      <c r="L62" s="263" t="e">
        <f t="shared" si="14"/>
        <v>#DIV/0!</v>
      </c>
    </row>
    <row r="63" spans="1:16" ht="12.2" customHeight="1" thickBot="1" x14ac:dyDescent="0.25">
      <c r="A63" s="342" t="s">
        <v>13</v>
      </c>
      <c r="B63" s="63" t="s">
        <v>538</v>
      </c>
      <c r="C63" s="103">
        <f>+C64+C66+C68</f>
        <v>5000000</v>
      </c>
      <c r="D63" s="163">
        <f t="shared" ref="D63:K63" si="16">SUM(D64:D68)</f>
        <v>29751500</v>
      </c>
      <c r="E63" s="103">
        <f t="shared" si="16"/>
        <v>0</v>
      </c>
      <c r="F63" s="103">
        <f t="shared" si="16"/>
        <v>0</v>
      </c>
      <c r="G63" s="103">
        <f t="shared" si="16"/>
        <v>0</v>
      </c>
      <c r="H63" s="306">
        <f t="shared" si="13"/>
        <v>24751500</v>
      </c>
      <c r="I63" s="172">
        <f t="shared" si="16"/>
        <v>0</v>
      </c>
      <c r="J63" s="172">
        <f t="shared" si="16"/>
        <v>0</v>
      </c>
      <c r="K63" s="172">
        <f t="shared" si="16"/>
        <v>0</v>
      </c>
      <c r="L63" s="247">
        <f t="shared" si="14"/>
        <v>0</v>
      </c>
    </row>
    <row r="64" spans="1:16" s="38" customFormat="1" ht="12.2" customHeight="1" x14ac:dyDescent="0.2">
      <c r="A64" s="851" t="s">
        <v>93</v>
      </c>
      <c r="B64" s="16" t="s">
        <v>118</v>
      </c>
      <c r="C64" s="156">
        <f>'15.felh.felúj.'!C89</f>
        <v>5000000</v>
      </c>
      <c r="D64" s="329">
        <f>'15.felh.felúj.'!D89</f>
        <v>29751500</v>
      </c>
      <c r="E64" s="156">
        <f>'15.felh.felúj.'!E89</f>
        <v>0</v>
      </c>
      <c r="F64" s="156">
        <f>'15.felh.felúj.'!F89</f>
        <v>0</v>
      </c>
      <c r="G64" s="156">
        <f>'15.felh.felúj.'!G89</f>
        <v>0</v>
      </c>
      <c r="H64" s="310">
        <f t="shared" si="13"/>
        <v>24751500</v>
      </c>
      <c r="I64" s="258">
        <f>'15.felh.felúj.'!J89</f>
        <v>0</v>
      </c>
      <c r="J64" s="258">
        <f>'15.felh.felúj.'!K89</f>
        <v>0</v>
      </c>
      <c r="K64" s="258">
        <f>'15.felh.felúj.'!L89</f>
        <v>0</v>
      </c>
      <c r="L64" s="259">
        <f t="shared" si="14"/>
        <v>0</v>
      </c>
      <c r="M64" s="1167"/>
      <c r="N64" s="1167"/>
      <c r="O64" s="1167"/>
      <c r="P64" s="1167"/>
    </row>
    <row r="65" spans="1:16" s="38" customFormat="1" ht="12.2" customHeight="1" x14ac:dyDescent="0.2">
      <c r="A65" s="851" t="s">
        <v>315</v>
      </c>
      <c r="B65" s="703" t="s">
        <v>235</v>
      </c>
      <c r="C65" s="156"/>
      <c r="D65" s="329"/>
      <c r="E65" s="156"/>
      <c r="F65" s="156"/>
      <c r="G65" s="156"/>
      <c r="H65" s="310">
        <f t="shared" si="13"/>
        <v>0</v>
      </c>
      <c r="I65" s="258"/>
      <c r="J65" s="258"/>
      <c r="K65" s="258"/>
      <c r="L65" s="259" t="e">
        <f t="shared" si="14"/>
        <v>#DIV/0!</v>
      </c>
      <c r="M65" s="1167"/>
      <c r="N65" s="1167"/>
      <c r="O65" s="1167"/>
      <c r="P65" s="1167"/>
    </row>
    <row r="66" spans="1:16" ht="12.2" customHeight="1" x14ac:dyDescent="0.2">
      <c r="A66" s="851" t="s">
        <v>94</v>
      </c>
      <c r="B66" s="461" t="s">
        <v>2</v>
      </c>
      <c r="C66" s="471">
        <f>'15.felh.felúj.'!C95</f>
        <v>0</v>
      </c>
      <c r="D66" s="454">
        <f>'15.felh.felúj.'!D95</f>
        <v>0</v>
      </c>
      <c r="E66" s="471">
        <f>'15.felh.felúj.'!E95</f>
        <v>0</v>
      </c>
      <c r="F66" s="471">
        <f>'15.felh.felúj.'!F95</f>
        <v>0</v>
      </c>
      <c r="G66" s="471">
        <f>'15.felh.felúj.'!G95</f>
        <v>0</v>
      </c>
      <c r="H66" s="679">
        <f t="shared" si="13"/>
        <v>0</v>
      </c>
      <c r="I66" s="270">
        <f>'15.felh.felúj.'!J95</f>
        <v>0</v>
      </c>
      <c r="J66" s="270">
        <f>'15.felh.felúj.'!K95</f>
        <v>0</v>
      </c>
      <c r="K66" s="270">
        <f>'15.felh.felúj.'!L95</f>
        <v>0</v>
      </c>
      <c r="L66" s="271" t="e">
        <f t="shared" si="14"/>
        <v>#DIV/0!</v>
      </c>
    </row>
    <row r="67" spans="1:16" ht="12.2" customHeight="1" x14ac:dyDescent="0.2">
      <c r="A67" s="851" t="s">
        <v>340</v>
      </c>
      <c r="B67" s="704" t="s">
        <v>236</v>
      </c>
      <c r="C67" s="471"/>
      <c r="D67" s="454"/>
      <c r="E67" s="471"/>
      <c r="F67" s="471"/>
      <c r="G67" s="471"/>
      <c r="H67" s="679">
        <f t="shared" si="13"/>
        <v>0</v>
      </c>
      <c r="I67" s="270"/>
      <c r="J67" s="270"/>
      <c r="K67" s="270"/>
      <c r="L67" s="271" t="e">
        <f t="shared" si="14"/>
        <v>#DIV/0!</v>
      </c>
    </row>
    <row r="68" spans="1:16" ht="12.2" customHeight="1" x14ac:dyDescent="0.2">
      <c r="A68" s="851" t="s">
        <v>95</v>
      </c>
      <c r="B68" s="16" t="s">
        <v>174</v>
      </c>
      <c r="C68" s="471"/>
      <c r="D68" s="454"/>
      <c r="E68" s="471"/>
      <c r="F68" s="471"/>
      <c r="G68" s="471"/>
      <c r="H68" s="679">
        <f t="shared" si="13"/>
        <v>0</v>
      </c>
      <c r="I68" s="270"/>
      <c r="J68" s="270"/>
      <c r="K68" s="270"/>
      <c r="L68" s="271" t="e">
        <f t="shared" si="14"/>
        <v>#DIV/0!</v>
      </c>
    </row>
    <row r="69" spans="1:16" ht="12.2" customHeight="1" x14ac:dyDescent="0.2">
      <c r="A69" s="851" t="s">
        <v>316</v>
      </c>
      <c r="B69" s="702" t="s">
        <v>238</v>
      </c>
      <c r="C69" s="471"/>
      <c r="D69" s="454"/>
      <c r="E69" s="471"/>
      <c r="F69" s="471"/>
      <c r="G69" s="471"/>
      <c r="H69" s="679">
        <f t="shared" si="13"/>
        <v>0</v>
      </c>
      <c r="I69" s="270"/>
      <c r="J69" s="270"/>
      <c r="K69" s="270"/>
      <c r="L69" s="271" t="e">
        <f t="shared" si="14"/>
        <v>#DIV/0!</v>
      </c>
    </row>
    <row r="70" spans="1:16" ht="12.2" customHeight="1" thickBot="1" x14ac:dyDescent="0.25">
      <c r="A70" s="851" t="s">
        <v>317</v>
      </c>
      <c r="B70" s="702" t="s">
        <v>237</v>
      </c>
      <c r="C70" s="471"/>
      <c r="D70" s="454"/>
      <c r="E70" s="471"/>
      <c r="F70" s="471"/>
      <c r="G70" s="471"/>
      <c r="H70" s="679">
        <f t="shared" si="13"/>
        <v>0</v>
      </c>
      <c r="I70" s="270"/>
      <c r="J70" s="270"/>
      <c r="K70" s="270"/>
      <c r="L70" s="271" t="e">
        <f t="shared" si="14"/>
        <v>#DIV/0!</v>
      </c>
    </row>
    <row r="71" spans="1:16" ht="15" customHeight="1" thickBot="1" x14ac:dyDescent="0.25">
      <c r="A71" s="342" t="s">
        <v>14</v>
      </c>
      <c r="B71" s="74" t="s">
        <v>175</v>
      </c>
      <c r="C71" s="171">
        <f>+C54+C63</f>
        <v>1699615144</v>
      </c>
      <c r="D71" s="170">
        <f t="shared" ref="D71:K71" si="17">+D54+D63</f>
        <v>1748683461</v>
      </c>
      <c r="E71" s="171">
        <f t="shared" si="17"/>
        <v>0</v>
      </c>
      <c r="F71" s="171">
        <f t="shared" si="17"/>
        <v>0</v>
      </c>
      <c r="G71" s="171">
        <f t="shared" si="17"/>
        <v>0</v>
      </c>
      <c r="H71" s="307">
        <f t="shared" si="13"/>
        <v>49068317</v>
      </c>
      <c r="I71" s="274">
        <f t="shared" si="17"/>
        <v>0</v>
      </c>
      <c r="J71" s="274">
        <f t="shared" si="17"/>
        <v>0</v>
      </c>
      <c r="K71" s="274">
        <f t="shared" si="17"/>
        <v>0</v>
      </c>
      <c r="L71" s="275">
        <f t="shared" si="14"/>
        <v>0</v>
      </c>
    </row>
    <row r="72" spans="1:16" ht="13.5" thickBot="1" x14ac:dyDescent="0.25">
      <c r="C72" s="31"/>
      <c r="D72" s="31"/>
      <c r="E72" s="31"/>
      <c r="F72" s="31"/>
      <c r="G72" s="31"/>
      <c r="H72" s="31"/>
      <c r="I72" s="31"/>
      <c r="J72" s="31"/>
      <c r="K72" s="31"/>
      <c r="L72" s="178"/>
    </row>
    <row r="73" spans="1:16" s="781" customFormat="1" ht="15" customHeight="1" thickBot="1" x14ac:dyDescent="0.25">
      <c r="A73" s="775" t="s">
        <v>289</v>
      </c>
      <c r="B73" s="776"/>
      <c r="C73" s="777">
        <v>144</v>
      </c>
      <c r="D73" s="778">
        <v>144</v>
      </c>
      <c r="E73" s="777"/>
      <c r="F73" s="777"/>
      <c r="G73" s="777"/>
      <c r="H73" s="1421">
        <f>+D73-C73</f>
        <v>0</v>
      </c>
      <c r="I73" s="779"/>
      <c r="J73" s="779"/>
      <c r="K73" s="779"/>
      <c r="L73" s="780">
        <f>I73/D73*100</f>
        <v>0</v>
      </c>
      <c r="M73" s="1168"/>
      <c r="N73" s="1168"/>
      <c r="O73" s="1168"/>
      <c r="P73" s="1168"/>
    </row>
    <row r="74" spans="1:16" x14ac:dyDescent="0.2">
      <c r="H74" s="280" t="s">
        <v>821</v>
      </c>
    </row>
  </sheetData>
  <sheetProtection formatCells="0"/>
  <mergeCells count="10">
    <mergeCell ref="A1:H1"/>
    <mergeCell ref="A10:H10"/>
    <mergeCell ref="A51:H51"/>
    <mergeCell ref="A52:H52"/>
    <mergeCell ref="A2:H2"/>
    <mergeCell ref="A3:G3"/>
    <mergeCell ref="A4:L4"/>
    <mergeCell ref="C5:H5"/>
    <mergeCell ref="C6:H6"/>
    <mergeCell ref="A7:H7"/>
  </mergeCells>
  <phoneticPr fontId="51" type="noConversion"/>
  <printOptions horizontalCentered="1"/>
  <pageMargins left="0.39370078740157483" right="0.39370078740157483" top="0.39370078740157483" bottom="0.19685039370078741" header="0.78740157480314965" footer="0.78740157480314965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3"/>
  <dimension ref="A1:V24"/>
  <sheetViews>
    <sheetView view="pageBreakPreview" topLeftCell="B1" zoomScaleNormal="100" zoomScaleSheetLayoutView="100" workbookViewId="0">
      <selection activeCell="A2" sqref="A2:H2"/>
    </sheetView>
  </sheetViews>
  <sheetFormatPr defaultColWidth="8.6640625" defaultRowHeight="15.75" x14ac:dyDescent="0.2"/>
  <cols>
    <col min="1" max="1" width="12.83203125" style="489" hidden="1" customWidth="1"/>
    <col min="2" max="2" width="64.1640625" style="490" customWidth="1"/>
    <col min="3" max="3" width="19.6640625" style="924" customWidth="1"/>
    <col min="4" max="4" width="23.33203125" style="924" customWidth="1"/>
    <col min="5" max="7" width="18.83203125" style="924" hidden="1" customWidth="1"/>
    <col min="8" max="8" width="18.83203125" style="924" customWidth="1"/>
    <col min="9" max="11" width="18.83203125" style="924" hidden="1" customWidth="1"/>
    <col min="12" max="12" width="18.83203125" style="925" hidden="1" customWidth="1"/>
    <col min="13" max="13" width="8.6640625" style="490" customWidth="1"/>
    <col min="14" max="14" width="18.83203125" style="490" customWidth="1"/>
    <col min="15" max="15" width="8.6640625" style="490"/>
    <col min="16" max="16" width="13.33203125" style="490" bestFit="1" customWidth="1"/>
    <col min="17" max="17" width="14.6640625" style="490" bestFit="1" customWidth="1"/>
    <col min="18" max="16384" width="8.6640625" style="490"/>
  </cols>
  <sheetData>
    <row r="1" spans="1:20" x14ac:dyDescent="0.2">
      <c r="B1" s="1894" t="s">
        <v>860</v>
      </c>
      <c r="C1" s="1894"/>
      <c r="D1" s="1894"/>
      <c r="E1" s="1894"/>
      <c r="F1" s="1894"/>
      <c r="G1" s="1894"/>
      <c r="H1" s="1894"/>
      <c r="I1" s="1894"/>
    </row>
    <row r="2" spans="1:20" x14ac:dyDescent="0.2">
      <c r="A2" s="1894" t="s">
        <v>904</v>
      </c>
      <c r="B2" s="1894"/>
      <c r="C2" s="1894"/>
      <c r="D2" s="1894"/>
      <c r="E2" s="1894"/>
      <c r="F2" s="1894"/>
      <c r="G2" s="1894"/>
      <c r="H2" s="1894"/>
    </row>
    <row r="3" spans="1:20" s="927" customFormat="1" x14ac:dyDescent="0.2">
      <c r="A3" s="1943"/>
      <c r="B3" s="1943"/>
      <c r="C3" s="1943"/>
      <c r="D3" s="1943"/>
      <c r="E3" s="1943"/>
      <c r="F3" s="1943"/>
      <c r="G3" s="1943"/>
      <c r="H3" s="926"/>
    </row>
    <row r="4" spans="1:20" ht="12.95" customHeight="1" x14ac:dyDescent="0.2">
      <c r="D4" s="926"/>
      <c r="E4" s="926"/>
      <c r="F4" s="926"/>
      <c r="G4" s="926"/>
      <c r="H4" s="926"/>
      <c r="I4" s="926"/>
      <c r="J4" s="926"/>
      <c r="K4" s="926"/>
      <c r="L4" s="928"/>
    </row>
    <row r="5" spans="1:20" ht="12.95" customHeight="1" x14ac:dyDescent="0.2"/>
    <row r="6" spans="1:20" s="924" customFormat="1" ht="12.95" customHeight="1" x14ac:dyDescent="0.2">
      <c r="A6" s="929"/>
      <c r="B6" s="1942" t="s">
        <v>383</v>
      </c>
      <c r="C6" s="1942"/>
      <c r="D6" s="1942"/>
      <c r="E6" s="1942"/>
      <c r="F6" s="1942"/>
      <c r="G6" s="1942"/>
      <c r="H6" s="491"/>
      <c r="L6" s="925"/>
    </row>
    <row r="7" spans="1:20" s="924" customFormat="1" ht="28.5" customHeight="1" x14ac:dyDescent="0.2">
      <c r="B7" s="1942" t="s">
        <v>658</v>
      </c>
      <c r="C7" s="1942"/>
      <c r="D7" s="1942"/>
      <c r="E7" s="1942"/>
      <c r="F7" s="1942"/>
      <c r="G7" s="1942"/>
      <c r="H7" s="1942"/>
      <c r="I7" s="491"/>
      <c r="J7" s="491"/>
      <c r="K7" s="491"/>
      <c r="L7" s="930"/>
    </row>
    <row r="8" spans="1:20" s="924" customFormat="1" ht="12.95" customHeight="1" x14ac:dyDescent="0.2">
      <c r="A8" s="491"/>
      <c r="B8" s="491"/>
      <c r="L8" s="925"/>
    </row>
    <row r="9" spans="1:20" s="924" customFormat="1" ht="12.95" customHeight="1" x14ac:dyDescent="0.2">
      <c r="A9" s="491"/>
      <c r="B9" s="491"/>
      <c r="L9" s="925"/>
    </row>
    <row r="10" spans="1:20" s="924" customFormat="1" ht="22.7" customHeight="1" thickBot="1" x14ac:dyDescent="0.25">
      <c r="A10" s="1941" t="s">
        <v>360</v>
      </c>
      <c r="B10" s="1941"/>
      <c r="C10" s="1941"/>
      <c r="D10" s="1941"/>
      <c r="E10" s="1941"/>
      <c r="F10" s="1941"/>
      <c r="G10" s="1941"/>
      <c r="H10" s="1941"/>
      <c r="L10" s="925"/>
    </row>
    <row r="11" spans="1:20" s="924" customFormat="1" ht="81.75" customHeight="1" thickBot="1" x14ac:dyDescent="0.25">
      <c r="A11" s="953" t="s">
        <v>612</v>
      </c>
      <c r="B11" s="550" t="s">
        <v>44</v>
      </c>
      <c r="C11" s="931" t="str">
        <f>'1. mell.bevétel_össz'!C9</f>
        <v>2024. évi eredeti előirányzat a
25/2023. (XII.14.) rendelet szerint</v>
      </c>
      <c r="D11" s="931" t="str">
        <f>'1. mell.bevétel_össz'!D9</f>
        <v>Módosított előirányzat a …./2024.  (VI…..)  rendelet szerint</v>
      </c>
      <c r="E11" s="932" t="str">
        <f>'1. mell.bevétel_össz'!E9</f>
        <v>Módosított előirányzat a …./2024. (IX…..)  rendelet szerint</v>
      </c>
      <c r="F11" s="932" t="str">
        <f>'1. mell.bevétel_össz'!F9</f>
        <v>Módosított előirányzat a .../2024. (XII…...)  rendelet szerint</v>
      </c>
      <c r="G11" s="932" t="str">
        <f>'1. mell.bevétel_össz'!G9</f>
        <v>Módosított előirányzat a …../2024. (II…..)  rendelet szerint</v>
      </c>
      <c r="H11" s="1820" t="str">
        <f>'1. mell.bevétel_össz'!H9</f>
        <v>Változás a 25/2023. (XII.14.) rendelethez képest</v>
      </c>
      <c r="I11" s="931" t="str">
        <f>'1. mell.bevétel_össz'!I9</f>
        <v>2024. évi teljesítés              2024.06.30-ig</v>
      </c>
      <c r="J11" s="932" t="str">
        <f>'1. mell.bevétel_össz'!J9</f>
        <v>2024. évi teljesítés              2024.09.30-ig</v>
      </c>
      <c r="K11" s="932" t="str">
        <f>'1. mell.bevétel_össz'!K9</f>
        <v>2024. évi teljesítés              2024.12.31-ig</v>
      </c>
      <c r="L11" s="933" t="str">
        <f>'1. mell.bevétel_össz'!L9</f>
        <v>Teljesítés %-a</v>
      </c>
    </row>
    <row r="12" spans="1:20" s="924" customFormat="1" ht="30.2" customHeight="1" thickBot="1" x14ac:dyDescent="0.25">
      <c r="A12" s="954">
        <v>123206</v>
      </c>
      <c r="B12" s="1408" t="s">
        <v>379</v>
      </c>
      <c r="C12" s="937">
        <v>10000000</v>
      </c>
      <c r="D12" s="937">
        <v>10000000</v>
      </c>
      <c r="E12" s="1407"/>
      <c r="F12" s="1407"/>
      <c r="G12" s="1407"/>
      <c r="H12" s="1821">
        <f>+D12-C12</f>
        <v>0</v>
      </c>
      <c r="I12" s="494"/>
      <c r="J12" s="495"/>
      <c r="K12" s="495"/>
      <c r="L12" s="934"/>
    </row>
    <row r="13" spans="1:20" s="924" customFormat="1" ht="30.2" customHeight="1" x14ac:dyDescent="0.2">
      <c r="A13" s="452">
        <v>123207</v>
      </c>
      <c r="B13" s="1409" t="s">
        <v>268</v>
      </c>
      <c r="C13" s="935">
        <v>872000</v>
      </c>
      <c r="D13" s="935">
        <v>872000</v>
      </c>
      <c r="E13" s="1406"/>
      <c r="F13" s="1406"/>
      <c r="G13" s="1406"/>
      <c r="H13" s="1822">
        <f t="shared" ref="H13:H22" si="0">+D13-C13</f>
        <v>0</v>
      </c>
      <c r="I13" s="937"/>
      <c r="J13" s="936"/>
      <c r="K13" s="936"/>
      <c r="L13" s="938">
        <f t="shared" ref="L13:L19" si="1">I13/D13*100</f>
        <v>0</v>
      </c>
    </row>
    <row r="14" spans="1:20" s="924" customFormat="1" ht="30.2" customHeight="1" x14ac:dyDescent="0.2">
      <c r="A14" s="452">
        <v>123209</v>
      </c>
      <c r="B14" s="1410" t="s">
        <v>39</v>
      </c>
      <c r="C14" s="939">
        <v>175000000</v>
      </c>
      <c r="D14" s="939">
        <v>175000000</v>
      </c>
      <c r="E14" s="1004"/>
      <c r="F14" s="1004"/>
      <c r="G14" s="1004"/>
      <c r="H14" s="1126">
        <f t="shared" si="0"/>
        <v>0</v>
      </c>
      <c r="I14" s="939"/>
      <c r="J14" s="940"/>
      <c r="K14" s="940"/>
      <c r="L14" s="941">
        <f t="shared" si="1"/>
        <v>0</v>
      </c>
    </row>
    <row r="15" spans="1:20" s="924" customFormat="1" ht="30.2" customHeight="1" x14ac:dyDescent="0.2">
      <c r="A15" s="452">
        <v>123210</v>
      </c>
      <c r="B15" s="1410" t="s">
        <v>45</v>
      </c>
      <c r="C15" s="939">
        <v>1000000</v>
      </c>
      <c r="D15" s="939">
        <v>1000000</v>
      </c>
      <c r="E15" s="1004"/>
      <c r="F15" s="1004"/>
      <c r="G15" s="1004"/>
      <c r="H15" s="1126">
        <f t="shared" si="0"/>
        <v>0</v>
      </c>
      <c r="I15" s="939"/>
      <c r="J15" s="940"/>
      <c r="K15" s="940"/>
      <c r="L15" s="941">
        <f t="shared" si="1"/>
        <v>0</v>
      </c>
    </row>
    <row r="16" spans="1:20" s="924" customFormat="1" ht="30.2" customHeight="1" x14ac:dyDescent="0.2">
      <c r="A16" s="452">
        <v>123216</v>
      </c>
      <c r="B16" s="1410" t="s">
        <v>643</v>
      </c>
      <c r="C16" s="939">
        <v>2500000</v>
      </c>
      <c r="D16" s="939">
        <v>2500000</v>
      </c>
      <c r="E16" s="1004"/>
      <c r="F16" s="1004"/>
      <c r="G16" s="1004"/>
      <c r="H16" s="1126">
        <f t="shared" si="0"/>
        <v>0</v>
      </c>
      <c r="I16" s="939"/>
      <c r="J16" s="940"/>
      <c r="K16" s="940"/>
      <c r="L16" s="941">
        <f t="shared" si="1"/>
        <v>0</v>
      </c>
      <c r="T16" s="924" t="s">
        <v>383</v>
      </c>
    </row>
    <row r="17" spans="1:22" s="924" customFormat="1" ht="30.2" customHeight="1" x14ac:dyDescent="0.2">
      <c r="A17" s="452">
        <v>123217</v>
      </c>
      <c r="B17" s="1410" t="s">
        <v>644</v>
      </c>
      <c r="C17" s="942">
        <v>890000</v>
      </c>
      <c r="D17" s="942">
        <v>890000</v>
      </c>
      <c r="E17" s="1823"/>
      <c r="F17" s="1823"/>
      <c r="G17" s="1823"/>
      <c r="H17" s="1824">
        <f t="shared" si="0"/>
        <v>0</v>
      </c>
      <c r="I17" s="942"/>
      <c r="J17" s="943"/>
      <c r="K17" s="943"/>
      <c r="L17" s="944">
        <f t="shared" si="1"/>
        <v>0</v>
      </c>
      <c r="P17" s="1159"/>
      <c r="Q17" s="1159"/>
      <c r="R17" s="1159"/>
      <c r="S17" s="1159"/>
      <c r="T17" s="1159"/>
      <c r="U17" s="1159"/>
      <c r="V17" s="1159"/>
    </row>
    <row r="18" spans="1:22" s="924" customFormat="1" ht="30.2" customHeight="1" x14ac:dyDescent="0.2">
      <c r="A18" s="452">
        <v>123219</v>
      </c>
      <c r="B18" s="1410" t="s">
        <v>40</v>
      </c>
      <c r="C18" s="942">
        <v>800000</v>
      </c>
      <c r="D18" s="942">
        <v>800000</v>
      </c>
      <c r="E18" s="1823"/>
      <c r="F18" s="1823"/>
      <c r="G18" s="1823"/>
      <c r="H18" s="1824">
        <f t="shared" si="0"/>
        <v>0</v>
      </c>
      <c r="I18" s="942"/>
      <c r="J18" s="943"/>
      <c r="K18" s="943"/>
      <c r="L18" s="944">
        <f t="shared" si="1"/>
        <v>0</v>
      </c>
    </row>
    <row r="19" spans="1:22" s="924" customFormat="1" ht="30.75" customHeight="1" x14ac:dyDescent="0.2">
      <c r="A19" s="955">
        <v>123228</v>
      </c>
      <c r="B19" s="1410" t="s">
        <v>684</v>
      </c>
      <c r="C19" s="939">
        <v>20000000</v>
      </c>
      <c r="D19" s="942">
        <f>20000000+989137</f>
        <v>20989137</v>
      </c>
      <c r="E19" s="1004"/>
      <c r="F19" s="1004"/>
      <c r="G19" s="1004"/>
      <c r="H19" s="1126">
        <f t="shared" si="0"/>
        <v>989137</v>
      </c>
      <c r="I19" s="939"/>
      <c r="J19" s="940"/>
      <c r="K19" s="940"/>
      <c r="L19" s="941">
        <f t="shared" si="1"/>
        <v>0</v>
      </c>
    </row>
    <row r="20" spans="1:22" s="924" customFormat="1" ht="30.2" customHeight="1" thickBot="1" x14ac:dyDescent="0.25">
      <c r="A20" s="956"/>
      <c r="B20" s="1411"/>
      <c r="C20" s="945"/>
      <c r="D20" s="945"/>
      <c r="E20" s="946"/>
      <c r="F20" s="946"/>
      <c r="G20" s="946"/>
      <c r="H20" s="1825">
        <f t="shared" si="0"/>
        <v>0</v>
      </c>
      <c r="I20" s="945"/>
      <c r="J20" s="946"/>
      <c r="K20" s="946"/>
      <c r="L20" s="947"/>
    </row>
    <row r="21" spans="1:22" s="45" customFormat="1" ht="30.2" customHeight="1" thickBot="1" x14ac:dyDescent="0.25">
      <c r="A21" s="957"/>
      <c r="B21" s="1412" t="s">
        <v>35</v>
      </c>
      <c r="C21" s="949">
        <f>SUM(C12:C20)</f>
        <v>211062000</v>
      </c>
      <c r="D21" s="949">
        <f>SUM(D12:G20)</f>
        <v>212051137</v>
      </c>
      <c r="E21" s="950">
        <f t="shared" ref="E21:L21" si="2">SUM(E13:E20)</f>
        <v>0</v>
      </c>
      <c r="F21" s="950">
        <f t="shared" si="2"/>
        <v>0</v>
      </c>
      <c r="G21" s="950">
        <f t="shared" si="2"/>
        <v>0</v>
      </c>
      <c r="H21" s="948">
        <f t="shared" si="0"/>
        <v>989137</v>
      </c>
      <c r="I21" s="949">
        <f t="shared" si="2"/>
        <v>0</v>
      </c>
      <c r="J21" s="950">
        <f t="shared" si="2"/>
        <v>0</v>
      </c>
      <c r="K21" s="950">
        <f t="shared" si="2"/>
        <v>0</v>
      </c>
      <c r="L21" s="951">
        <f t="shared" si="2"/>
        <v>0</v>
      </c>
    </row>
    <row r="22" spans="1:22" s="45" customFormat="1" ht="30.2" hidden="1" customHeight="1" thickBot="1" x14ac:dyDescent="0.25">
      <c r="A22" s="957"/>
      <c r="B22" s="1071" t="s">
        <v>111</v>
      </c>
      <c r="C22" s="1748">
        <v>538976512</v>
      </c>
      <c r="D22" s="949">
        <f>538976512+14524228-450000+6254750+4251969+412548+15871008+6350000+500000+4000000-1700000-63780+25000000</f>
        <v>613927235</v>
      </c>
      <c r="E22" s="950"/>
      <c r="F22" s="950"/>
      <c r="G22" s="950"/>
      <c r="H22" s="950">
        <f t="shared" si="0"/>
        <v>74950723</v>
      </c>
      <c r="I22" s="950"/>
      <c r="J22" s="950"/>
      <c r="K22" s="950"/>
      <c r="L22" s="951">
        <f>SUM(L14:L21)</f>
        <v>0</v>
      </c>
      <c r="Q22" s="1479"/>
    </row>
    <row r="23" spans="1:22" s="45" customFormat="1" ht="30.2" hidden="1" customHeight="1" thickBot="1" x14ac:dyDescent="0.25">
      <c r="A23" s="957"/>
      <c r="B23" s="1071" t="s">
        <v>112</v>
      </c>
      <c r="C23" s="1405">
        <f>SUM(C21:C22)</f>
        <v>750038512</v>
      </c>
      <c r="D23" s="949">
        <f t="shared" ref="D23:K23" si="3">SUM(D21:D22)</f>
        <v>825978372</v>
      </c>
      <c r="E23" s="950">
        <f t="shared" si="3"/>
        <v>0</v>
      </c>
      <c r="F23" s="950">
        <f t="shared" si="3"/>
        <v>0</v>
      </c>
      <c r="G23" s="950">
        <f t="shared" si="3"/>
        <v>0</v>
      </c>
      <c r="H23" s="950">
        <f>+D23-C23</f>
        <v>75939860</v>
      </c>
      <c r="I23" s="950">
        <f t="shared" si="3"/>
        <v>0</v>
      </c>
      <c r="J23" s="950">
        <f t="shared" si="3"/>
        <v>0</v>
      </c>
      <c r="K23" s="950">
        <f t="shared" si="3"/>
        <v>0</v>
      </c>
      <c r="L23" s="951">
        <f>SUM(L15:L22)</f>
        <v>0</v>
      </c>
    </row>
    <row r="24" spans="1:22" x14ac:dyDescent="0.2">
      <c r="D24" s="53"/>
      <c r="E24" s="53"/>
      <c r="F24" s="53"/>
      <c r="G24" s="53"/>
      <c r="H24" s="1413" t="s">
        <v>821</v>
      </c>
      <c r="I24" s="53"/>
      <c r="J24" s="53"/>
      <c r="K24" s="53"/>
      <c r="L24" s="952"/>
      <c r="N24" s="45"/>
    </row>
  </sheetData>
  <mergeCells count="6">
    <mergeCell ref="A10:H10"/>
    <mergeCell ref="B1:I1"/>
    <mergeCell ref="B6:G6"/>
    <mergeCell ref="A3:G3"/>
    <mergeCell ref="A2:H2"/>
    <mergeCell ref="B7:H7"/>
  </mergeCells>
  <phoneticPr fontId="0" type="noConversion"/>
  <printOptions horizontalCentered="1"/>
  <pageMargins left="0.39370078740157483" right="0.39370078740157483" top="0.78740157480314965" bottom="0.98425196850393704" header="0.47244094488188981" footer="0.51181102362204722"/>
  <pageSetup paperSize="9" scale="70" orientation="portrait" r:id="rId1"/>
  <headerFooter alignWithMargins="0">
    <oddHeader xml:space="preserve">&amp;C
&amp;13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4"/>
  <dimension ref="A1:O94"/>
  <sheetViews>
    <sheetView view="pageBreakPreview" topLeftCell="B1" zoomScale="105" zoomScaleNormal="130" zoomScaleSheetLayoutView="105" workbookViewId="0">
      <selection activeCell="B2" sqref="B2:H2"/>
    </sheetView>
  </sheetViews>
  <sheetFormatPr defaultColWidth="18.5" defaultRowHeight="15.75" x14ac:dyDescent="0.2"/>
  <cols>
    <col min="1" max="1" width="12.83203125" style="490" hidden="1" customWidth="1"/>
    <col min="2" max="2" width="86" style="490" customWidth="1"/>
    <col min="3" max="3" width="20.33203125" style="490" customWidth="1"/>
    <col min="4" max="4" width="20.83203125" style="1792" customWidth="1"/>
    <col min="5" max="6" width="20.83203125" style="490" hidden="1" customWidth="1"/>
    <col min="7" max="7" width="19" style="490" hidden="1" customWidth="1"/>
    <col min="8" max="8" width="19" style="490" customWidth="1"/>
    <col min="9" max="11" width="18.33203125" style="490" hidden="1" customWidth="1"/>
    <col min="12" max="12" width="15.1640625" style="490" hidden="1" customWidth="1"/>
    <col min="13" max="15" width="18.5" style="490" customWidth="1"/>
    <col min="16" max="16384" width="18.5" style="490"/>
  </cols>
  <sheetData>
    <row r="1" spans="1:14" x14ac:dyDescent="0.2">
      <c r="B1" s="1894" t="s">
        <v>861</v>
      </c>
      <c r="C1" s="1894"/>
      <c r="D1" s="1894"/>
      <c r="E1" s="1894"/>
      <c r="F1" s="1894"/>
      <c r="G1" s="1894"/>
      <c r="H1" s="1894"/>
      <c r="I1" s="1894"/>
    </row>
    <row r="2" spans="1:14" ht="15" customHeight="1" x14ac:dyDescent="0.2">
      <c r="B2" s="1894" t="s">
        <v>833</v>
      </c>
      <c r="C2" s="1894"/>
      <c r="D2" s="1894"/>
      <c r="E2" s="1894"/>
      <c r="F2" s="1894"/>
      <c r="G2" s="1894"/>
      <c r="H2" s="1894"/>
    </row>
    <row r="3" spans="1:14" ht="15" customHeight="1" x14ac:dyDescent="0.2">
      <c r="B3" s="923"/>
      <c r="C3" s="923"/>
      <c r="D3" s="1770"/>
      <c r="E3" s="923"/>
      <c r="F3" s="923"/>
      <c r="G3" s="923"/>
      <c r="H3" s="923"/>
    </row>
    <row r="4" spans="1:14" ht="18" customHeight="1" x14ac:dyDescent="0.2">
      <c r="A4" s="1000"/>
      <c r="B4" s="1946" t="s">
        <v>659</v>
      </c>
      <c r="C4" s="1946"/>
      <c r="D4" s="1946"/>
      <c r="E4" s="1946"/>
      <c r="F4" s="1946"/>
      <c r="G4" s="1946"/>
      <c r="H4" s="1946"/>
      <c r="I4" s="1001"/>
      <c r="J4" s="1001"/>
      <c r="K4" s="1001"/>
      <c r="L4" s="1001"/>
    </row>
    <row r="5" spans="1:14" ht="12.75" customHeight="1" x14ac:dyDescent="0.2">
      <c r="A5" s="1000"/>
      <c r="B5" s="1946"/>
      <c r="C5" s="1946"/>
      <c r="D5" s="1946"/>
      <c r="E5" s="1946"/>
      <c r="F5" s="1946"/>
      <c r="G5" s="1946"/>
      <c r="H5" s="1946"/>
      <c r="I5" s="1946"/>
      <c r="J5" s="1946"/>
      <c r="K5" s="1946"/>
      <c r="L5" s="1946"/>
    </row>
    <row r="6" spans="1:14" ht="16.5" customHeight="1" thickBot="1" x14ac:dyDescent="0.25">
      <c r="A6" s="1002"/>
      <c r="B6" s="1947" t="s">
        <v>360</v>
      </c>
      <c r="C6" s="1947"/>
      <c r="D6" s="1947"/>
      <c r="E6" s="1947"/>
      <c r="F6" s="1947"/>
      <c r="G6" s="1947"/>
      <c r="H6" s="1947"/>
      <c r="I6" s="492"/>
      <c r="J6" s="492"/>
      <c r="K6" s="492"/>
      <c r="L6" s="492"/>
    </row>
    <row r="7" spans="1:14" ht="83.25" customHeight="1" thickBot="1" x14ac:dyDescent="0.25">
      <c r="A7" s="1023" t="s">
        <v>612</v>
      </c>
      <c r="B7" s="959" t="s">
        <v>46</v>
      </c>
      <c r="C7" s="495" t="str">
        <f>'1. mell.bevétel_össz'!C9</f>
        <v>2024. évi eredeti előirányzat a
25/2023. (XII.14.) rendelet szerint</v>
      </c>
      <c r="D7" s="1771" t="str">
        <f>'1. mell.bevétel_össz'!D9</f>
        <v>Módosított előirányzat a …./2024.  (VI…..)  rendelet szerint</v>
      </c>
      <c r="E7" s="495" t="str">
        <f>'1. mell.bevétel_össz'!E9</f>
        <v>Módosított előirányzat a …./2024. (IX…..)  rendelet szerint</v>
      </c>
      <c r="F7" s="495" t="str">
        <f>'1. mell.bevétel_össz'!F9</f>
        <v>Módosított előirányzat a .../2024. (XII…...)  rendelet szerint</v>
      </c>
      <c r="G7" s="495" t="str">
        <f>'1. mell.bevétel_össz'!G9</f>
        <v>Módosított előirányzat a …../2024. (II…..)  rendelet szerint</v>
      </c>
      <c r="H7" s="493" t="str">
        <f>'1. mell.bevétel_össz'!H9</f>
        <v>Változás a 25/2023. (XII.14.) rendelethez képest</v>
      </c>
      <c r="I7" s="1422" t="str">
        <f>'1. mell.bevétel_össz'!I9</f>
        <v>2024. évi teljesítés              2024.06.30-ig</v>
      </c>
      <c r="J7" s="960" t="str">
        <f>'1. mell.bevétel_össz'!J9</f>
        <v>2024. évi teljesítés              2024.09.30-ig</v>
      </c>
      <c r="K7" s="960" t="str">
        <f>'1. mell.bevétel_össz'!K9</f>
        <v>2024. évi teljesítés              2024.12.31-ig</v>
      </c>
      <c r="L7" s="960" t="str">
        <f>'1. mell.bevétel_össz'!L9</f>
        <v>Teljesítés %-a</v>
      </c>
      <c r="N7" s="490" t="s">
        <v>383</v>
      </c>
    </row>
    <row r="8" spans="1:14" ht="24.95" customHeight="1" thickBot="1" x14ac:dyDescent="0.25">
      <c r="A8" s="961"/>
      <c r="B8" s="962" t="s">
        <v>257</v>
      </c>
      <c r="C8" s="963">
        <f t="shared" ref="C8:F8" si="0">C9+C16</f>
        <v>1528000086</v>
      </c>
      <c r="D8" s="1772">
        <f>D9+D16</f>
        <v>1575668176</v>
      </c>
      <c r="E8" s="963">
        <f t="shared" si="0"/>
        <v>0</v>
      </c>
      <c r="F8" s="963">
        <f t="shared" si="0"/>
        <v>0</v>
      </c>
      <c r="G8" s="963">
        <f>G9+G16</f>
        <v>0</v>
      </c>
      <c r="H8" s="883">
        <f>+D8-C8</f>
        <v>47668090</v>
      </c>
      <c r="I8" s="1423">
        <f t="shared" ref="I8:J8" si="1">I9+I16</f>
        <v>0</v>
      </c>
      <c r="J8" s="964">
        <f t="shared" si="1"/>
        <v>0</v>
      </c>
      <c r="K8" s="964">
        <f>K9+K16</f>
        <v>0</v>
      </c>
      <c r="L8" s="964">
        <f>L9+L21</f>
        <v>0</v>
      </c>
    </row>
    <row r="9" spans="1:14" s="924" customFormat="1" ht="20.100000000000001" customHeight="1" x14ac:dyDescent="0.2">
      <c r="A9" s="965" t="s">
        <v>341</v>
      </c>
      <c r="B9" s="1033" t="s">
        <v>258</v>
      </c>
      <c r="C9" s="1396">
        <f>SUM(C10:C15)</f>
        <v>13260000</v>
      </c>
      <c r="D9" s="1773">
        <f>SUM(D10:D15)</f>
        <v>13560000</v>
      </c>
      <c r="E9" s="1396">
        <f t="shared" ref="E9:L9" si="2">SUM(E10:E15)</f>
        <v>0</v>
      </c>
      <c r="F9" s="1396">
        <f t="shared" si="2"/>
        <v>0</v>
      </c>
      <c r="G9" s="1034">
        <f t="shared" si="2"/>
        <v>0</v>
      </c>
      <c r="H9" s="1034">
        <f t="shared" ref="H9:H14" si="3">+D9-C9</f>
        <v>300000</v>
      </c>
      <c r="I9" s="967">
        <f t="shared" si="2"/>
        <v>0</v>
      </c>
      <c r="J9" s="966">
        <f t="shared" si="2"/>
        <v>0</v>
      </c>
      <c r="K9" s="966">
        <f t="shared" si="2"/>
        <v>0</v>
      </c>
      <c r="L9" s="966">
        <f t="shared" si="2"/>
        <v>0</v>
      </c>
    </row>
    <row r="10" spans="1:14" ht="18" customHeight="1" x14ac:dyDescent="0.2">
      <c r="A10" s="968">
        <v>132102</v>
      </c>
      <c r="B10" s="1128" t="s">
        <v>675</v>
      </c>
      <c r="C10" s="1004">
        <v>8000000</v>
      </c>
      <c r="D10" s="1774">
        <v>8000000</v>
      </c>
      <c r="E10" s="1003"/>
      <c r="F10" s="1004"/>
      <c r="G10" s="1004"/>
      <c r="H10" s="1126">
        <f t="shared" si="3"/>
        <v>0</v>
      </c>
      <c r="I10" s="1007"/>
      <c r="J10" s="1005"/>
      <c r="K10" s="1005"/>
      <c r="L10" s="1005"/>
    </row>
    <row r="11" spans="1:14" ht="18" customHeight="1" x14ac:dyDescent="0.2">
      <c r="A11" s="968">
        <v>132206</v>
      </c>
      <c r="B11" s="1080" t="s">
        <v>75</v>
      </c>
      <c r="C11" s="1004">
        <v>4700000</v>
      </c>
      <c r="D11" s="1774">
        <v>4700000</v>
      </c>
      <c r="E11" s="1003"/>
      <c r="F11" s="1004"/>
      <c r="G11" s="1004"/>
      <c r="H11" s="1126">
        <f t="shared" si="3"/>
        <v>0</v>
      </c>
      <c r="I11" s="1007"/>
      <c r="J11" s="1005"/>
      <c r="K11" s="1005"/>
      <c r="L11" s="1005"/>
    </row>
    <row r="12" spans="1:14" ht="18" customHeight="1" x14ac:dyDescent="0.2">
      <c r="A12" s="968">
        <v>133602</v>
      </c>
      <c r="B12" s="1061" t="s">
        <v>283</v>
      </c>
      <c r="C12" s="1397">
        <v>500000</v>
      </c>
      <c r="D12" s="1775">
        <v>500000</v>
      </c>
      <c r="E12" s="970"/>
      <c r="F12" s="1004"/>
      <c r="G12" s="673"/>
      <c r="H12" s="995">
        <f t="shared" si="3"/>
        <v>0</v>
      </c>
      <c r="I12" s="1007"/>
      <c r="J12" s="1005"/>
      <c r="K12" s="1005"/>
      <c r="L12" s="1005"/>
    </row>
    <row r="13" spans="1:14" ht="31.5" x14ac:dyDescent="0.2">
      <c r="A13" s="968">
        <v>123548</v>
      </c>
      <c r="B13" s="1081" t="s">
        <v>654</v>
      </c>
      <c r="C13" s="1398">
        <v>60000</v>
      </c>
      <c r="D13" s="1776">
        <v>60000</v>
      </c>
      <c r="E13" s="970"/>
      <c r="F13" s="1004"/>
      <c r="G13" s="1004"/>
      <c r="H13" s="1126">
        <f t="shared" si="3"/>
        <v>0</v>
      </c>
      <c r="I13" s="1007"/>
      <c r="J13" s="1005"/>
      <c r="K13" s="1005"/>
      <c r="L13" s="1005"/>
    </row>
    <row r="14" spans="1:14" ht="18" customHeight="1" x14ac:dyDescent="0.2">
      <c r="A14" s="968">
        <v>132105</v>
      </c>
      <c r="B14" s="1081" t="s">
        <v>889</v>
      </c>
      <c r="C14" s="1399"/>
      <c r="D14" s="1776">
        <v>300000</v>
      </c>
      <c r="E14" s="970"/>
      <c r="F14" s="1004"/>
      <c r="G14" s="1004"/>
      <c r="H14" s="1126">
        <f t="shared" si="3"/>
        <v>300000</v>
      </c>
      <c r="I14" s="1007"/>
      <c r="J14" s="1005"/>
      <c r="K14" s="1005"/>
      <c r="L14" s="1005"/>
    </row>
    <row r="15" spans="1:14" ht="10.15" customHeight="1" x14ac:dyDescent="0.2">
      <c r="A15" s="968"/>
      <c r="B15" s="1081"/>
      <c r="C15" s="673"/>
      <c r="D15" s="1774"/>
      <c r="E15" s="1003"/>
      <c r="F15" s="1004"/>
      <c r="G15" s="1004"/>
      <c r="H15" s="1126"/>
      <c r="I15" s="1007"/>
      <c r="J15" s="1005"/>
      <c r="K15" s="1005"/>
      <c r="L15" s="1005"/>
    </row>
    <row r="16" spans="1:14" s="924" customFormat="1" ht="20.100000000000001" customHeight="1" x14ac:dyDescent="0.2">
      <c r="A16" s="972" t="s">
        <v>342</v>
      </c>
      <c r="B16" s="1082" t="s">
        <v>259</v>
      </c>
      <c r="C16" s="1029">
        <f>SUM(C17:C43)-C17</f>
        <v>1514740086</v>
      </c>
      <c r="D16" s="1777">
        <f>SUM(D17:D46)-D17</f>
        <v>1562108176</v>
      </c>
      <c r="E16" s="1029">
        <f t="shared" ref="E16:G16" si="4">SUM(E17:E43)-E17</f>
        <v>0</v>
      </c>
      <c r="F16" s="1029">
        <f t="shared" si="4"/>
        <v>0</v>
      </c>
      <c r="G16" s="1029">
        <f t="shared" si="4"/>
        <v>0</v>
      </c>
      <c r="H16" s="1028">
        <f>+D16-C16</f>
        <v>47368090</v>
      </c>
      <c r="I16" s="1032">
        <f t="shared" ref="I16:L16" si="5">SUM(I17:I41)-I17</f>
        <v>0</v>
      </c>
      <c r="J16" s="1030">
        <f t="shared" si="5"/>
        <v>0</v>
      </c>
      <c r="K16" s="1031">
        <f t="shared" si="5"/>
        <v>0</v>
      </c>
      <c r="L16" s="1032">
        <f t="shared" si="5"/>
        <v>0</v>
      </c>
      <c r="M16" s="45"/>
    </row>
    <row r="17" spans="1:12" s="924" customFormat="1" ht="18" customHeight="1" x14ac:dyDescent="0.2">
      <c r="A17" s="974"/>
      <c r="B17" s="1080" t="s">
        <v>78</v>
      </c>
      <c r="C17" s="1400">
        <f>SUM(C18:C19)</f>
        <v>316200086</v>
      </c>
      <c r="D17" s="1774">
        <f>SUM(D18:D19)</f>
        <v>340200086</v>
      </c>
      <c r="E17" s="969">
        <f t="shared" ref="E17:L17" si="6">SUM(E18:E19)</f>
        <v>0</v>
      </c>
      <c r="F17" s="969">
        <f t="shared" si="6"/>
        <v>0</v>
      </c>
      <c r="G17" s="973">
        <f t="shared" si="6"/>
        <v>0</v>
      </c>
      <c r="H17" s="971">
        <f t="shared" ref="H17:H64" si="7">+D17-C17</f>
        <v>24000000</v>
      </c>
      <c r="I17" s="1007">
        <f t="shared" si="6"/>
        <v>0</v>
      </c>
      <c r="J17" s="1006">
        <f t="shared" si="6"/>
        <v>0</v>
      </c>
      <c r="K17" s="1005">
        <f t="shared" si="6"/>
        <v>0</v>
      </c>
      <c r="L17" s="1007">
        <f t="shared" si="6"/>
        <v>0</v>
      </c>
    </row>
    <row r="18" spans="1:12" s="924" customFormat="1" ht="18" customHeight="1" x14ac:dyDescent="0.2">
      <c r="A18" s="974">
        <v>133401</v>
      </c>
      <c r="B18" s="1083" t="s">
        <v>539</v>
      </c>
      <c r="C18" s="1401">
        <v>91569232</v>
      </c>
      <c r="D18" s="1774">
        <v>91569232</v>
      </c>
      <c r="E18" s="1003"/>
      <c r="F18" s="1003"/>
      <c r="G18" s="1003"/>
      <c r="H18" s="1126">
        <f t="shared" si="7"/>
        <v>0</v>
      </c>
      <c r="I18" s="1007"/>
      <c r="J18" s="1005"/>
      <c r="K18" s="1005"/>
      <c r="L18" s="1005"/>
    </row>
    <row r="19" spans="1:12" s="924" customFormat="1" ht="18" customHeight="1" x14ac:dyDescent="0.2">
      <c r="A19" s="974">
        <v>133402</v>
      </c>
      <c r="B19" s="1083" t="s">
        <v>540</v>
      </c>
      <c r="C19" s="1401">
        <v>224630854</v>
      </c>
      <c r="D19" s="1774">
        <f>224630854+10000000+10000000+4000000</f>
        <v>248630854</v>
      </c>
      <c r="E19" s="1003"/>
      <c r="F19" s="1003"/>
      <c r="G19" s="1003"/>
      <c r="H19" s="1126">
        <f t="shared" si="7"/>
        <v>24000000</v>
      </c>
      <c r="I19" s="1007"/>
      <c r="J19" s="1005"/>
      <c r="K19" s="1005"/>
      <c r="L19" s="1005"/>
    </row>
    <row r="20" spans="1:12" s="924" customFormat="1" ht="18" customHeight="1" x14ac:dyDescent="0.2">
      <c r="A20" s="974">
        <v>133403</v>
      </c>
      <c r="B20" s="1080" t="s">
        <v>677</v>
      </c>
      <c r="C20" s="1003">
        <v>41500000</v>
      </c>
      <c r="D20" s="1774">
        <f>41500000+40000000</f>
        <v>81500000</v>
      </c>
      <c r="E20" s="1003"/>
      <c r="F20" s="1003"/>
      <c r="G20" s="1003"/>
      <c r="H20" s="1007">
        <f t="shared" si="7"/>
        <v>40000000</v>
      </c>
      <c r="I20" s="1007"/>
      <c r="J20" s="1005"/>
      <c r="K20" s="1005"/>
      <c r="L20" s="1005"/>
    </row>
    <row r="21" spans="1:12" s="924" customFormat="1" ht="18" customHeight="1" x14ac:dyDescent="0.2">
      <c r="A21" s="974">
        <v>133603</v>
      </c>
      <c r="B21" s="1084" t="s">
        <v>286</v>
      </c>
      <c r="C21" s="1003">
        <v>4000000</v>
      </c>
      <c r="D21" s="1774">
        <v>4000000</v>
      </c>
      <c r="E21" s="978"/>
      <c r="F21" s="1003"/>
      <c r="G21" s="978"/>
      <c r="H21" s="991">
        <f t="shared" si="7"/>
        <v>0</v>
      </c>
      <c r="I21" s="991"/>
      <c r="J21" s="980"/>
      <c r="K21" s="980"/>
      <c r="L21" s="980"/>
    </row>
    <row r="22" spans="1:12" ht="18" hidden="1" customHeight="1" x14ac:dyDescent="0.2">
      <c r="A22" s="974">
        <v>133102</v>
      </c>
      <c r="B22" s="1084" t="s">
        <v>346</v>
      </c>
      <c r="C22" s="1003"/>
      <c r="D22" s="1778"/>
      <c r="E22" s="1003"/>
      <c r="F22" s="1003"/>
      <c r="G22" s="1003"/>
      <c r="H22" s="1007">
        <f t="shared" si="7"/>
        <v>0</v>
      </c>
      <c r="I22" s="1007"/>
      <c r="J22" s="1005"/>
      <c r="K22" s="1005"/>
      <c r="L22" s="1005"/>
    </row>
    <row r="23" spans="1:12" ht="18" customHeight="1" x14ac:dyDescent="0.2">
      <c r="A23" s="975">
        <v>133101</v>
      </c>
      <c r="B23" s="1085" t="s">
        <v>284</v>
      </c>
      <c r="C23" s="1003">
        <v>15000000</v>
      </c>
      <c r="D23" s="1778">
        <v>15000000</v>
      </c>
      <c r="E23" s="1003"/>
      <c r="F23" s="1003"/>
      <c r="G23" s="1003"/>
      <c r="H23" s="1007">
        <f t="shared" si="7"/>
        <v>0</v>
      </c>
      <c r="I23" s="1007"/>
      <c r="J23" s="1005"/>
      <c r="K23" s="1005"/>
      <c r="L23" s="1005"/>
    </row>
    <row r="24" spans="1:12" ht="18" customHeight="1" x14ac:dyDescent="0.2">
      <c r="A24" s="975">
        <v>133107</v>
      </c>
      <c r="B24" s="1085" t="s">
        <v>82</v>
      </c>
      <c r="C24" s="1003">
        <v>25000000</v>
      </c>
      <c r="D24" s="1778">
        <v>25000000</v>
      </c>
      <c r="E24" s="1003"/>
      <c r="F24" s="1003"/>
      <c r="G24" s="1003"/>
      <c r="H24" s="1007">
        <f t="shared" si="7"/>
        <v>0</v>
      </c>
      <c r="I24" s="1007"/>
      <c r="J24" s="1005"/>
      <c r="K24" s="1005"/>
      <c r="L24" s="1005"/>
    </row>
    <row r="25" spans="1:12" ht="18" customHeight="1" x14ac:dyDescent="0.2">
      <c r="A25" s="974">
        <v>133109</v>
      </c>
      <c r="B25" s="1080" t="s">
        <v>285</v>
      </c>
      <c r="C25" s="1003">
        <v>800000</v>
      </c>
      <c r="D25" s="1774">
        <v>800000</v>
      </c>
      <c r="E25" s="1003"/>
      <c r="F25" s="1003"/>
      <c r="G25" s="1003"/>
      <c r="H25" s="1007">
        <f t="shared" si="7"/>
        <v>0</v>
      </c>
      <c r="I25" s="1007"/>
      <c r="J25" s="1005"/>
      <c r="K25" s="1005"/>
      <c r="L25" s="1005"/>
    </row>
    <row r="26" spans="1:12" ht="18" customHeight="1" x14ac:dyDescent="0.2">
      <c r="A26" s="974">
        <v>133201</v>
      </c>
      <c r="B26" s="1080" t="s">
        <v>4</v>
      </c>
      <c r="C26" s="1003">
        <v>30000000</v>
      </c>
      <c r="D26" s="1774">
        <f>30000000-27754110</f>
        <v>2245890</v>
      </c>
      <c r="E26" s="1003"/>
      <c r="F26" s="1003"/>
      <c r="G26" s="1003"/>
      <c r="H26" s="1007">
        <f t="shared" si="7"/>
        <v>-27754110</v>
      </c>
      <c r="I26" s="1007"/>
      <c r="J26" s="1005"/>
      <c r="K26" s="1005"/>
      <c r="L26" s="1005"/>
    </row>
    <row r="27" spans="1:12" ht="18" customHeight="1" x14ac:dyDescent="0.2">
      <c r="A27" s="974">
        <v>133301</v>
      </c>
      <c r="B27" s="1080" t="s">
        <v>79</v>
      </c>
      <c r="C27" s="1003">
        <v>12500000</v>
      </c>
      <c r="D27" s="1774">
        <f>12500000+5000000</f>
        <v>17500000</v>
      </c>
      <c r="E27" s="1003"/>
      <c r="F27" s="1003"/>
      <c r="G27" s="1003"/>
      <c r="H27" s="1007">
        <f t="shared" si="7"/>
        <v>5000000</v>
      </c>
      <c r="I27" s="1007"/>
      <c r="J27" s="1005"/>
      <c r="K27" s="1005"/>
      <c r="L27" s="1005"/>
    </row>
    <row r="28" spans="1:12" ht="18" customHeight="1" x14ac:dyDescent="0.2">
      <c r="A28" s="974">
        <v>133305</v>
      </c>
      <c r="B28" s="1080" t="s">
        <v>561</v>
      </c>
      <c r="C28" s="978">
        <v>35200000</v>
      </c>
      <c r="D28" s="1774">
        <v>35200000</v>
      </c>
      <c r="E28" s="978"/>
      <c r="F28" s="978"/>
      <c r="G28" s="978"/>
      <c r="H28" s="991">
        <f t="shared" si="7"/>
        <v>0</v>
      </c>
      <c r="I28" s="991"/>
      <c r="J28" s="980"/>
      <c r="K28" s="980"/>
      <c r="L28" s="980"/>
    </row>
    <row r="29" spans="1:12" ht="18" customHeight="1" x14ac:dyDescent="0.2">
      <c r="A29" s="974">
        <v>133303</v>
      </c>
      <c r="B29" s="1080" t="s">
        <v>1</v>
      </c>
      <c r="C29" s="978">
        <v>21190000</v>
      </c>
      <c r="D29" s="1774">
        <v>21190000</v>
      </c>
      <c r="E29" s="978"/>
      <c r="F29" s="978"/>
      <c r="G29" s="978"/>
      <c r="H29" s="991">
        <f t="shared" si="7"/>
        <v>0</v>
      </c>
      <c r="I29" s="991"/>
      <c r="J29" s="980"/>
      <c r="K29" s="980"/>
      <c r="L29" s="980"/>
    </row>
    <row r="30" spans="1:12" ht="18" customHeight="1" x14ac:dyDescent="0.2">
      <c r="A30" s="974">
        <v>133501</v>
      </c>
      <c r="B30" s="1085" t="s">
        <v>108</v>
      </c>
      <c r="C30" s="1003">
        <v>19000000</v>
      </c>
      <c r="D30" s="1774">
        <v>19000000</v>
      </c>
      <c r="E30" s="1003"/>
      <c r="F30" s="1003"/>
      <c r="G30" s="1003"/>
      <c r="H30" s="1007">
        <f t="shared" si="7"/>
        <v>0</v>
      </c>
      <c r="I30" s="1007"/>
      <c r="J30" s="1005"/>
      <c r="K30" s="1005"/>
      <c r="L30" s="1005"/>
    </row>
    <row r="31" spans="1:12" ht="18" customHeight="1" x14ac:dyDescent="0.2">
      <c r="A31" s="974">
        <v>133601</v>
      </c>
      <c r="B31" s="1085" t="s">
        <v>5</v>
      </c>
      <c r="C31" s="1003">
        <f>10000000+2000000+1000000</f>
        <v>13000000</v>
      </c>
      <c r="D31" s="1774">
        <f>13000000+3000000</f>
        <v>16000000</v>
      </c>
      <c r="E31" s="1003"/>
      <c r="F31" s="1003"/>
      <c r="G31" s="1003"/>
      <c r="H31" s="1007">
        <f t="shared" si="7"/>
        <v>3000000</v>
      </c>
      <c r="I31" s="1007"/>
      <c r="J31" s="1005"/>
      <c r="K31" s="1005"/>
      <c r="L31" s="1005"/>
    </row>
    <row r="32" spans="1:12" ht="18" customHeight="1" x14ac:dyDescent="0.2">
      <c r="A32" s="974">
        <v>133604</v>
      </c>
      <c r="B32" s="1080" t="s">
        <v>6</v>
      </c>
      <c r="C32" s="1003">
        <v>5000000</v>
      </c>
      <c r="D32" s="1774">
        <v>5000000</v>
      </c>
      <c r="E32" s="1003"/>
      <c r="F32" s="1003"/>
      <c r="G32" s="1003"/>
      <c r="H32" s="1007">
        <f t="shared" si="7"/>
        <v>0</v>
      </c>
      <c r="I32" s="1007"/>
      <c r="J32" s="1005"/>
      <c r="K32" s="1005"/>
      <c r="L32" s="1005"/>
    </row>
    <row r="33" spans="1:15" ht="18" customHeight="1" x14ac:dyDescent="0.2">
      <c r="A33" s="976">
        <v>133702</v>
      </c>
      <c r="B33" s="1086" t="s">
        <v>613</v>
      </c>
      <c r="C33" s="1003">
        <v>680000000</v>
      </c>
      <c r="D33" s="1778">
        <v>680000000</v>
      </c>
      <c r="E33" s="1003"/>
      <c r="F33" s="1003"/>
      <c r="G33" s="1003"/>
      <c r="H33" s="1007">
        <f t="shared" si="7"/>
        <v>0</v>
      </c>
      <c r="I33" s="1007"/>
      <c r="J33" s="1005"/>
      <c r="K33" s="1005"/>
      <c r="L33" s="1005"/>
    </row>
    <row r="34" spans="1:15" ht="18" customHeight="1" x14ac:dyDescent="0.2">
      <c r="A34" s="977">
        <v>133705</v>
      </c>
      <c r="B34" s="1086" t="s">
        <v>260</v>
      </c>
      <c r="C34" s="1003">
        <v>220600000</v>
      </c>
      <c r="D34" s="1778">
        <v>220600000</v>
      </c>
      <c r="E34" s="1003"/>
      <c r="F34" s="1003"/>
      <c r="G34" s="1003"/>
      <c r="H34" s="1007">
        <f t="shared" si="7"/>
        <v>0</v>
      </c>
      <c r="I34" s="1007"/>
      <c r="J34" s="1005"/>
      <c r="K34" s="1005"/>
      <c r="L34" s="1005"/>
    </row>
    <row r="35" spans="1:15" ht="18" customHeight="1" x14ac:dyDescent="0.2">
      <c r="A35" s="968">
        <v>132101</v>
      </c>
      <c r="B35" s="1061" t="s">
        <v>0</v>
      </c>
      <c r="C35" s="1003">
        <v>850000</v>
      </c>
      <c r="D35" s="1778">
        <v>850000</v>
      </c>
      <c r="E35" s="1003"/>
      <c r="F35" s="1003"/>
      <c r="G35" s="1003"/>
      <c r="H35" s="1007">
        <f t="shared" si="7"/>
        <v>0</v>
      </c>
      <c r="I35" s="1007"/>
      <c r="J35" s="1005"/>
      <c r="K35" s="1005"/>
      <c r="L35" s="1005"/>
    </row>
    <row r="36" spans="1:15" ht="18" customHeight="1" x14ac:dyDescent="0.2">
      <c r="A36" s="977">
        <v>133502</v>
      </c>
      <c r="B36" s="1085" t="s">
        <v>10</v>
      </c>
      <c r="C36" s="1003">
        <v>400000</v>
      </c>
      <c r="D36" s="1778">
        <v>400000</v>
      </c>
      <c r="E36" s="1003"/>
      <c r="F36" s="1003"/>
      <c r="G36" s="1003"/>
      <c r="H36" s="1007">
        <f t="shared" si="7"/>
        <v>0</v>
      </c>
      <c r="I36" s="1007"/>
      <c r="J36" s="1005"/>
      <c r="K36" s="1005"/>
      <c r="L36" s="1005"/>
    </row>
    <row r="37" spans="1:15" ht="18" customHeight="1" x14ac:dyDescent="0.2">
      <c r="A37" s="977">
        <v>123611</v>
      </c>
      <c r="B37" s="1008" t="s">
        <v>135</v>
      </c>
      <c r="C37" s="1003">
        <v>50000000</v>
      </c>
      <c r="D37" s="1778">
        <v>50000000</v>
      </c>
      <c r="E37" s="1003"/>
      <c r="F37" s="1003"/>
      <c r="G37" s="1003"/>
      <c r="H37" s="1007">
        <f t="shared" si="7"/>
        <v>0</v>
      </c>
      <c r="I37" s="1007"/>
      <c r="J37" s="1005"/>
      <c r="K37" s="1005"/>
      <c r="L37" s="1005"/>
    </row>
    <row r="38" spans="1:15" ht="18" customHeight="1" x14ac:dyDescent="0.2">
      <c r="A38" s="977">
        <v>133202</v>
      </c>
      <c r="B38" s="1008" t="s">
        <v>349</v>
      </c>
      <c r="C38" s="1003">
        <v>2000000</v>
      </c>
      <c r="D38" s="1778">
        <f>2000000-1990000</f>
        <v>10000</v>
      </c>
      <c r="E38" s="1003"/>
      <c r="F38" s="1003"/>
      <c r="G38" s="1003"/>
      <c r="H38" s="1007">
        <f t="shared" si="7"/>
        <v>-1990000</v>
      </c>
      <c r="I38" s="1007"/>
      <c r="J38" s="1005"/>
      <c r="K38" s="1005"/>
      <c r="L38" s="1005"/>
    </row>
    <row r="39" spans="1:15" ht="18" customHeight="1" x14ac:dyDescent="0.2">
      <c r="A39" s="976">
        <v>131108</v>
      </c>
      <c r="B39" s="1085" t="s">
        <v>347</v>
      </c>
      <c r="C39" s="978">
        <v>10000000</v>
      </c>
      <c r="D39" s="1778">
        <f>10000000-287800</f>
        <v>9712200</v>
      </c>
      <c r="E39" s="978"/>
      <c r="F39" s="978"/>
      <c r="G39" s="978"/>
      <c r="H39" s="991">
        <f t="shared" si="7"/>
        <v>-287800</v>
      </c>
      <c r="I39" s="991"/>
      <c r="J39" s="980"/>
      <c r="K39" s="980"/>
      <c r="L39" s="980"/>
    </row>
    <row r="40" spans="1:15" ht="18" customHeight="1" x14ac:dyDescent="0.2">
      <c r="A40" s="981">
        <v>133704</v>
      </c>
      <c r="B40" s="1009" t="s">
        <v>541</v>
      </c>
      <c r="C40" s="978">
        <v>500000</v>
      </c>
      <c r="D40" s="1779">
        <v>500000</v>
      </c>
      <c r="E40" s="982"/>
      <c r="F40" s="982"/>
      <c r="G40" s="982"/>
      <c r="H40" s="985">
        <f t="shared" si="7"/>
        <v>0</v>
      </c>
      <c r="I40" s="985"/>
      <c r="J40" s="983"/>
      <c r="K40" s="983"/>
      <c r="L40" s="983"/>
    </row>
    <row r="41" spans="1:15" ht="18" customHeight="1" x14ac:dyDescent="0.2">
      <c r="A41" s="977">
        <v>133508</v>
      </c>
      <c r="B41" s="1009" t="s">
        <v>562</v>
      </c>
      <c r="C41" s="978">
        <v>4000000</v>
      </c>
      <c r="D41" s="1779">
        <v>4000000</v>
      </c>
      <c r="E41" s="982"/>
      <c r="F41" s="982"/>
      <c r="G41" s="982"/>
      <c r="H41" s="985">
        <f t="shared" si="7"/>
        <v>0</v>
      </c>
      <c r="I41" s="985"/>
      <c r="J41" s="983"/>
      <c r="K41" s="983"/>
      <c r="L41" s="983"/>
    </row>
    <row r="42" spans="1:15" ht="18" customHeight="1" x14ac:dyDescent="0.2">
      <c r="A42" s="977">
        <v>133509</v>
      </c>
      <c r="B42" s="1009" t="s">
        <v>672</v>
      </c>
      <c r="C42" s="982">
        <v>5000000</v>
      </c>
      <c r="D42" s="1779">
        <v>5000000</v>
      </c>
      <c r="E42" s="982"/>
      <c r="F42" s="982"/>
      <c r="G42" s="982"/>
      <c r="H42" s="985">
        <f t="shared" si="7"/>
        <v>0</v>
      </c>
      <c r="I42" s="985"/>
      <c r="J42" s="983"/>
      <c r="K42" s="983"/>
      <c r="L42" s="983"/>
    </row>
    <row r="43" spans="1:15" ht="31.5" x14ac:dyDescent="0.2">
      <c r="A43" s="977"/>
      <c r="B43" s="1009" t="s">
        <v>780</v>
      </c>
      <c r="C43" s="982">
        <v>3000000</v>
      </c>
      <c r="D43" s="1779">
        <v>3000000</v>
      </c>
      <c r="E43" s="982"/>
      <c r="F43" s="982"/>
      <c r="G43" s="982"/>
      <c r="H43" s="985">
        <f t="shared" si="7"/>
        <v>0</v>
      </c>
      <c r="I43" s="985"/>
      <c r="J43" s="983"/>
      <c r="K43" s="983"/>
      <c r="L43" s="983"/>
    </row>
    <row r="44" spans="1:15" ht="47.25" x14ac:dyDescent="0.2">
      <c r="A44" s="977">
        <v>121038</v>
      </c>
      <c r="B44" s="1009" t="s">
        <v>881</v>
      </c>
      <c r="C44" s="982"/>
      <c r="D44" s="1779">
        <v>900000</v>
      </c>
      <c r="E44" s="982"/>
      <c r="F44" s="982"/>
      <c r="G44" s="982"/>
      <c r="H44" s="985">
        <f t="shared" si="7"/>
        <v>900000</v>
      </c>
      <c r="I44" s="985"/>
      <c r="J44" s="983"/>
      <c r="K44" s="983"/>
      <c r="L44" s="983"/>
      <c r="N44" s="1022"/>
    </row>
    <row r="45" spans="1:15" x14ac:dyDescent="0.2">
      <c r="A45" s="977">
        <v>133402</v>
      </c>
      <c r="B45" s="1009" t="s">
        <v>882</v>
      </c>
      <c r="C45" s="982"/>
      <c r="D45" s="1779">
        <v>3500000</v>
      </c>
      <c r="E45" s="982"/>
      <c r="F45" s="982"/>
      <c r="G45" s="982"/>
      <c r="H45" s="985">
        <f t="shared" si="7"/>
        <v>3500000</v>
      </c>
      <c r="I45" s="985"/>
      <c r="J45" s="983"/>
      <c r="K45" s="983"/>
      <c r="L45" s="983"/>
    </row>
    <row r="46" spans="1:15" x14ac:dyDescent="0.2">
      <c r="A46" s="1547">
        <v>133404</v>
      </c>
      <c r="B46" s="1009" t="s">
        <v>883</v>
      </c>
      <c r="C46" s="982"/>
      <c r="D46" s="1779">
        <v>1000000</v>
      </c>
      <c r="E46" s="982"/>
      <c r="F46" s="982"/>
      <c r="G46" s="982"/>
      <c r="H46" s="985">
        <f t="shared" si="7"/>
        <v>1000000</v>
      </c>
      <c r="I46" s="985"/>
      <c r="J46" s="983"/>
      <c r="K46" s="983"/>
      <c r="L46" s="983"/>
    </row>
    <row r="47" spans="1:15" x14ac:dyDescent="0.2">
      <c r="A47" s="1547"/>
      <c r="B47" s="1009"/>
      <c r="C47" s="982"/>
      <c r="D47" s="1779"/>
      <c r="E47" s="982"/>
      <c r="F47" s="982"/>
      <c r="G47" s="982"/>
      <c r="H47" s="985"/>
      <c r="I47" s="985"/>
      <c r="J47" s="983"/>
      <c r="K47" s="983"/>
      <c r="L47" s="983"/>
    </row>
    <row r="48" spans="1:15" ht="10.15" customHeight="1" thickBot="1" x14ac:dyDescent="0.25">
      <c r="A48" s="984"/>
      <c r="B48" s="1010"/>
      <c r="C48" s="1402"/>
      <c r="D48" s="1780"/>
      <c r="E48" s="982"/>
      <c r="F48" s="982"/>
      <c r="G48" s="982"/>
      <c r="H48" s="985"/>
      <c r="I48" s="985"/>
      <c r="J48" s="983"/>
      <c r="K48" s="983"/>
      <c r="L48" s="983"/>
      <c r="O48" s="986"/>
    </row>
    <row r="49" spans="1:14" ht="24.95" customHeight="1" thickBot="1" x14ac:dyDescent="0.25">
      <c r="A49" s="1011"/>
      <c r="B49" s="987" t="s">
        <v>261</v>
      </c>
      <c r="C49" s="950">
        <f t="shared" ref="C49:L49" si="8">C50+C54</f>
        <v>134613000</v>
      </c>
      <c r="D49" s="1781">
        <f>D50+D54</f>
        <v>200613000</v>
      </c>
      <c r="E49" s="950">
        <f t="shared" si="8"/>
        <v>0</v>
      </c>
      <c r="F49" s="950">
        <f t="shared" si="8"/>
        <v>0</v>
      </c>
      <c r="G49" s="950">
        <f t="shared" si="8"/>
        <v>0</v>
      </c>
      <c r="H49" s="948">
        <f t="shared" si="7"/>
        <v>66000000</v>
      </c>
      <c r="I49" s="988">
        <f t="shared" si="8"/>
        <v>0</v>
      </c>
      <c r="J49" s="958">
        <f t="shared" si="8"/>
        <v>0</v>
      </c>
      <c r="K49" s="958">
        <f t="shared" si="8"/>
        <v>0</v>
      </c>
      <c r="L49" s="958">
        <f t="shared" si="8"/>
        <v>0</v>
      </c>
    </row>
    <row r="50" spans="1:14" ht="20.100000000000001" customHeight="1" x14ac:dyDescent="0.2">
      <c r="A50" s="989" t="s">
        <v>343</v>
      </c>
      <c r="B50" s="1026" t="s">
        <v>262</v>
      </c>
      <c r="C50" s="1403">
        <f>SUM(C51:C52)</f>
        <v>31613000</v>
      </c>
      <c r="D50" s="1782">
        <f>SUM(D51:D52)</f>
        <v>31613000</v>
      </c>
      <c r="E50" s="1403">
        <f t="shared" ref="E50" si="9">SUM(E51:E52)</f>
        <v>0</v>
      </c>
      <c r="F50" s="1403">
        <f t="shared" ref="F50" si="10">SUM(F51:F52)</f>
        <v>0</v>
      </c>
      <c r="G50" s="1403">
        <f t="shared" ref="G50" si="11">SUM(G51:G52)</f>
        <v>0</v>
      </c>
      <c r="H50" s="1546">
        <f t="shared" si="7"/>
        <v>0</v>
      </c>
      <c r="I50" s="1545">
        <f t="shared" ref="I50" si="12">SUM(I51:I52)</f>
        <v>0</v>
      </c>
      <c r="J50" s="1403">
        <f t="shared" ref="J50" si="13">SUM(J51:J52)</f>
        <v>0</v>
      </c>
      <c r="K50" s="1403">
        <f t="shared" ref="K50" si="14">SUM(K51:K52)</f>
        <v>0</v>
      </c>
      <c r="L50" s="1403">
        <f t="shared" ref="L50" si="15">SUM(L51:L52)</f>
        <v>0</v>
      </c>
    </row>
    <row r="51" spans="1:14" s="1129" customFormat="1" ht="20.100000000000001" customHeight="1" x14ac:dyDescent="0.2">
      <c r="A51" s="968">
        <v>132102</v>
      </c>
      <c r="B51" s="1128" t="s">
        <v>675</v>
      </c>
      <c r="C51" s="978">
        <v>1613000</v>
      </c>
      <c r="D51" s="1783">
        <v>1613000</v>
      </c>
      <c r="E51" s="978"/>
      <c r="F51" s="1130"/>
      <c r="G51" s="993"/>
      <c r="H51" s="991">
        <f t="shared" si="7"/>
        <v>0</v>
      </c>
      <c r="I51" s="991"/>
      <c r="J51" s="980"/>
      <c r="K51" s="991"/>
    </row>
    <row r="52" spans="1:14" s="1129" customFormat="1" ht="20.100000000000001" customHeight="1" x14ac:dyDescent="0.2">
      <c r="A52" s="968">
        <v>132108</v>
      </c>
      <c r="B52" s="1127" t="s">
        <v>503</v>
      </c>
      <c r="C52" s="673">
        <v>30000000</v>
      </c>
      <c r="D52" s="1783">
        <v>30000000</v>
      </c>
      <c r="E52" s="1632"/>
      <c r="F52" s="1425"/>
      <c r="G52" s="993"/>
      <c r="H52" s="1633">
        <f t="shared" si="7"/>
        <v>0</v>
      </c>
      <c r="I52" s="1634"/>
      <c r="J52" s="980"/>
      <c r="K52" s="991"/>
    </row>
    <row r="53" spans="1:14" ht="10.35" customHeight="1" x14ac:dyDescent="0.2">
      <c r="A53" s="990"/>
      <c r="B53" s="1086"/>
      <c r="C53" s="673"/>
      <c r="D53" s="1775"/>
      <c r="E53" s="978"/>
      <c r="F53" s="978"/>
      <c r="G53" s="993"/>
      <c r="H53" s="1012"/>
      <c r="I53" s="979"/>
      <c r="J53" s="980"/>
      <c r="K53" s="980"/>
      <c r="L53" s="991"/>
    </row>
    <row r="54" spans="1:14" ht="20.100000000000001" customHeight="1" x14ac:dyDescent="0.2">
      <c r="A54" s="992" t="s">
        <v>344</v>
      </c>
      <c r="B54" s="1087" t="s">
        <v>263</v>
      </c>
      <c r="C54" s="1404">
        <f>SUM(C55:C59)</f>
        <v>103000000</v>
      </c>
      <c r="D54" s="1784">
        <f>SUM(D55:G59)</f>
        <v>169000000</v>
      </c>
      <c r="E54" s="1404">
        <f t="shared" ref="E54:G54" si="16">SUM(E55:E57)</f>
        <v>0</v>
      </c>
      <c r="F54" s="1404">
        <f t="shared" si="16"/>
        <v>0</v>
      </c>
      <c r="G54" s="993">
        <f t="shared" si="16"/>
        <v>0</v>
      </c>
      <c r="H54" s="1027">
        <f>+D54-C54</f>
        <v>66000000</v>
      </c>
      <c r="I54" s="995">
        <f>SUM(I55:I57)</f>
        <v>0</v>
      </c>
      <c r="J54" s="880">
        <f>SUM(J55:J57)</f>
        <v>0</v>
      </c>
      <c r="K54" s="996">
        <f>SUM(K55:K57)</f>
        <v>0</v>
      </c>
      <c r="L54" s="995">
        <f>SUM(L55:L57)</f>
        <v>0</v>
      </c>
    </row>
    <row r="55" spans="1:14" ht="20.100000000000001" customHeight="1" x14ac:dyDescent="0.2">
      <c r="A55" s="990">
        <v>154002</v>
      </c>
      <c r="B55" s="1061" t="s">
        <v>384</v>
      </c>
      <c r="C55" s="978">
        <v>15000000</v>
      </c>
      <c r="D55" s="1775">
        <f>15000000+10000000</f>
        <v>25000000</v>
      </c>
      <c r="E55" s="978"/>
      <c r="F55" s="978"/>
      <c r="G55" s="978"/>
      <c r="H55" s="991">
        <f t="shared" si="7"/>
        <v>10000000</v>
      </c>
      <c r="I55" s="991"/>
      <c r="J55" s="980"/>
      <c r="K55" s="980"/>
      <c r="L55" s="991"/>
    </row>
    <row r="56" spans="1:14" ht="20.100000000000001" customHeight="1" x14ac:dyDescent="0.2">
      <c r="A56" s="990">
        <v>155006</v>
      </c>
      <c r="B56" s="1061" t="s">
        <v>655</v>
      </c>
      <c r="C56" s="978">
        <v>72000000</v>
      </c>
      <c r="D56" s="1775">
        <f>72000000+20000000</f>
        <v>92000000</v>
      </c>
      <c r="E56" s="982"/>
      <c r="F56" s="982"/>
      <c r="G56" s="993"/>
      <c r="H56" s="994">
        <f t="shared" si="7"/>
        <v>20000000</v>
      </c>
      <c r="I56" s="991"/>
      <c r="J56" s="980"/>
      <c r="K56" s="980"/>
      <c r="L56" s="980"/>
    </row>
    <row r="57" spans="1:14" ht="31.5" x14ac:dyDescent="0.2">
      <c r="A57" s="977">
        <v>155004</v>
      </c>
      <c r="B57" s="1061" t="s">
        <v>563</v>
      </c>
      <c r="C57" s="978">
        <v>16000000</v>
      </c>
      <c r="D57" s="1783">
        <v>16000000</v>
      </c>
      <c r="E57" s="982"/>
      <c r="F57" s="982"/>
      <c r="G57" s="978"/>
      <c r="H57" s="991">
        <f t="shared" si="7"/>
        <v>0</v>
      </c>
      <c r="I57" s="991"/>
      <c r="J57" s="980"/>
      <c r="K57" s="980"/>
      <c r="L57" s="980"/>
    </row>
    <row r="58" spans="1:14" x14ac:dyDescent="0.2">
      <c r="A58" s="976">
        <v>133702</v>
      </c>
      <c r="B58" s="1086" t="s">
        <v>613</v>
      </c>
      <c r="C58" s="982"/>
      <c r="D58" s="1783">
        <f>5000000+30000000</f>
        <v>35000000</v>
      </c>
      <c r="E58" s="982"/>
      <c r="F58" s="982"/>
      <c r="G58" s="978"/>
      <c r="H58" s="991">
        <f>+D58-C58</f>
        <v>35000000</v>
      </c>
      <c r="I58" s="980"/>
      <c r="J58" s="983"/>
      <c r="K58" s="983"/>
      <c r="L58" s="983"/>
    </row>
    <row r="59" spans="1:14" x14ac:dyDescent="0.2">
      <c r="A59" s="974">
        <v>133603</v>
      </c>
      <c r="B59" s="1084" t="s">
        <v>286</v>
      </c>
      <c r="C59" s="982"/>
      <c r="D59" s="1783">
        <v>1000000</v>
      </c>
      <c r="E59" s="982"/>
      <c r="F59" s="982"/>
      <c r="G59" s="978"/>
      <c r="H59" s="991">
        <f>+D59-C59</f>
        <v>1000000</v>
      </c>
      <c r="I59" s="1635"/>
      <c r="J59" s="983"/>
      <c r="K59" s="983"/>
      <c r="L59" s="983"/>
    </row>
    <row r="60" spans="1:14" ht="15.75" customHeight="1" thickBot="1" x14ac:dyDescent="0.25">
      <c r="A60" s="1024"/>
      <c r="B60" s="1084"/>
      <c r="C60" s="1402"/>
      <c r="D60" s="1778"/>
      <c r="E60" s="993"/>
      <c r="F60" s="1013"/>
      <c r="G60" s="1013"/>
      <c r="H60" s="1014"/>
      <c r="I60" s="1424"/>
      <c r="J60" s="1015"/>
      <c r="K60" s="1015"/>
      <c r="L60" s="1015"/>
    </row>
    <row r="61" spans="1:14" s="924" customFormat="1" ht="20.100000000000001" customHeight="1" thickBot="1" x14ac:dyDescent="0.25">
      <c r="A61" s="1025"/>
      <c r="B61" s="997" t="s">
        <v>264</v>
      </c>
      <c r="C61" s="950">
        <f>C8+C49</f>
        <v>1662613086</v>
      </c>
      <c r="D61" s="1785">
        <f>D8+D49</f>
        <v>1776281176</v>
      </c>
      <c r="E61" s="950">
        <f>E8+E49</f>
        <v>0</v>
      </c>
      <c r="F61" s="950">
        <f>F8+F49</f>
        <v>0</v>
      </c>
      <c r="G61" s="950">
        <f>G8+G49</f>
        <v>0</v>
      </c>
      <c r="H61" s="948">
        <f t="shared" si="7"/>
        <v>113668090</v>
      </c>
      <c r="I61" s="949">
        <f>I8+I49</f>
        <v>0</v>
      </c>
      <c r="J61" s="998">
        <f>J8+J49</f>
        <v>0</v>
      </c>
      <c r="K61" s="998">
        <f>K8+K49</f>
        <v>0</v>
      </c>
      <c r="L61" s="998">
        <f>L8+L49</f>
        <v>0</v>
      </c>
      <c r="N61" s="1016"/>
    </row>
    <row r="62" spans="1:14" s="1074" customFormat="1" ht="30" hidden="1" customHeight="1" thickBot="1" x14ac:dyDescent="0.25">
      <c r="A62" s="1097"/>
      <c r="B62" s="1944"/>
      <c r="C62" s="1945"/>
      <c r="D62" s="1098"/>
      <c r="E62" s="1098"/>
      <c r="F62" s="1098"/>
      <c r="G62" s="1098"/>
      <c r="H62" s="1098"/>
      <c r="I62" s="1098"/>
      <c r="J62" s="1098"/>
      <c r="K62" s="1098"/>
      <c r="L62" s="1099"/>
    </row>
    <row r="63" spans="1:14" s="1077" customFormat="1" ht="15.95" hidden="1" customHeight="1" thickBot="1" x14ac:dyDescent="0.25">
      <c r="A63" s="1075"/>
      <c r="B63" s="1076" t="s">
        <v>71</v>
      </c>
      <c r="C63" s="1102">
        <f>C64</f>
        <v>0</v>
      </c>
      <c r="D63" s="1102">
        <f t="shared" ref="D63:L63" si="17">D64</f>
        <v>0</v>
      </c>
      <c r="E63" s="1102">
        <f t="shared" si="17"/>
        <v>0</v>
      </c>
      <c r="F63" s="1102">
        <f t="shared" si="17"/>
        <v>0</v>
      </c>
      <c r="G63" s="1102">
        <f t="shared" si="17"/>
        <v>0</v>
      </c>
      <c r="H63" s="1102">
        <f t="shared" si="7"/>
        <v>0</v>
      </c>
      <c r="I63" s="1102">
        <f t="shared" si="17"/>
        <v>0</v>
      </c>
      <c r="J63" s="1102">
        <f t="shared" si="17"/>
        <v>0</v>
      </c>
      <c r="K63" s="1102">
        <f t="shared" si="17"/>
        <v>0</v>
      </c>
      <c r="L63" s="1102">
        <f t="shared" si="17"/>
        <v>0</v>
      </c>
      <c r="M63" s="1074"/>
    </row>
    <row r="64" spans="1:14" s="1077" customFormat="1" ht="15.95" hidden="1" customHeight="1" x14ac:dyDescent="0.2">
      <c r="A64" s="1078"/>
      <c r="B64" s="1114" t="s">
        <v>70</v>
      </c>
      <c r="C64" s="1103">
        <f>SUM(C65:C65)</f>
        <v>0</v>
      </c>
      <c r="D64" s="1103">
        <f t="shared" ref="D64:L64" si="18">SUM(D65:D65)</f>
        <v>0</v>
      </c>
      <c r="E64" s="1103">
        <f t="shared" si="18"/>
        <v>0</v>
      </c>
      <c r="F64" s="1103">
        <f t="shared" si="18"/>
        <v>0</v>
      </c>
      <c r="G64" s="1103">
        <f t="shared" si="18"/>
        <v>0</v>
      </c>
      <c r="H64" s="1103">
        <f t="shared" si="7"/>
        <v>0</v>
      </c>
      <c r="I64" s="1103">
        <f t="shared" si="18"/>
        <v>0</v>
      </c>
      <c r="J64" s="1103">
        <f t="shared" si="18"/>
        <v>0</v>
      </c>
      <c r="K64" s="1103">
        <f t="shared" si="18"/>
        <v>0</v>
      </c>
      <c r="L64" s="1103">
        <f t="shared" si="18"/>
        <v>0</v>
      </c>
      <c r="M64" s="1074"/>
    </row>
    <row r="65" spans="1:13" s="1109" customFormat="1" ht="19.5" hidden="1" customHeight="1" thickBot="1" x14ac:dyDescent="0.25">
      <c r="A65" s="1107"/>
      <c r="B65" s="1123" t="s">
        <v>258</v>
      </c>
      <c r="C65" s="1124"/>
      <c r="D65" s="1124"/>
      <c r="E65" s="1124"/>
      <c r="F65" s="1124"/>
      <c r="G65" s="1124"/>
      <c r="H65" s="1124"/>
      <c r="I65" s="1124"/>
      <c r="J65" s="1124"/>
      <c r="K65" s="1124"/>
      <c r="L65" s="1124"/>
      <c r="M65" s="1108"/>
    </row>
    <row r="66" spans="1:13" s="1106" customFormat="1" ht="31.5" hidden="1" customHeight="1" thickBot="1" x14ac:dyDescent="0.25">
      <c r="A66" s="1110"/>
      <c r="B66" s="1061"/>
      <c r="C66" s="1118"/>
      <c r="D66" s="1118"/>
      <c r="E66" s="1118"/>
      <c r="F66" s="1118"/>
      <c r="G66" s="1118"/>
      <c r="H66" s="1118"/>
      <c r="I66" s="1118"/>
      <c r="J66" s="1118"/>
      <c r="K66" s="1118"/>
      <c r="L66" s="1118"/>
      <c r="M66" s="1105"/>
    </row>
    <row r="67" spans="1:13" s="1106" customFormat="1" ht="19.5" hidden="1" customHeight="1" thickBot="1" x14ac:dyDescent="0.25">
      <c r="A67" s="1110"/>
      <c r="B67" s="1115" t="s">
        <v>822</v>
      </c>
      <c r="C67" s="1116">
        <f>C66</f>
        <v>0</v>
      </c>
      <c r="D67" s="1116">
        <f t="shared" ref="D67:L67" si="19">D66</f>
        <v>0</v>
      </c>
      <c r="E67" s="1116">
        <f t="shared" si="19"/>
        <v>0</v>
      </c>
      <c r="F67" s="1116">
        <f t="shared" si="19"/>
        <v>0</v>
      </c>
      <c r="G67" s="1116">
        <f t="shared" si="19"/>
        <v>0</v>
      </c>
      <c r="H67" s="1116">
        <f t="shared" ref="H67" si="20">+D67-C67</f>
        <v>0</v>
      </c>
      <c r="I67" s="1116">
        <f t="shared" si="19"/>
        <v>0</v>
      </c>
      <c r="J67" s="1116">
        <f t="shared" si="19"/>
        <v>0</v>
      </c>
      <c r="K67" s="1116">
        <f t="shared" si="19"/>
        <v>0</v>
      </c>
      <c r="L67" s="1116">
        <f t="shared" si="19"/>
        <v>0</v>
      </c>
      <c r="M67" s="1105"/>
    </row>
    <row r="68" spans="1:13" s="1106" customFormat="1" ht="9.75" hidden="1" customHeight="1" x14ac:dyDescent="0.2">
      <c r="A68" s="1104"/>
      <c r="B68" s="1120"/>
      <c r="C68" s="1119"/>
      <c r="D68" s="1119"/>
      <c r="E68" s="1119"/>
      <c r="F68" s="1119"/>
      <c r="G68" s="1119"/>
      <c r="H68" s="1119"/>
      <c r="I68" s="1119"/>
      <c r="J68" s="1119"/>
      <c r="K68" s="1119"/>
      <c r="L68" s="1119"/>
      <c r="M68" s="1105"/>
    </row>
    <row r="69" spans="1:13" s="1106" customFormat="1" ht="31.5" hidden="1" customHeight="1" thickBot="1" x14ac:dyDescent="0.25">
      <c r="A69" s="1104"/>
      <c r="B69" s="1117"/>
      <c r="C69" s="1118"/>
      <c r="D69" s="1118"/>
      <c r="E69" s="1118"/>
      <c r="F69" s="1118"/>
      <c r="G69" s="1118"/>
      <c r="H69" s="1118"/>
      <c r="I69" s="1118"/>
      <c r="J69" s="1118"/>
      <c r="K69" s="1118"/>
      <c r="L69" s="1118"/>
      <c r="M69" s="1105"/>
    </row>
    <row r="70" spans="1:13" s="1106" customFormat="1" ht="19.5" hidden="1" customHeight="1" thickBot="1" x14ac:dyDescent="0.25">
      <c r="A70" s="1104"/>
      <c r="B70" s="1115" t="s">
        <v>822</v>
      </c>
      <c r="C70" s="1116">
        <f>C69</f>
        <v>0</v>
      </c>
      <c r="D70" s="1116">
        <f t="shared" ref="D70:L70" si="21">D69</f>
        <v>0</v>
      </c>
      <c r="E70" s="1116">
        <f t="shared" si="21"/>
        <v>0</v>
      </c>
      <c r="F70" s="1116">
        <f t="shared" si="21"/>
        <v>0</v>
      </c>
      <c r="G70" s="1116">
        <f t="shared" si="21"/>
        <v>0</v>
      </c>
      <c r="H70" s="1116">
        <f t="shared" si="21"/>
        <v>0</v>
      </c>
      <c r="I70" s="1116">
        <f t="shared" si="21"/>
        <v>0</v>
      </c>
      <c r="J70" s="1116">
        <f t="shared" si="21"/>
        <v>0</v>
      </c>
      <c r="K70" s="1116">
        <f t="shared" si="21"/>
        <v>0</v>
      </c>
      <c r="L70" s="1116">
        <f t="shared" si="21"/>
        <v>0</v>
      </c>
      <c r="M70" s="1105"/>
    </row>
    <row r="71" spans="1:13" s="1106" customFormat="1" ht="9.75" hidden="1" customHeight="1" thickBot="1" x14ac:dyDescent="0.25">
      <c r="A71" s="1111"/>
      <c r="B71" s="1121"/>
      <c r="C71" s="1122"/>
      <c r="D71" s="1122"/>
      <c r="E71" s="1122"/>
      <c r="F71" s="1122"/>
      <c r="G71" s="1122"/>
      <c r="H71" s="1122"/>
      <c r="I71" s="1122"/>
      <c r="J71" s="1122"/>
      <c r="K71" s="1122"/>
      <c r="L71" s="1122"/>
      <c r="M71" s="1105"/>
    </row>
    <row r="72" spans="1:13" s="1106" customFormat="1" ht="19.5" hidden="1" customHeight="1" thickBot="1" x14ac:dyDescent="0.25">
      <c r="A72" s="1104"/>
      <c r="B72" s="1115" t="s">
        <v>265</v>
      </c>
      <c r="C72" s="1116">
        <f>+C70+C67</f>
        <v>0</v>
      </c>
      <c r="D72" s="1116">
        <f t="shared" ref="D72:L72" si="22">+D70+D67</f>
        <v>0</v>
      </c>
      <c r="E72" s="1116">
        <f t="shared" si="22"/>
        <v>0</v>
      </c>
      <c r="F72" s="1116">
        <f t="shared" si="22"/>
        <v>0</v>
      </c>
      <c r="G72" s="1116">
        <f t="shared" si="22"/>
        <v>0</v>
      </c>
      <c r="H72" s="1116">
        <f t="shared" si="22"/>
        <v>0</v>
      </c>
      <c r="I72" s="1116">
        <f t="shared" si="22"/>
        <v>0</v>
      </c>
      <c r="J72" s="1116">
        <f t="shared" si="22"/>
        <v>0</v>
      </c>
      <c r="K72" s="1116">
        <f t="shared" si="22"/>
        <v>0</v>
      </c>
      <c r="L72" s="1116">
        <f t="shared" si="22"/>
        <v>0</v>
      </c>
      <c r="M72" s="1105"/>
    </row>
    <row r="73" spans="1:13" s="924" customFormat="1" ht="15.95" hidden="1" customHeight="1" thickBot="1" x14ac:dyDescent="0.25">
      <c r="A73" s="1017"/>
      <c r="B73" s="999" t="s">
        <v>71</v>
      </c>
      <c r="C73" s="948">
        <f>C74+C77+C80</f>
        <v>0</v>
      </c>
      <c r="D73" s="1786">
        <f t="shared" ref="D73:L73" si="23">D74+D77+D80</f>
        <v>0</v>
      </c>
      <c r="E73" s="948">
        <f t="shared" si="23"/>
        <v>0</v>
      </c>
      <c r="F73" s="948">
        <f t="shared" si="23"/>
        <v>0</v>
      </c>
      <c r="G73" s="948">
        <f t="shared" si="23"/>
        <v>0</v>
      </c>
      <c r="H73" s="948">
        <f t="shared" si="23"/>
        <v>0</v>
      </c>
      <c r="I73" s="948">
        <f t="shared" si="23"/>
        <v>0</v>
      </c>
      <c r="J73" s="948">
        <f t="shared" si="23"/>
        <v>0</v>
      </c>
      <c r="K73" s="948">
        <f t="shared" si="23"/>
        <v>0</v>
      </c>
      <c r="L73" s="948">
        <f t="shared" si="23"/>
        <v>0</v>
      </c>
    </row>
    <row r="74" spans="1:13" s="924" customFormat="1" ht="15.95" hidden="1" customHeight="1" x14ac:dyDescent="0.2">
      <c r="A74" s="1018"/>
      <c r="B74" s="1019" t="s">
        <v>70</v>
      </c>
      <c r="C74" s="1094">
        <f>SUM(C75:C76)</f>
        <v>0</v>
      </c>
      <c r="D74" s="1787">
        <f t="shared" ref="D74:L74" si="24">SUM(D75:D76)</f>
        <v>0</v>
      </c>
      <c r="E74" s="1094">
        <f t="shared" si="24"/>
        <v>0</v>
      </c>
      <c r="F74" s="1094">
        <f t="shared" si="24"/>
        <v>0</v>
      </c>
      <c r="G74" s="1094">
        <f t="shared" si="24"/>
        <v>0</v>
      </c>
      <c r="H74" s="1094">
        <f t="shared" si="24"/>
        <v>0</v>
      </c>
      <c r="I74" s="1094">
        <f t="shared" si="24"/>
        <v>0</v>
      </c>
      <c r="J74" s="1094">
        <f t="shared" si="24"/>
        <v>0</v>
      </c>
      <c r="K74" s="1094">
        <f t="shared" si="24"/>
        <v>0</v>
      </c>
      <c r="L74" s="1094">
        <f t="shared" si="24"/>
        <v>0</v>
      </c>
    </row>
    <row r="75" spans="1:13" s="924" customFormat="1" ht="15.95" hidden="1" customHeight="1" x14ac:dyDescent="0.2">
      <c r="A75" s="1018"/>
      <c r="B75" s="1089"/>
      <c r="C75" s="1093"/>
      <c r="D75" s="1788"/>
      <c r="E75" s="1093"/>
      <c r="F75" s="1093"/>
      <c r="G75" s="1093"/>
      <c r="H75" s="1093"/>
      <c r="I75" s="1093"/>
      <c r="J75" s="1093"/>
      <c r="K75" s="1093"/>
      <c r="L75" s="1093"/>
    </row>
    <row r="76" spans="1:13" s="924" customFormat="1" ht="15.95" hidden="1" customHeight="1" x14ac:dyDescent="0.2">
      <c r="A76" s="1018"/>
      <c r="B76" s="1088"/>
      <c r="C76" s="1093"/>
      <c r="D76" s="1788"/>
      <c r="E76" s="1093"/>
      <c r="F76" s="1093"/>
      <c r="G76" s="1093"/>
      <c r="H76" s="1093"/>
      <c r="I76" s="1093"/>
      <c r="J76" s="1093"/>
      <c r="K76" s="1093"/>
      <c r="L76" s="1093"/>
    </row>
    <row r="77" spans="1:13" s="924" customFormat="1" ht="15.95" hidden="1" customHeight="1" x14ac:dyDescent="0.2">
      <c r="A77" s="1018"/>
      <c r="B77" s="1091" t="s">
        <v>53</v>
      </c>
      <c r="C77" s="1095">
        <f>SUM(C78:C79)</f>
        <v>0</v>
      </c>
      <c r="D77" s="1789">
        <f t="shared" ref="D77:L77" si="25">SUM(D78:D79)</f>
        <v>0</v>
      </c>
      <c r="E77" s="1095">
        <f t="shared" si="25"/>
        <v>0</v>
      </c>
      <c r="F77" s="1095">
        <f t="shared" si="25"/>
        <v>0</v>
      </c>
      <c r="G77" s="1095">
        <f t="shared" si="25"/>
        <v>0</v>
      </c>
      <c r="H77" s="1095">
        <f t="shared" si="25"/>
        <v>0</v>
      </c>
      <c r="I77" s="1095">
        <f t="shared" si="25"/>
        <v>0</v>
      </c>
      <c r="J77" s="1095">
        <f t="shared" si="25"/>
        <v>0</v>
      </c>
      <c r="K77" s="1095">
        <f t="shared" si="25"/>
        <v>0</v>
      </c>
      <c r="L77" s="1095">
        <f t="shared" si="25"/>
        <v>0</v>
      </c>
    </row>
    <row r="78" spans="1:13" s="924" customFormat="1" ht="15.95" hidden="1" customHeight="1" x14ac:dyDescent="0.2">
      <c r="A78" s="1018"/>
      <c r="B78" s="1091"/>
      <c r="C78" s="1093"/>
      <c r="D78" s="1788"/>
      <c r="E78" s="1093"/>
      <c r="F78" s="1093"/>
      <c r="G78" s="1093"/>
      <c r="H78" s="1093"/>
      <c r="I78" s="1093"/>
      <c r="J78" s="1093"/>
      <c r="K78" s="1093"/>
      <c r="L78" s="1093"/>
    </row>
    <row r="79" spans="1:13" s="924" customFormat="1" ht="15.95" hidden="1" customHeight="1" x14ac:dyDescent="0.2">
      <c r="A79" s="1018"/>
      <c r="B79" s="1064"/>
      <c r="C79" s="1093"/>
      <c r="D79" s="1788"/>
      <c r="E79" s="1093"/>
      <c r="F79" s="1093"/>
      <c r="G79" s="1093"/>
      <c r="H79" s="1093"/>
      <c r="I79" s="1093"/>
      <c r="J79" s="1093"/>
      <c r="K79" s="1093"/>
      <c r="L79" s="1093"/>
    </row>
    <row r="80" spans="1:13" s="924" customFormat="1" ht="15.95" hidden="1" customHeight="1" thickBot="1" x14ac:dyDescent="0.25">
      <c r="A80" s="1018"/>
      <c r="B80" s="1091" t="s">
        <v>645</v>
      </c>
      <c r="C80" s="1096"/>
      <c r="D80" s="1790"/>
      <c r="E80" s="1096"/>
      <c r="F80" s="1096"/>
      <c r="G80" s="1096"/>
      <c r="H80" s="1096"/>
      <c r="I80" s="1096"/>
      <c r="J80" s="1096"/>
      <c r="K80" s="1096"/>
      <c r="L80" s="1096"/>
    </row>
    <row r="81" spans="1:12" s="924" customFormat="1" ht="15.95" hidden="1" customHeight="1" thickBot="1" x14ac:dyDescent="0.25">
      <c r="A81" s="1017"/>
      <c r="B81" s="997" t="s">
        <v>72</v>
      </c>
      <c r="C81" s="948">
        <f>C84+C82</f>
        <v>0</v>
      </c>
      <c r="D81" s="1786">
        <f t="shared" ref="D81:L81" si="26">D84+D82</f>
        <v>0</v>
      </c>
      <c r="E81" s="948">
        <f t="shared" si="26"/>
        <v>0</v>
      </c>
      <c r="F81" s="948">
        <f t="shared" si="26"/>
        <v>0</v>
      </c>
      <c r="G81" s="948">
        <f t="shared" si="26"/>
        <v>0</v>
      </c>
      <c r="H81" s="948">
        <f t="shared" si="26"/>
        <v>0</v>
      </c>
      <c r="I81" s="948">
        <f t="shared" si="26"/>
        <v>0</v>
      </c>
      <c r="J81" s="948">
        <f t="shared" si="26"/>
        <v>0</v>
      </c>
      <c r="K81" s="948">
        <f t="shared" si="26"/>
        <v>0</v>
      </c>
      <c r="L81" s="948">
        <f t="shared" si="26"/>
        <v>0</v>
      </c>
    </row>
    <row r="82" spans="1:12" s="924" customFormat="1" ht="15.95" hidden="1" customHeight="1" x14ac:dyDescent="0.2">
      <c r="A82" s="1020"/>
      <c r="B82" s="1021" t="s">
        <v>74</v>
      </c>
      <c r="C82" s="1094">
        <f>SUM(C83)</f>
        <v>0</v>
      </c>
      <c r="D82" s="1787">
        <f t="shared" ref="D82:L82" si="27">SUM(D83)</f>
        <v>0</v>
      </c>
      <c r="E82" s="1094">
        <f t="shared" si="27"/>
        <v>0</v>
      </c>
      <c r="F82" s="1094">
        <f t="shared" si="27"/>
        <v>0</v>
      </c>
      <c r="G82" s="1094">
        <f t="shared" si="27"/>
        <v>0</v>
      </c>
      <c r="H82" s="1094">
        <f>SUM(H83)</f>
        <v>0</v>
      </c>
      <c r="I82" s="1094">
        <f t="shared" si="27"/>
        <v>0</v>
      </c>
      <c r="J82" s="1094">
        <f t="shared" si="27"/>
        <v>0</v>
      </c>
      <c r="K82" s="1094">
        <f t="shared" si="27"/>
        <v>0</v>
      </c>
      <c r="L82" s="1094">
        <f t="shared" si="27"/>
        <v>0</v>
      </c>
    </row>
    <row r="83" spans="1:12" s="924" customFormat="1" ht="15.95" hidden="1" customHeight="1" x14ac:dyDescent="0.2">
      <c r="A83" s="1020"/>
      <c r="B83" s="1089"/>
      <c r="C83" s="971"/>
      <c r="D83" s="1791"/>
      <c r="E83" s="971"/>
      <c r="F83" s="971"/>
      <c r="G83" s="971"/>
      <c r="H83" s="971"/>
      <c r="I83" s="971"/>
      <c r="J83" s="971"/>
      <c r="K83" s="971"/>
      <c r="L83" s="971"/>
    </row>
    <row r="84" spans="1:12" s="924" customFormat="1" ht="15.95" hidden="1" customHeight="1" x14ac:dyDescent="0.2">
      <c r="A84" s="1018"/>
      <c r="B84" s="1090" t="s">
        <v>52</v>
      </c>
      <c r="C84" s="1094">
        <f>SUM(C85:C85)</f>
        <v>0</v>
      </c>
      <c r="D84" s="1787">
        <f t="shared" ref="D84:L84" si="28">SUM(D85:D85)</f>
        <v>0</v>
      </c>
      <c r="E84" s="1094">
        <f t="shared" si="28"/>
        <v>0</v>
      </c>
      <c r="F84" s="1094">
        <f t="shared" si="28"/>
        <v>0</v>
      </c>
      <c r="G84" s="1094">
        <f t="shared" si="28"/>
        <v>0</v>
      </c>
      <c r="H84" s="1094">
        <f t="shared" si="28"/>
        <v>0</v>
      </c>
      <c r="I84" s="1094">
        <f t="shared" si="28"/>
        <v>0</v>
      </c>
      <c r="J84" s="1094">
        <f t="shared" si="28"/>
        <v>0</v>
      </c>
      <c r="K84" s="1094">
        <f t="shared" si="28"/>
        <v>0</v>
      </c>
      <c r="L84" s="1094">
        <f t="shared" si="28"/>
        <v>0</v>
      </c>
    </row>
    <row r="85" spans="1:12" s="924" customFormat="1" ht="15.95" hidden="1" customHeight="1" thickBot="1" x14ac:dyDescent="0.25">
      <c r="A85" s="1018"/>
      <c r="B85" s="1092"/>
      <c r="C85" s="971"/>
      <c r="D85" s="1791"/>
      <c r="E85" s="971"/>
      <c r="F85" s="971"/>
      <c r="G85" s="971"/>
      <c r="H85" s="971"/>
      <c r="I85" s="971"/>
      <c r="J85" s="971"/>
      <c r="K85" s="971"/>
      <c r="L85" s="971"/>
    </row>
    <row r="86" spans="1:12" s="924" customFormat="1" ht="15.95" hidden="1" customHeight="1" thickBot="1" x14ac:dyDescent="0.25">
      <c r="A86" s="1017"/>
      <c r="B86" s="997" t="s">
        <v>110</v>
      </c>
      <c r="C86" s="948">
        <f>C73+C81</f>
        <v>0</v>
      </c>
      <c r="D86" s="1786">
        <f t="shared" ref="D86:L86" si="29">D73+D81</f>
        <v>0</v>
      </c>
      <c r="E86" s="948">
        <f t="shared" si="29"/>
        <v>0</v>
      </c>
      <c r="F86" s="948">
        <f t="shared" si="29"/>
        <v>0</v>
      </c>
      <c r="G86" s="948">
        <f t="shared" si="29"/>
        <v>0</v>
      </c>
      <c r="H86" s="948">
        <f t="shared" si="29"/>
        <v>0</v>
      </c>
      <c r="I86" s="948">
        <f t="shared" si="29"/>
        <v>0</v>
      </c>
      <c r="J86" s="948">
        <f t="shared" si="29"/>
        <v>0</v>
      </c>
      <c r="K86" s="948">
        <f t="shared" si="29"/>
        <v>0</v>
      </c>
      <c r="L86" s="948">
        <f t="shared" si="29"/>
        <v>0</v>
      </c>
    </row>
    <row r="87" spans="1:12" s="924" customFormat="1" ht="15.95" hidden="1" customHeight="1" thickBot="1" x14ac:dyDescent="0.25">
      <c r="A87" s="1017"/>
      <c r="B87" s="997"/>
      <c r="C87" s="948"/>
      <c r="D87" s="1786"/>
      <c r="E87" s="948"/>
      <c r="F87" s="948"/>
      <c r="G87" s="948"/>
      <c r="H87" s="948"/>
      <c r="I87" s="948"/>
      <c r="J87" s="948"/>
      <c r="K87" s="948"/>
      <c r="L87" s="948"/>
    </row>
    <row r="88" spans="1:12" s="924" customFormat="1" ht="20.100000000000001" hidden="1" customHeight="1" thickBot="1" x14ac:dyDescent="0.25">
      <c r="A88" s="1017"/>
      <c r="B88" s="997" t="s">
        <v>266</v>
      </c>
      <c r="C88" s="948">
        <f>C61+C72</f>
        <v>1662613086</v>
      </c>
      <c r="D88" s="1786">
        <f t="shared" ref="D88:L88" si="30">D61+D72</f>
        <v>1776281176</v>
      </c>
      <c r="E88" s="948">
        <f t="shared" si="30"/>
        <v>0</v>
      </c>
      <c r="F88" s="948">
        <f t="shared" si="30"/>
        <v>0</v>
      </c>
      <c r="G88" s="948">
        <f t="shared" si="30"/>
        <v>0</v>
      </c>
      <c r="H88" s="948">
        <f t="shared" si="30"/>
        <v>113668090</v>
      </c>
      <c r="I88" s="948">
        <f t="shared" si="30"/>
        <v>0</v>
      </c>
      <c r="J88" s="948">
        <f t="shared" si="30"/>
        <v>0</v>
      </c>
      <c r="K88" s="948">
        <f t="shared" si="30"/>
        <v>0</v>
      </c>
      <c r="L88" s="948">
        <f t="shared" si="30"/>
        <v>0</v>
      </c>
    </row>
    <row r="89" spans="1:12" x14ac:dyDescent="0.2">
      <c r="H89" s="1339" t="s">
        <v>821</v>
      </c>
    </row>
    <row r="90" spans="1:12" x14ac:dyDescent="0.2">
      <c r="D90" s="1793"/>
      <c r="H90" s="1339"/>
    </row>
    <row r="91" spans="1:12" x14ac:dyDescent="0.2">
      <c r="C91" s="1022"/>
      <c r="D91" s="1793"/>
    </row>
    <row r="92" spans="1:12" x14ac:dyDescent="0.2">
      <c r="D92" s="1793"/>
    </row>
    <row r="93" spans="1:12" x14ac:dyDescent="0.2">
      <c r="D93" s="1793"/>
    </row>
    <row r="94" spans="1:12" x14ac:dyDescent="0.2">
      <c r="D94" s="1793"/>
    </row>
  </sheetData>
  <mergeCells count="6">
    <mergeCell ref="B1:I1"/>
    <mergeCell ref="B62:C62"/>
    <mergeCell ref="B5:L5"/>
    <mergeCell ref="B2:H2"/>
    <mergeCell ref="B4:H4"/>
    <mergeCell ref="B6:H6"/>
  </mergeCells>
  <phoneticPr fontId="0" type="noConversion"/>
  <printOptions horizontalCentered="1"/>
  <pageMargins left="0.39370078740157483" right="0.39370078740157483" top="0.39370078740157483" bottom="0.39370078740157483" header="0.39370078740157483" footer="0.51181102362204722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6"/>
  <dimension ref="A1:N23"/>
  <sheetViews>
    <sheetView view="pageBreakPreview" topLeftCell="B1" zoomScaleNormal="100" zoomScaleSheetLayoutView="100" workbookViewId="0">
      <selection activeCell="B2" sqref="B2:H2"/>
    </sheetView>
  </sheetViews>
  <sheetFormatPr defaultColWidth="17.6640625" defaultRowHeight="15.75" x14ac:dyDescent="0.2"/>
  <cols>
    <col min="1" max="1" width="11.5" style="489" hidden="1" customWidth="1"/>
    <col min="2" max="2" width="66.6640625" style="490" customWidth="1"/>
    <col min="3" max="3" width="24.5" style="490" customWidth="1"/>
    <col min="4" max="4" width="20.83203125" style="490" customWidth="1"/>
    <col min="5" max="7" width="20.83203125" style="490" hidden="1" customWidth="1"/>
    <col min="8" max="8" width="20.83203125" style="490" customWidth="1"/>
    <col min="9" max="9" width="16.83203125" style="490" hidden="1" customWidth="1"/>
    <col min="10" max="10" width="18.5" style="490" hidden="1" customWidth="1"/>
    <col min="11" max="11" width="17.5" style="490" hidden="1" customWidth="1"/>
    <col min="12" max="12" width="15.83203125" style="490" hidden="1" customWidth="1"/>
    <col min="13" max="13" width="17.6640625" style="490" customWidth="1"/>
    <col min="14" max="16384" width="17.6640625" style="490"/>
  </cols>
  <sheetData>
    <row r="1" spans="1:14" x14ac:dyDescent="0.2">
      <c r="B1" s="1894" t="s">
        <v>862</v>
      </c>
      <c r="C1" s="1894"/>
      <c r="D1" s="1894"/>
      <c r="E1" s="1894"/>
      <c r="F1" s="1894"/>
      <c r="G1" s="1894"/>
      <c r="H1" s="1894"/>
      <c r="I1" s="1542"/>
    </row>
    <row r="2" spans="1:14" x14ac:dyDescent="0.2">
      <c r="B2" s="1894" t="s">
        <v>834</v>
      </c>
      <c r="C2" s="1894"/>
      <c r="D2" s="1894"/>
      <c r="E2" s="1894"/>
      <c r="F2" s="1894"/>
      <c r="G2" s="1894"/>
      <c r="H2" s="1894"/>
    </row>
    <row r="3" spans="1:14" x14ac:dyDescent="0.2">
      <c r="B3" s="1898"/>
      <c r="C3" s="1898"/>
      <c r="D3" s="1898"/>
      <c r="E3" s="1898"/>
      <c r="F3" s="1898"/>
      <c r="G3" s="1898"/>
      <c r="H3" s="810"/>
    </row>
    <row r="4" spans="1:14" ht="20.100000000000001" customHeight="1" x14ac:dyDescent="0.2"/>
    <row r="5" spans="1:14" ht="20.100000000000001" customHeight="1" x14ac:dyDescent="0.2">
      <c r="A5" s="491"/>
      <c r="B5" s="1942" t="s">
        <v>660</v>
      </c>
      <c r="C5" s="1942"/>
      <c r="D5" s="1942"/>
      <c r="E5" s="1942"/>
      <c r="F5" s="1942"/>
      <c r="G5" s="1942"/>
      <c r="H5" s="1942"/>
    </row>
    <row r="6" spans="1:14" ht="20.100000000000001" customHeight="1" x14ac:dyDescent="0.2">
      <c r="A6" s="491"/>
      <c r="B6" s="491"/>
      <c r="C6" s="491"/>
    </row>
    <row r="7" spans="1:14" ht="20.100000000000001" customHeight="1" thickBot="1" x14ac:dyDescent="0.25">
      <c r="A7" s="1947" t="s">
        <v>360</v>
      </c>
      <c r="B7" s="1947"/>
      <c r="C7" s="1947"/>
      <c r="D7" s="1947"/>
      <c r="E7" s="1947"/>
      <c r="F7" s="1947"/>
      <c r="G7" s="1947"/>
      <c r="H7" s="1947"/>
      <c r="I7" s="492"/>
      <c r="J7" s="492"/>
      <c r="K7" s="492"/>
      <c r="L7" s="492"/>
    </row>
    <row r="8" spans="1:14" ht="84.2" customHeight="1" thickBot="1" x14ac:dyDescent="0.25">
      <c r="A8" s="885"/>
      <c r="B8" s="884" t="s">
        <v>48</v>
      </c>
      <c r="C8" s="932" t="str">
        <f>'1. mell.bevétel_össz'!C9</f>
        <v>2024. évi eredeti előirányzat a
25/2023. (XII.14.) rendelet szerint</v>
      </c>
      <c r="D8" s="494" t="str">
        <f>'1. mell.bevétel_össz'!D9</f>
        <v>Módosított előirányzat a …./2024.  (VI…..)  rendelet szerint</v>
      </c>
      <c r="E8" s="495" t="str">
        <f>'1. mell.bevétel_össz'!E9</f>
        <v>Módosított előirányzat a …./2024. (IX…..)  rendelet szerint</v>
      </c>
      <c r="F8" s="495" t="str">
        <f>'1. mell.bevétel_össz'!F9</f>
        <v>Módosított előirányzat a .../2024. (XII…...)  rendelet szerint</v>
      </c>
      <c r="G8" s="495" t="str">
        <f>'1. mell.bevétel_össz'!G9</f>
        <v>Módosított előirányzat a …../2024. (II…..)  rendelet szerint</v>
      </c>
      <c r="H8" s="493" t="str">
        <f>'1. mell.bevétel_össz'!H9</f>
        <v>Változás a 25/2023. (XII.14.) rendelethez képest</v>
      </c>
      <c r="I8" s="494" t="str">
        <f>'1. mell.bevétel_össz'!I9</f>
        <v>2024. évi teljesítés              2024.06.30-ig</v>
      </c>
      <c r="J8" s="495" t="str">
        <f>'1. mell.bevétel_össz'!J9</f>
        <v>2024. évi teljesítés              2024.09.30-ig</v>
      </c>
      <c r="K8" s="495" t="str">
        <f>'1. mell.bevétel_össz'!K9</f>
        <v>2024. évi teljesítés              2024.12.31-ig</v>
      </c>
      <c r="L8" s="493" t="str">
        <f>'1. mell.bevétel_össz'!L9</f>
        <v>Teljesítés %-a</v>
      </c>
    </row>
    <row r="9" spans="1:14" ht="24.95" customHeight="1" x14ac:dyDescent="0.2">
      <c r="A9" s="450">
        <v>141202</v>
      </c>
      <c r="B9" s="886" t="s">
        <v>282</v>
      </c>
      <c r="C9" s="158">
        <f>135370000-500000</f>
        <v>134870000</v>
      </c>
      <c r="D9" s="344">
        <f>134870000-900000-2000000</f>
        <v>131970000</v>
      </c>
      <c r="E9" s="158"/>
      <c r="F9" s="158"/>
      <c r="G9" s="158"/>
      <c r="H9" s="1749">
        <f>+D9-C9</f>
        <v>-2900000</v>
      </c>
      <c r="I9" s="344"/>
      <c r="J9" s="158"/>
      <c r="K9" s="158"/>
      <c r="L9" s="159"/>
    </row>
    <row r="10" spans="1:14" ht="24.95" customHeight="1" x14ac:dyDescent="0.2">
      <c r="A10" s="451"/>
      <c r="B10" s="1061" t="s">
        <v>73</v>
      </c>
      <c r="C10" s="673">
        <f>SUM(C11:C20)</f>
        <v>134558000</v>
      </c>
      <c r="D10" s="876">
        <f t="shared" ref="D10:L10" si="0">SUM(D11:D20)</f>
        <v>136558000</v>
      </c>
      <c r="E10" s="673">
        <f t="shared" si="0"/>
        <v>0</v>
      </c>
      <c r="F10" s="673">
        <f t="shared" si="0"/>
        <v>0</v>
      </c>
      <c r="G10" s="673">
        <f t="shared" si="0"/>
        <v>0</v>
      </c>
      <c r="H10" s="880">
        <f>+D10-C10</f>
        <v>2000000</v>
      </c>
      <c r="I10" s="876">
        <f t="shared" si="0"/>
        <v>0</v>
      </c>
      <c r="J10" s="673">
        <f t="shared" si="0"/>
        <v>0</v>
      </c>
      <c r="K10" s="673">
        <f t="shared" si="0"/>
        <v>0</v>
      </c>
      <c r="L10" s="673">
        <f t="shared" si="0"/>
        <v>0</v>
      </c>
    </row>
    <row r="11" spans="1:14" ht="24.95" customHeight="1" x14ac:dyDescent="0.2">
      <c r="A11" s="451">
        <v>141204</v>
      </c>
      <c r="B11" s="1062" t="s">
        <v>371</v>
      </c>
      <c r="C11" s="673">
        <v>2000000</v>
      </c>
      <c r="D11" s="877">
        <v>2000000</v>
      </c>
      <c r="E11" s="674"/>
      <c r="F11" s="674"/>
      <c r="G11" s="674"/>
      <c r="H11" s="1750">
        <f t="shared" ref="H11:H22" si="1">+D11-C11</f>
        <v>0</v>
      </c>
      <c r="I11" s="877"/>
      <c r="J11" s="674"/>
      <c r="K11" s="674"/>
      <c r="L11" s="674"/>
    </row>
    <row r="12" spans="1:14" ht="24.95" customHeight="1" x14ac:dyDescent="0.2">
      <c r="A12" s="452">
        <v>141205</v>
      </c>
      <c r="B12" s="1062" t="s">
        <v>374</v>
      </c>
      <c r="C12" s="673">
        <v>2100000</v>
      </c>
      <c r="D12" s="877">
        <v>2100000</v>
      </c>
      <c r="E12" s="674"/>
      <c r="F12" s="674"/>
      <c r="G12" s="674"/>
      <c r="H12" s="1750">
        <f t="shared" si="1"/>
        <v>0</v>
      </c>
      <c r="I12" s="877"/>
      <c r="J12" s="674"/>
      <c r="K12" s="674"/>
      <c r="L12" s="674"/>
      <c r="N12" s="490" t="s">
        <v>383</v>
      </c>
    </row>
    <row r="13" spans="1:14" ht="24.95" customHeight="1" x14ac:dyDescent="0.2">
      <c r="A13" s="452">
        <v>141206</v>
      </c>
      <c r="B13" s="1062" t="s">
        <v>345</v>
      </c>
      <c r="C13" s="673">
        <v>9000000</v>
      </c>
      <c r="D13" s="877">
        <v>9000000</v>
      </c>
      <c r="E13" s="674"/>
      <c r="F13" s="674"/>
      <c r="G13" s="674"/>
      <c r="H13" s="1750">
        <f t="shared" si="1"/>
        <v>0</v>
      </c>
      <c r="I13" s="877"/>
      <c r="J13" s="674"/>
      <c r="K13" s="674"/>
      <c r="L13" s="674"/>
    </row>
    <row r="14" spans="1:14" ht="24.95" customHeight="1" x14ac:dyDescent="0.2">
      <c r="A14" s="451">
        <v>141207</v>
      </c>
      <c r="B14" s="1062" t="s">
        <v>254</v>
      </c>
      <c r="C14" s="673">
        <v>22210000</v>
      </c>
      <c r="D14" s="877">
        <v>22210000</v>
      </c>
      <c r="E14" s="674"/>
      <c r="F14" s="674"/>
      <c r="G14" s="674"/>
      <c r="H14" s="1750">
        <f t="shared" si="1"/>
        <v>0</v>
      </c>
      <c r="I14" s="877"/>
      <c r="J14" s="674"/>
      <c r="K14" s="674"/>
      <c r="L14" s="674"/>
    </row>
    <row r="15" spans="1:14" ht="24.95" customHeight="1" x14ac:dyDescent="0.2">
      <c r="A15" s="452">
        <v>141209</v>
      </c>
      <c r="B15" s="1062" t="s">
        <v>375</v>
      </c>
      <c r="C15" s="673">
        <v>144000</v>
      </c>
      <c r="D15" s="877">
        <v>144000</v>
      </c>
      <c r="E15" s="674"/>
      <c r="F15" s="674"/>
      <c r="G15" s="674"/>
      <c r="H15" s="1750">
        <f t="shared" si="1"/>
        <v>0</v>
      </c>
      <c r="I15" s="877"/>
      <c r="J15" s="674"/>
      <c r="K15" s="674"/>
      <c r="L15" s="674"/>
    </row>
    <row r="16" spans="1:14" ht="24.95" customHeight="1" x14ac:dyDescent="0.2">
      <c r="A16" s="451">
        <v>141210</v>
      </c>
      <c r="B16" s="1062" t="s">
        <v>255</v>
      </c>
      <c r="C16" s="673">
        <f>900000+500000</f>
        <v>1400000</v>
      </c>
      <c r="D16" s="877">
        <f>1400000+2000000</f>
        <v>3400000</v>
      </c>
      <c r="E16" s="674"/>
      <c r="F16" s="674"/>
      <c r="G16" s="674"/>
      <c r="H16" s="1750">
        <f t="shared" si="1"/>
        <v>2000000</v>
      </c>
      <c r="I16" s="877"/>
      <c r="J16" s="674"/>
      <c r="K16" s="674"/>
      <c r="L16" s="674"/>
    </row>
    <row r="17" spans="1:12" ht="24.95" customHeight="1" x14ac:dyDescent="0.2">
      <c r="A17" s="451">
        <v>141212</v>
      </c>
      <c r="B17" s="1062" t="s">
        <v>373</v>
      </c>
      <c r="C17" s="673">
        <v>45864000</v>
      </c>
      <c r="D17" s="877">
        <v>45864000</v>
      </c>
      <c r="E17" s="674"/>
      <c r="F17" s="674"/>
      <c r="G17" s="674"/>
      <c r="H17" s="1750">
        <f t="shared" si="1"/>
        <v>0</v>
      </c>
      <c r="I17" s="877"/>
      <c r="J17" s="674"/>
      <c r="K17" s="674"/>
      <c r="L17" s="674"/>
    </row>
    <row r="18" spans="1:12" ht="24.95" customHeight="1" x14ac:dyDescent="0.2">
      <c r="A18" s="451">
        <v>141213</v>
      </c>
      <c r="B18" s="1062" t="s">
        <v>372</v>
      </c>
      <c r="C18" s="673">
        <v>43200000</v>
      </c>
      <c r="D18" s="877">
        <v>43200000</v>
      </c>
      <c r="E18" s="674"/>
      <c r="F18" s="674"/>
      <c r="G18" s="674"/>
      <c r="H18" s="1750">
        <f t="shared" si="1"/>
        <v>0</v>
      </c>
      <c r="I18" s="877"/>
      <c r="J18" s="674"/>
      <c r="K18" s="674"/>
      <c r="L18" s="674"/>
    </row>
    <row r="19" spans="1:12" ht="24.95" customHeight="1" x14ac:dyDescent="0.2">
      <c r="A19" s="451">
        <v>141215</v>
      </c>
      <c r="B19" s="1062" t="s">
        <v>81</v>
      </c>
      <c r="C19" s="673">
        <v>7920000</v>
      </c>
      <c r="D19" s="877">
        <v>7920000</v>
      </c>
      <c r="E19" s="674"/>
      <c r="F19" s="674"/>
      <c r="G19" s="674"/>
      <c r="H19" s="1750">
        <f t="shared" si="1"/>
        <v>0</v>
      </c>
      <c r="I19" s="877"/>
      <c r="J19" s="674"/>
      <c r="K19" s="674"/>
      <c r="L19" s="674"/>
    </row>
    <row r="20" spans="1:12" ht="24.95" customHeight="1" x14ac:dyDescent="0.2">
      <c r="A20" s="452">
        <v>141216</v>
      </c>
      <c r="B20" s="1062" t="s">
        <v>256</v>
      </c>
      <c r="C20" s="673">
        <v>720000</v>
      </c>
      <c r="D20" s="877">
        <v>720000</v>
      </c>
      <c r="E20" s="674"/>
      <c r="F20" s="674"/>
      <c r="G20" s="674"/>
      <c r="H20" s="1750">
        <f t="shared" si="1"/>
        <v>0</v>
      </c>
      <c r="I20" s="877"/>
      <c r="J20" s="674"/>
      <c r="K20" s="674"/>
      <c r="L20" s="674"/>
    </row>
    <row r="21" spans="1:12" ht="24.95" customHeight="1" thickBot="1" x14ac:dyDescent="0.25">
      <c r="A21" s="453">
        <v>141208</v>
      </c>
      <c r="B21" s="1063" t="s">
        <v>49</v>
      </c>
      <c r="C21" s="1395">
        <v>900000</v>
      </c>
      <c r="D21" s="878">
        <f>900000+900000</f>
        <v>1800000</v>
      </c>
      <c r="E21" s="675"/>
      <c r="F21" s="675"/>
      <c r="G21" s="675"/>
      <c r="H21" s="1751">
        <f t="shared" si="1"/>
        <v>900000</v>
      </c>
      <c r="I21" s="878"/>
      <c r="J21" s="675"/>
      <c r="K21" s="675"/>
      <c r="L21" s="675"/>
    </row>
    <row r="22" spans="1:12" ht="34.5" customHeight="1" thickBot="1" x14ac:dyDescent="0.25">
      <c r="A22" s="881"/>
      <c r="B22" s="882" t="s">
        <v>116</v>
      </c>
      <c r="C22" s="963">
        <f>C9+C10+C21</f>
        <v>270328000</v>
      </c>
      <c r="D22" s="879">
        <f t="shared" ref="D22:L22" si="2">D9+D10+D21</f>
        <v>270328000</v>
      </c>
      <c r="E22" s="496">
        <f t="shared" si="2"/>
        <v>0</v>
      </c>
      <c r="F22" s="496">
        <f t="shared" si="2"/>
        <v>0</v>
      </c>
      <c r="G22" s="496">
        <f t="shared" si="2"/>
        <v>0</v>
      </c>
      <c r="H22" s="1752">
        <f t="shared" si="1"/>
        <v>0</v>
      </c>
      <c r="I22" s="879">
        <f t="shared" si="2"/>
        <v>0</v>
      </c>
      <c r="J22" s="496">
        <f t="shared" si="2"/>
        <v>0</v>
      </c>
      <c r="K22" s="496">
        <f t="shared" si="2"/>
        <v>0</v>
      </c>
      <c r="L22" s="496">
        <f t="shared" si="2"/>
        <v>0</v>
      </c>
    </row>
    <row r="23" spans="1:12" x14ac:dyDescent="0.2">
      <c r="H23" s="1339" t="s">
        <v>821</v>
      </c>
    </row>
  </sheetData>
  <mergeCells count="5">
    <mergeCell ref="B3:G3"/>
    <mergeCell ref="B2:H2"/>
    <mergeCell ref="B5:H5"/>
    <mergeCell ref="A7:H7"/>
    <mergeCell ref="B1:H1"/>
  </mergeCells>
  <phoneticPr fontId="0" type="noConversion"/>
  <printOptions horizontalCentered="1"/>
  <pageMargins left="0.39370078740157483" right="0.39370078740157483" top="0.78740157480314965" bottom="0.39370078740157483" header="0.47244094488188981" footer="0.51181102362204722"/>
  <pageSetup paperSize="9" scale="70" orientation="portrait" r:id="rId1"/>
  <headerFooter alignWithMargins="0">
    <oddHeader xml:space="preserve">&amp;R
</oddHeader>
  </headerFooter>
  <colBreaks count="1" manualBreakCount="1">
    <brk id="8" max="22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8"/>
  <dimension ref="A1:O210"/>
  <sheetViews>
    <sheetView view="pageBreakPreview" zoomScale="120" zoomScaleNormal="96" zoomScaleSheetLayoutView="120" workbookViewId="0">
      <pane xSplit="1" ySplit="9" topLeftCell="B22" activePane="bottomRight" state="frozen"/>
      <selection pane="topRight" activeCell="B1" sqref="B1"/>
      <selection pane="bottomLeft" activeCell="A8" sqref="A8"/>
      <selection pane="bottomRight" activeCell="B27" sqref="B27"/>
    </sheetView>
  </sheetViews>
  <sheetFormatPr defaultColWidth="8.6640625" defaultRowHeight="15.75" x14ac:dyDescent="0.2"/>
  <cols>
    <col min="1" max="1" width="11" style="1145" hidden="1" customWidth="1"/>
    <col min="2" max="2" width="84" customWidth="1"/>
    <col min="3" max="3" width="18.5" customWidth="1"/>
    <col min="4" max="4" width="19.1640625" customWidth="1"/>
    <col min="5" max="5" width="19" hidden="1" customWidth="1"/>
    <col min="6" max="6" width="22.1640625" hidden="1" customWidth="1"/>
    <col min="7" max="7" width="23.33203125" hidden="1" customWidth="1"/>
    <col min="8" max="8" width="17.33203125" style="1746" customWidth="1"/>
    <col min="9" max="9" width="16.6640625" hidden="1" customWidth="1"/>
    <col min="10" max="10" width="13.5" hidden="1" customWidth="1"/>
    <col min="11" max="11" width="12.83203125" hidden="1" customWidth="1"/>
    <col min="12" max="12" width="13.6640625" hidden="1" customWidth="1"/>
    <col min="13" max="13" width="21.1640625" style="1140" customWidth="1"/>
    <col min="14" max="14" width="16.5" bestFit="1" customWidth="1"/>
    <col min="15" max="15" width="19" customWidth="1"/>
  </cols>
  <sheetData>
    <row r="1" spans="1:14" x14ac:dyDescent="0.2">
      <c r="B1" s="1894" t="s">
        <v>863</v>
      </c>
      <c r="C1" s="1894"/>
      <c r="D1" s="1894"/>
      <c r="E1" s="1894"/>
      <c r="F1" s="1894"/>
      <c r="G1" s="1894"/>
      <c r="H1" s="1894"/>
      <c r="I1" s="1894"/>
    </row>
    <row r="2" spans="1:14" x14ac:dyDescent="0.2">
      <c r="B2" s="1894" t="s">
        <v>820</v>
      </c>
      <c r="C2" s="1894"/>
      <c r="D2" s="1894"/>
      <c r="E2" s="1894"/>
      <c r="F2" s="1894"/>
      <c r="G2" s="1894"/>
      <c r="H2" s="1894"/>
    </row>
    <row r="3" spans="1:14" x14ac:dyDescent="0.2">
      <c r="A3" s="1929"/>
      <c r="B3" s="1929"/>
      <c r="C3" s="1929"/>
      <c r="D3" s="1929"/>
      <c r="E3" s="1929"/>
      <c r="F3" s="1929"/>
      <c r="G3" s="1929"/>
      <c r="H3" s="1253"/>
      <c r="I3" s="281"/>
      <c r="J3" s="281"/>
      <c r="K3" s="281"/>
      <c r="L3" s="281"/>
      <c r="M3" s="1141"/>
      <c r="N3" s="281"/>
    </row>
    <row r="4" spans="1:14" x14ac:dyDescent="0.2">
      <c r="A4" s="1146"/>
      <c r="B4" s="1929"/>
      <c r="C4" s="1929"/>
      <c r="D4" s="1929"/>
      <c r="E4" s="1929"/>
      <c r="F4" s="1929"/>
      <c r="G4" s="1929"/>
      <c r="H4" s="1929"/>
      <c r="I4" s="1929"/>
      <c r="J4" s="1929"/>
      <c r="K4" s="1929"/>
      <c r="L4" s="1929"/>
    </row>
    <row r="5" spans="1:14" ht="25.5" customHeight="1" x14ac:dyDescent="0.2">
      <c r="A5" s="1950" t="s">
        <v>661</v>
      </c>
      <c r="B5" s="1950"/>
      <c r="C5" s="1950"/>
      <c r="D5" s="1950"/>
      <c r="E5" s="1950"/>
      <c r="F5" s="1950"/>
      <c r="G5" s="1950"/>
      <c r="H5" s="1950"/>
      <c r="I5" s="548"/>
      <c r="J5" s="548"/>
      <c r="K5" s="548"/>
      <c r="L5" s="548"/>
    </row>
    <row r="6" spans="1:14" ht="25.5" customHeight="1" x14ac:dyDescent="0.2">
      <c r="A6" s="1340"/>
      <c r="B6" s="1340"/>
      <c r="C6" s="1340"/>
      <c r="D6" s="1340"/>
      <c r="E6" s="1340"/>
      <c r="F6" s="1340"/>
      <c r="G6" s="1340"/>
      <c r="H6" s="1724"/>
      <c r="I6" s="548"/>
      <c r="J6" s="548"/>
      <c r="K6" s="548"/>
      <c r="L6" s="548"/>
    </row>
    <row r="7" spans="1:14" ht="19.5" customHeight="1" thickBot="1" x14ac:dyDescent="0.3">
      <c r="A7" s="1951" t="s">
        <v>360</v>
      </c>
      <c r="B7" s="1951"/>
      <c r="C7" s="1951"/>
      <c r="D7" s="1951"/>
      <c r="E7" s="1951"/>
      <c r="F7" s="1951"/>
      <c r="G7" s="1951"/>
      <c r="H7" s="1951"/>
      <c r="I7" s="487"/>
      <c r="J7" s="487"/>
      <c r="K7" s="487"/>
      <c r="L7" s="487"/>
      <c r="N7" t="s">
        <v>383</v>
      </c>
    </row>
    <row r="8" spans="1:14" ht="60" customHeight="1" thickBot="1" x14ac:dyDescent="0.25">
      <c r="A8" s="549" t="s">
        <v>361</v>
      </c>
      <c r="B8" s="550" t="s">
        <v>47</v>
      </c>
      <c r="C8" s="1367" t="str">
        <f>'14.Szoc. '!C8</f>
        <v>2024. évi eredeti előirányzat a
25/2023. (XII.14.) rendelet szerint</v>
      </c>
      <c r="D8" s="553" t="str">
        <f>'14.Szoc. '!D8</f>
        <v>Módosított előirányzat a …./2024.  (VI…..)  rendelet szerint</v>
      </c>
      <c r="E8" s="552" t="str">
        <f>'14.Szoc. '!E8</f>
        <v>Módosított előirányzat a …./2024. (IX…..)  rendelet szerint</v>
      </c>
      <c r="F8" s="553" t="str">
        <f>'14.Szoc. '!F8</f>
        <v>Módosított előirányzat a .../2024. (XII…...)  rendelet szerint</v>
      </c>
      <c r="G8" s="553" t="str">
        <f>'14.Szoc. '!G8</f>
        <v>Módosított előirányzat a …../2024. (II…..)  rendelet szerint</v>
      </c>
      <c r="H8" s="1725" t="str">
        <f>'14.Szoc. '!H8</f>
        <v>Változás a 25/2023. (XII.14.) rendelethez képest</v>
      </c>
      <c r="I8" s="552" t="str">
        <f>'14.Szoc. '!I8</f>
        <v>2024. évi teljesítés              2024.06.30-ig</v>
      </c>
      <c r="J8" s="553" t="str">
        <f>'14.Szoc. '!J8</f>
        <v>2024. évi teljesítés              2024.09.30-ig</v>
      </c>
      <c r="K8" s="553" t="str">
        <f>'14.Szoc. '!K8</f>
        <v>2024. évi teljesítés              2024.12.31-ig</v>
      </c>
      <c r="L8" s="551" t="str">
        <f>'14.Szoc. '!L8</f>
        <v>Teljesítés %-a</v>
      </c>
    </row>
    <row r="9" spans="1:14" ht="21.95" customHeight="1" thickBot="1" x14ac:dyDescent="0.25">
      <c r="A9" s="1147"/>
      <c r="B9" s="160" t="s">
        <v>50</v>
      </c>
      <c r="C9" s="1368">
        <f>SUM(C10:C23)</f>
        <v>162477185</v>
      </c>
      <c r="D9" s="34">
        <f>SUM(D10:G27)</f>
        <v>177984197</v>
      </c>
      <c r="E9" s="341">
        <f t="shared" ref="E9:L9" si="0">SUM(E11:E22)</f>
        <v>0</v>
      </c>
      <c r="F9" s="34">
        <f t="shared" si="0"/>
        <v>0</v>
      </c>
      <c r="G9" s="34">
        <f t="shared" si="0"/>
        <v>0</v>
      </c>
      <c r="H9" s="1726">
        <f>+D9-C9</f>
        <v>15507012</v>
      </c>
      <c r="I9" s="341">
        <f t="shared" si="0"/>
        <v>0</v>
      </c>
      <c r="J9" s="34">
        <f t="shared" si="0"/>
        <v>0</v>
      </c>
      <c r="K9" s="34">
        <f t="shared" si="0"/>
        <v>0</v>
      </c>
      <c r="L9" s="37">
        <f t="shared" si="0"/>
        <v>0</v>
      </c>
      <c r="M9" s="1723"/>
    </row>
    <row r="10" spans="1:14" ht="21.95" customHeight="1" x14ac:dyDescent="0.2">
      <c r="A10" s="1134">
        <v>151001</v>
      </c>
      <c r="B10" s="1133" t="s">
        <v>498</v>
      </c>
      <c r="C10" s="1369">
        <v>3000000</v>
      </c>
      <c r="D10" s="1369">
        <v>3000000</v>
      </c>
      <c r="E10" s="1065"/>
      <c r="F10" s="1066"/>
      <c r="G10" s="1066"/>
      <c r="H10" s="1727">
        <f t="shared" ref="H10:H27" si="1">+D10-C10</f>
        <v>0</v>
      </c>
      <c r="I10" s="1065"/>
      <c r="J10" s="1066"/>
      <c r="K10" s="1066"/>
      <c r="L10" s="1067"/>
    </row>
    <row r="11" spans="1:14" ht="24.95" customHeight="1" x14ac:dyDescent="0.2">
      <c r="A11" s="1068">
        <v>151002</v>
      </c>
      <c r="B11" s="1069" t="s">
        <v>647</v>
      </c>
      <c r="C11" s="1370">
        <v>22000000</v>
      </c>
      <c r="D11" s="1370">
        <v>22000000</v>
      </c>
      <c r="E11" s="852"/>
      <c r="F11" s="665"/>
      <c r="G11" s="665"/>
      <c r="H11" s="1728">
        <f t="shared" si="1"/>
        <v>0</v>
      </c>
      <c r="I11" s="852"/>
      <c r="J11" s="665"/>
      <c r="K11" s="665"/>
      <c r="L11" s="36"/>
      <c r="M11" s="1142"/>
    </row>
    <row r="12" spans="1:14" ht="24.95" customHeight="1" x14ac:dyDescent="0.2">
      <c r="A12" s="1055">
        <v>151011</v>
      </c>
      <c r="B12" s="1057" t="s">
        <v>502</v>
      </c>
      <c r="C12" s="1371">
        <v>25000000</v>
      </c>
      <c r="D12" s="1371">
        <f>25000000-14524228+6350000</f>
        <v>16825772</v>
      </c>
      <c r="E12" s="1386"/>
      <c r="F12" s="666"/>
      <c r="G12" s="666"/>
      <c r="H12" s="1729">
        <f t="shared" si="1"/>
        <v>-8174228</v>
      </c>
      <c r="I12" s="1386"/>
      <c r="J12" s="666"/>
      <c r="K12" s="666"/>
      <c r="L12" s="441"/>
    </row>
    <row r="13" spans="1:14" ht="24.95" customHeight="1" x14ac:dyDescent="0.2">
      <c r="A13" s="1055">
        <v>151012</v>
      </c>
      <c r="B13" s="1768" t="s">
        <v>495</v>
      </c>
      <c r="C13" s="1371">
        <v>15000000</v>
      </c>
      <c r="D13" s="1371">
        <f>15000000-989137+1511300</f>
        <v>15522163</v>
      </c>
      <c r="E13" s="1386"/>
      <c r="F13" s="666"/>
      <c r="G13" s="666"/>
      <c r="H13" s="1729">
        <f t="shared" si="1"/>
        <v>522163</v>
      </c>
      <c r="I13" s="1386"/>
      <c r="J13" s="666"/>
      <c r="K13" s="666"/>
      <c r="L13" s="441"/>
    </row>
    <row r="14" spans="1:14" ht="24.95" customHeight="1" x14ac:dyDescent="0.2">
      <c r="A14" s="1055">
        <v>151015</v>
      </c>
      <c r="B14" s="1057" t="s">
        <v>642</v>
      </c>
      <c r="C14" s="1371">
        <v>12010000</v>
      </c>
      <c r="D14" s="1371">
        <v>12010000</v>
      </c>
      <c r="E14" s="852"/>
      <c r="F14" s="665"/>
      <c r="G14" s="665"/>
      <c r="H14" s="1728">
        <f t="shared" si="1"/>
        <v>0</v>
      </c>
      <c r="I14" s="1386"/>
      <c r="J14" s="666"/>
      <c r="K14" s="666"/>
      <c r="L14" s="441"/>
      <c r="N14" s="1113"/>
    </row>
    <row r="15" spans="1:14" ht="24.95" customHeight="1" x14ac:dyDescent="0.2">
      <c r="A15" s="1055"/>
      <c r="B15" s="1057" t="s">
        <v>694</v>
      </c>
      <c r="C15" s="1371">
        <v>4800000</v>
      </c>
      <c r="D15" s="1371">
        <v>4800000</v>
      </c>
      <c r="E15" s="852"/>
      <c r="F15" s="665"/>
      <c r="G15" s="665"/>
      <c r="H15" s="1728">
        <f t="shared" si="1"/>
        <v>0</v>
      </c>
      <c r="I15" s="1251"/>
      <c r="J15" s="1252"/>
      <c r="K15" s="1252"/>
      <c r="L15" s="126"/>
    </row>
    <row r="16" spans="1:14" ht="21.95" customHeight="1" x14ac:dyDescent="0.2">
      <c r="A16" s="1169">
        <v>151059</v>
      </c>
      <c r="B16" s="1170" t="s">
        <v>676</v>
      </c>
      <c r="C16" s="1372">
        <v>5000000</v>
      </c>
      <c r="D16" s="1372">
        <v>5000000</v>
      </c>
      <c r="E16" s="1387"/>
      <c r="F16" s="1131"/>
      <c r="G16" s="1131"/>
      <c r="H16" s="1728">
        <f>+D16-C16</f>
        <v>0</v>
      </c>
      <c r="I16" s="1387"/>
      <c r="J16" s="1131"/>
      <c r="K16" s="1131"/>
      <c r="L16" s="1132"/>
    </row>
    <row r="17" spans="1:15" s="1138" customFormat="1" ht="24.95" customHeight="1" x14ac:dyDescent="0.2">
      <c r="A17" s="1171">
        <v>151060</v>
      </c>
      <c r="B17" s="1172" t="s">
        <v>809</v>
      </c>
      <c r="C17" s="1373">
        <v>8000000</v>
      </c>
      <c r="D17" s="1373">
        <v>8000000</v>
      </c>
      <c r="E17" s="1135"/>
      <c r="F17" s="1136"/>
      <c r="G17" s="1136"/>
      <c r="H17" s="1728">
        <f t="shared" si="1"/>
        <v>0</v>
      </c>
      <c r="I17" s="1135"/>
      <c r="J17" s="1136"/>
      <c r="K17" s="1136"/>
      <c r="L17" s="1137"/>
      <c r="M17" s="1140"/>
    </row>
    <row r="18" spans="1:15" s="1138" customFormat="1" ht="24.95" customHeight="1" x14ac:dyDescent="0.2">
      <c r="A18" s="1173">
        <v>151061</v>
      </c>
      <c r="B18" s="1172" t="s">
        <v>680</v>
      </c>
      <c r="C18" s="1373">
        <v>5000000</v>
      </c>
      <c r="D18" s="1769">
        <f>5000000+941060+573049</f>
        <v>6514109</v>
      </c>
      <c r="E18" s="1135"/>
      <c r="F18" s="1136"/>
      <c r="G18" s="1136"/>
      <c r="H18" s="1728">
        <f t="shared" si="1"/>
        <v>1514109</v>
      </c>
      <c r="I18" s="1135"/>
      <c r="J18" s="1136"/>
      <c r="K18" s="1136"/>
      <c r="L18" s="1137"/>
      <c r="M18" s="1140"/>
    </row>
    <row r="19" spans="1:15" s="1138" customFormat="1" ht="24.95" customHeight="1" x14ac:dyDescent="0.2">
      <c r="A19" s="1173">
        <v>151062</v>
      </c>
      <c r="B19" s="1172" t="s">
        <v>682</v>
      </c>
      <c r="C19" s="1373">
        <v>1000000</v>
      </c>
      <c r="D19" s="1373">
        <v>1000000</v>
      </c>
      <c r="E19" s="1135"/>
      <c r="F19" s="1136"/>
      <c r="G19" s="1136"/>
      <c r="H19" s="1728">
        <f>+D19-C19</f>
        <v>0</v>
      </c>
      <c r="I19" s="1135"/>
      <c r="J19" s="1136"/>
      <c r="K19" s="1136"/>
      <c r="L19" s="1137"/>
      <c r="M19" s="1140"/>
    </row>
    <row r="20" spans="1:15" s="1138" customFormat="1" ht="24.95" customHeight="1" x14ac:dyDescent="0.2">
      <c r="A20" s="1173">
        <v>151063</v>
      </c>
      <c r="B20" s="1172" t="s">
        <v>782</v>
      </c>
      <c r="C20" s="1373">
        <v>1000000</v>
      </c>
      <c r="D20" s="1373">
        <f>1000000+324723</f>
        <v>1324723</v>
      </c>
      <c r="E20" s="1135"/>
      <c r="F20" s="1136"/>
      <c r="G20" s="1136"/>
      <c r="H20" s="1728">
        <f t="shared" si="1"/>
        <v>324723</v>
      </c>
      <c r="I20" s="1135"/>
      <c r="J20" s="1136"/>
      <c r="K20" s="1136"/>
      <c r="L20" s="1137"/>
      <c r="M20" s="1140"/>
    </row>
    <row r="21" spans="1:15" ht="24.95" customHeight="1" x14ac:dyDescent="0.2">
      <c r="A21" s="1302">
        <v>151069</v>
      </c>
      <c r="B21" s="1303" t="s">
        <v>781</v>
      </c>
      <c r="C21" s="1374">
        <v>10000000</v>
      </c>
      <c r="D21" s="1374">
        <v>10000000</v>
      </c>
      <c r="E21" s="1251"/>
      <c r="F21" s="1252"/>
      <c r="G21" s="1252"/>
      <c r="H21" s="1728">
        <f t="shared" si="1"/>
        <v>0</v>
      </c>
      <c r="I21" s="1251"/>
      <c r="J21" s="1252"/>
      <c r="K21" s="1252"/>
      <c r="L21" s="126"/>
      <c r="M21" s="1139"/>
      <c r="N21" s="410"/>
      <c r="O21" s="1060"/>
    </row>
    <row r="22" spans="1:15" ht="24.95" customHeight="1" x14ac:dyDescent="0.2">
      <c r="A22" s="1059">
        <v>123666</v>
      </c>
      <c r="B22" s="1056" t="s">
        <v>681</v>
      </c>
      <c r="C22" s="1375">
        <f>50667185</f>
        <v>50667185</v>
      </c>
      <c r="D22" s="1375">
        <v>50667185</v>
      </c>
      <c r="E22" s="852"/>
      <c r="F22" s="665"/>
      <c r="G22" s="665"/>
      <c r="H22" s="1728">
        <f t="shared" si="1"/>
        <v>0</v>
      </c>
      <c r="I22" s="852"/>
      <c r="J22" s="665"/>
      <c r="K22" s="665"/>
      <c r="L22" s="441"/>
      <c r="M22" s="1139"/>
      <c r="N22" s="410"/>
      <c r="O22" s="1060"/>
    </row>
    <row r="23" spans="1:15" ht="24.95" customHeight="1" x14ac:dyDescent="0.2">
      <c r="A23" s="1059">
        <v>151070</v>
      </c>
      <c r="B23" s="1056" t="s">
        <v>900</v>
      </c>
      <c r="C23" s="1375"/>
      <c r="D23" s="1375">
        <f>15748031-324723-941060-573049</f>
        <v>13909199</v>
      </c>
      <c r="E23" s="852"/>
      <c r="F23" s="665"/>
      <c r="G23" s="665"/>
      <c r="H23" s="1728">
        <f t="shared" si="1"/>
        <v>13909199</v>
      </c>
      <c r="I23" s="1251"/>
      <c r="J23" s="1252"/>
      <c r="K23" s="1252"/>
      <c r="L23" s="126"/>
      <c r="M23" s="1139"/>
      <c r="N23" s="410"/>
      <c r="O23" s="1060"/>
    </row>
    <row r="24" spans="1:15" ht="24.95" customHeight="1" x14ac:dyDescent="0.2">
      <c r="A24" s="1302">
        <v>151001</v>
      </c>
      <c r="B24" s="1600" t="s">
        <v>897</v>
      </c>
      <c r="C24" s="1812"/>
      <c r="D24" s="1812">
        <f>3058646</f>
        <v>3058646</v>
      </c>
      <c r="E24" s="1767"/>
      <c r="F24" s="1381"/>
      <c r="G24" s="1381"/>
      <c r="H24" s="1728">
        <f t="shared" si="1"/>
        <v>3058646</v>
      </c>
      <c r="I24" s="1251"/>
      <c r="J24" s="1252"/>
      <c r="K24" s="1252"/>
      <c r="L24" s="126"/>
      <c r="M24" s="1139"/>
      <c r="N24" s="410"/>
      <c r="O24" s="1060"/>
    </row>
    <row r="25" spans="1:15" ht="24.95" customHeight="1" x14ac:dyDescent="0.2">
      <c r="A25" s="1302">
        <v>151010</v>
      </c>
      <c r="B25" s="1600" t="s">
        <v>910</v>
      </c>
      <c r="C25" s="1766"/>
      <c r="D25" s="1766">
        <v>152400</v>
      </c>
      <c r="E25" s="1767"/>
      <c r="F25" s="1381"/>
      <c r="G25" s="1381"/>
      <c r="H25" s="1728">
        <f t="shared" si="1"/>
        <v>152400</v>
      </c>
      <c r="I25" s="1251"/>
      <c r="J25" s="1252"/>
      <c r="K25" s="1252"/>
      <c r="L25" s="126"/>
      <c r="M25" s="1139"/>
      <c r="N25" s="410"/>
      <c r="O25" s="1060"/>
    </row>
    <row r="26" spans="1:15" ht="24.95" customHeight="1" x14ac:dyDescent="0.2">
      <c r="A26" s="1302"/>
      <c r="B26" s="1056" t="s">
        <v>898</v>
      </c>
      <c r="C26" s="1375"/>
      <c r="D26" s="1375">
        <v>1600000</v>
      </c>
      <c r="E26" s="852"/>
      <c r="F26" s="665"/>
      <c r="G26" s="665"/>
      <c r="H26" s="1728">
        <f t="shared" si="1"/>
        <v>1600000</v>
      </c>
      <c r="I26" s="1251"/>
      <c r="J26" s="1252"/>
      <c r="K26" s="1252"/>
      <c r="L26" s="126"/>
      <c r="M26" s="1139"/>
      <c r="N26" s="410"/>
      <c r="O26" s="1060"/>
    </row>
    <row r="27" spans="1:15" ht="24.95" customHeight="1" x14ac:dyDescent="0.2">
      <c r="A27" s="1302">
        <v>151073</v>
      </c>
      <c r="B27" s="1550" t="s">
        <v>884</v>
      </c>
      <c r="C27" s="1551"/>
      <c r="D27" s="1551">
        <v>2600000</v>
      </c>
      <c r="E27" s="852"/>
      <c r="F27" s="665"/>
      <c r="G27" s="665"/>
      <c r="H27" s="1728">
        <f t="shared" si="1"/>
        <v>2600000</v>
      </c>
      <c r="I27" s="1251"/>
      <c r="J27" s="1252"/>
      <c r="K27" s="1252"/>
      <c r="L27" s="126"/>
      <c r="M27" s="1139"/>
      <c r="N27" s="410"/>
      <c r="O27" s="1060"/>
    </row>
    <row r="28" spans="1:15" ht="24.95" customHeight="1" thickBot="1" x14ac:dyDescent="0.25">
      <c r="A28" s="1302"/>
      <c r="B28" s="1303"/>
      <c r="C28" s="1374"/>
      <c r="D28" s="1374"/>
      <c r="E28" s="1251"/>
      <c r="F28" s="1252"/>
      <c r="G28" s="1252"/>
      <c r="H28" s="1730"/>
      <c r="I28" s="1251"/>
      <c r="J28" s="1252"/>
      <c r="K28" s="1252"/>
      <c r="L28" s="126"/>
      <c r="M28" s="1139"/>
      <c r="N28" s="410"/>
      <c r="O28" s="1060"/>
    </row>
    <row r="29" spans="1:15" ht="21.95" customHeight="1" thickBot="1" x14ac:dyDescent="0.25">
      <c r="A29" s="1147"/>
      <c r="B29" s="160" t="s">
        <v>51</v>
      </c>
      <c r="C29" s="1368">
        <f>SUM(C30:C35)</f>
        <v>583374915</v>
      </c>
      <c r="D29" s="34">
        <f>SUM(D30:G35)</f>
        <v>583374915</v>
      </c>
      <c r="E29" s="341">
        <f t="shared" ref="E29:L29" si="2">SUM(E32:E35)</f>
        <v>0</v>
      </c>
      <c r="F29" s="34">
        <f t="shared" si="2"/>
        <v>0</v>
      </c>
      <c r="G29" s="34">
        <f t="shared" si="2"/>
        <v>0</v>
      </c>
      <c r="H29" s="1726">
        <f t="shared" ref="H29:H36" si="3">+D29-C29</f>
        <v>0</v>
      </c>
      <c r="I29" s="341">
        <f t="shared" si="2"/>
        <v>0</v>
      </c>
      <c r="J29" s="34">
        <f t="shared" si="2"/>
        <v>0</v>
      </c>
      <c r="K29" s="34">
        <f t="shared" si="2"/>
        <v>0</v>
      </c>
      <c r="L29" s="37">
        <f t="shared" si="2"/>
        <v>0</v>
      </c>
      <c r="N29" s="1112"/>
      <c r="O29" s="1113"/>
    </row>
    <row r="30" spans="1:15" ht="21.95" customHeight="1" x14ac:dyDescent="0.2">
      <c r="A30" s="1070">
        <v>151002</v>
      </c>
      <c r="B30" s="1133" t="s">
        <v>648</v>
      </c>
      <c r="C30" s="1389">
        <v>5000000</v>
      </c>
      <c r="D30" s="1389">
        <v>5000000</v>
      </c>
      <c r="E30" s="1390"/>
      <c r="F30" s="1390"/>
      <c r="G30" s="1390"/>
      <c r="H30" s="1731">
        <f t="shared" si="3"/>
        <v>0</v>
      </c>
      <c r="I30" s="1065"/>
      <c r="J30" s="1066"/>
      <c r="K30" s="1066"/>
      <c r="L30" s="1067"/>
    </row>
    <row r="31" spans="1:15" ht="24.95" customHeight="1" thickBot="1" x14ac:dyDescent="0.25">
      <c r="A31" s="1068">
        <v>152008</v>
      </c>
      <c r="B31" s="1069" t="s">
        <v>646</v>
      </c>
      <c r="C31" s="1391">
        <v>520700</v>
      </c>
      <c r="D31" s="442">
        <v>520700</v>
      </c>
      <c r="E31" s="442"/>
      <c r="F31" s="442"/>
      <c r="G31" s="442"/>
      <c r="H31" s="1732">
        <f t="shared" si="3"/>
        <v>0</v>
      </c>
      <c r="I31" s="852"/>
      <c r="J31" s="665"/>
      <c r="K31" s="665"/>
      <c r="L31" s="36"/>
      <c r="M31" s="1142"/>
    </row>
    <row r="32" spans="1:15" ht="24.95" customHeight="1" x14ac:dyDescent="0.2">
      <c r="A32" s="1059">
        <v>152010</v>
      </c>
      <c r="B32" s="1056" t="s">
        <v>496</v>
      </c>
      <c r="C32" s="1157">
        <v>121994747</v>
      </c>
      <c r="D32" s="442">
        <v>121994747</v>
      </c>
      <c r="E32" s="442"/>
      <c r="F32" s="442"/>
      <c r="G32" s="442"/>
      <c r="H32" s="1732">
        <f t="shared" si="3"/>
        <v>0</v>
      </c>
      <c r="I32" s="853"/>
      <c r="J32" s="668"/>
      <c r="K32" s="668"/>
      <c r="L32" s="35"/>
    </row>
    <row r="33" spans="1:13" ht="24.95" customHeight="1" x14ac:dyDescent="0.2">
      <c r="A33" s="1059">
        <v>152011</v>
      </c>
      <c r="B33" s="1056" t="s">
        <v>497</v>
      </c>
      <c r="C33" s="1157">
        <v>281285181</v>
      </c>
      <c r="D33" s="442">
        <v>281285181</v>
      </c>
      <c r="E33" s="442"/>
      <c r="F33" s="442"/>
      <c r="G33" s="442"/>
      <c r="H33" s="1732">
        <f t="shared" si="3"/>
        <v>0</v>
      </c>
      <c r="I33" s="854"/>
      <c r="J33" s="443"/>
      <c r="K33" s="443"/>
      <c r="L33" s="35"/>
    </row>
    <row r="34" spans="1:13" ht="25.5" customHeight="1" x14ac:dyDescent="0.2">
      <c r="A34" s="1144">
        <v>151054</v>
      </c>
      <c r="B34" s="1058" t="s">
        <v>673</v>
      </c>
      <c r="C34" s="1391">
        <v>5200000</v>
      </c>
      <c r="D34" s="442">
        <v>5200000</v>
      </c>
      <c r="E34" s="442"/>
      <c r="F34" s="442"/>
      <c r="G34" s="442"/>
      <c r="H34" s="1732">
        <f t="shared" si="3"/>
        <v>0</v>
      </c>
      <c r="I34" s="127"/>
      <c r="J34" s="127"/>
      <c r="K34" s="127"/>
      <c r="L34" s="127"/>
    </row>
    <row r="35" spans="1:13" ht="22.5" customHeight="1" thickBot="1" x14ac:dyDescent="0.25">
      <c r="A35" s="1070">
        <v>123665</v>
      </c>
      <c r="B35" s="1392" t="s">
        <v>674</v>
      </c>
      <c r="C35" s="1393">
        <v>169374287</v>
      </c>
      <c r="D35" s="1393">
        <v>169374287</v>
      </c>
      <c r="E35" s="1394"/>
      <c r="F35" s="1394"/>
      <c r="G35" s="1394"/>
      <c r="H35" s="1733">
        <f t="shared" si="3"/>
        <v>0</v>
      </c>
    </row>
    <row r="36" spans="1:13" s="555" customFormat="1" ht="24" customHeight="1" thickBot="1" x14ac:dyDescent="0.25">
      <c r="A36" s="1148"/>
      <c r="B36" s="671" t="s">
        <v>362</v>
      </c>
      <c r="C36" s="1377">
        <f>C29+C9</f>
        <v>745852100</v>
      </c>
      <c r="D36" s="672">
        <f>D29+D9</f>
        <v>761359112</v>
      </c>
      <c r="E36" s="856">
        <f>E29+E9</f>
        <v>0</v>
      </c>
      <c r="F36" s="672">
        <f>F29+F9</f>
        <v>0</v>
      </c>
      <c r="G36" s="672">
        <f>G29+G9</f>
        <v>0</v>
      </c>
      <c r="H36" s="1734">
        <f t="shared" si="3"/>
        <v>15507012</v>
      </c>
      <c r="I36" s="856">
        <f>I29+I9</f>
        <v>0</v>
      </c>
      <c r="J36" s="672">
        <f>J29+J9</f>
        <v>0</v>
      </c>
      <c r="K36" s="672">
        <f>K29+K9</f>
        <v>0</v>
      </c>
      <c r="L36" s="554">
        <f>L29+L9</f>
        <v>0</v>
      </c>
      <c r="M36" s="1140"/>
    </row>
    <row r="37" spans="1:13" ht="24" customHeight="1" thickBot="1" x14ac:dyDescent="0.3">
      <c r="A37" s="1143"/>
      <c r="B37" s="1948" t="s">
        <v>113</v>
      </c>
      <c r="C37" s="1949"/>
      <c r="D37" s="1388"/>
      <c r="E37" s="291"/>
      <c r="F37" s="291"/>
      <c r="G37" s="291"/>
      <c r="H37" s="1735"/>
      <c r="I37" s="291"/>
      <c r="J37" s="291"/>
      <c r="K37" s="291"/>
      <c r="L37" s="292"/>
    </row>
    <row r="38" spans="1:13" ht="21.95" customHeight="1" thickBot="1" x14ac:dyDescent="0.25">
      <c r="A38" s="1147"/>
      <c r="B38" s="160" t="s">
        <v>50</v>
      </c>
      <c r="C38" s="1368">
        <f>SUM(C39:C41)</f>
        <v>10050000</v>
      </c>
      <c r="D38" s="1368">
        <f>SUM(D39:D42)</f>
        <v>14450000</v>
      </c>
      <c r="E38" s="1368">
        <f t="shared" ref="E38:G38" si="4">SUM(E39:E41)</f>
        <v>0</v>
      </c>
      <c r="F38" s="1368">
        <f t="shared" si="4"/>
        <v>0</v>
      </c>
      <c r="G38" s="1368">
        <f t="shared" si="4"/>
        <v>0</v>
      </c>
      <c r="H38" s="1726">
        <f>+D38-C38</f>
        <v>4400000</v>
      </c>
      <c r="I38" s="341">
        <f t="shared" ref="I38:L38" si="5">SUM(I39:I41)</f>
        <v>0</v>
      </c>
      <c r="J38" s="34">
        <f t="shared" si="5"/>
        <v>0</v>
      </c>
      <c r="K38" s="34">
        <f t="shared" si="5"/>
        <v>0</v>
      </c>
      <c r="L38" s="34">
        <f t="shared" si="5"/>
        <v>0</v>
      </c>
    </row>
    <row r="39" spans="1:13" s="410" customFormat="1" ht="24" customHeight="1" x14ac:dyDescent="0.2">
      <c r="A39" s="1134">
        <v>251011</v>
      </c>
      <c r="B39" s="1155" t="s">
        <v>492</v>
      </c>
      <c r="C39" s="1375">
        <f>4000000+2500000</f>
        <v>6500000</v>
      </c>
      <c r="D39" s="1157">
        <f>6500000</f>
        <v>6500000</v>
      </c>
      <c r="E39" s="1156"/>
      <c r="F39" s="1157"/>
      <c r="G39" s="1157"/>
      <c r="H39" s="1736">
        <f t="shared" ref="H39:H44" si="6">+D39-C39</f>
        <v>0</v>
      </c>
      <c r="I39" s="1156"/>
      <c r="J39" s="1157"/>
      <c r="K39" s="1157"/>
      <c r="L39" s="1157"/>
      <c r="M39" s="1140"/>
    </row>
    <row r="40" spans="1:13" s="410" customFormat="1" ht="24" customHeight="1" x14ac:dyDescent="0.2">
      <c r="A40" s="1070">
        <v>251001</v>
      </c>
      <c r="B40" s="1158" t="s">
        <v>678</v>
      </c>
      <c r="C40" s="1376">
        <f>500000+2700000</f>
        <v>3200000</v>
      </c>
      <c r="D40" s="1157">
        <v>3200000</v>
      </c>
      <c r="E40" s="1156"/>
      <c r="F40" s="1157"/>
      <c r="G40" s="1157"/>
      <c r="H40" s="1736">
        <f t="shared" si="6"/>
        <v>0</v>
      </c>
      <c r="I40" s="1156"/>
      <c r="J40" s="1157"/>
      <c r="K40" s="1157"/>
      <c r="L40" s="1157"/>
      <c r="M40" s="1140"/>
    </row>
    <row r="41" spans="1:13" s="410" customFormat="1" ht="24" customHeight="1" x14ac:dyDescent="0.2">
      <c r="A41" s="1068">
        <v>223219</v>
      </c>
      <c r="B41" s="1069" t="s">
        <v>679</v>
      </c>
      <c r="C41" s="1375">
        <v>350000</v>
      </c>
      <c r="D41" s="1157">
        <v>350000</v>
      </c>
      <c r="E41" s="1156"/>
      <c r="F41" s="1157"/>
      <c r="G41" s="1157"/>
      <c r="H41" s="1736">
        <f t="shared" si="6"/>
        <v>0</v>
      </c>
      <c r="I41" s="1156"/>
      <c r="J41" s="1157"/>
      <c r="K41" s="1157"/>
      <c r="L41" s="1157"/>
      <c r="M41" s="1140"/>
    </row>
    <row r="42" spans="1:13" s="410" customFormat="1" ht="24" customHeight="1" x14ac:dyDescent="0.2">
      <c r="A42" s="1068"/>
      <c r="B42" s="1600" t="s">
        <v>903</v>
      </c>
      <c r="C42" s="1551"/>
      <c r="D42" s="1573">
        <v>4400000</v>
      </c>
      <c r="E42" s="1156"/>
      <c r="F42" s="1157"/>
      <c r="G42" s="1157"/>
      <c r="H42" s="1736">
        <f t="shared" si="6"/>
        <v>4400000</v>
      </c>
      <c r="I42" s="1814"/>
      <c r="J42" s="1813"/>
      <c r="K42" s="1813"/>
      <c r="L42" s="1813"/>
      <c r="M42" s="1140"/>
    </row>
    <row r="43" spans="1:13" ht="16.5" thickBot="1" x14ac:dyDescent="0.25">
      <c r="A43" s="1149"/>
      <c r="B43" s="556"/>
      <c r="C43" s="1378"/>
      <c r="D43" s="667"/>
      <c r="E43" s="859"/>
      <c r="F43" s="667"/>
      <c r="G43" s="667"/>
      <c r="H43" s="1737"/>
      <c r="I43" s="859"/>
      <c r="J43" s="667"/>
      <c r="K43" s="667"/>
      <c r="L43" s="667"/>
    </row>
    <row r="44" spans="1:13" ht="21.95" customHeight="1" thickBot="1" x14ac:dyDescent="0.25">
      <c r="A44" s="1147"/>
      <c r="B44" s="160" t="s">
        <v>51</v>
      </c>
      <c r="C44" s="1368">
        <f t="shared" ref="C44:L44" si="7">SUM(C45:C45)</f>
        <v>0</v>
      </c>
      <c r="D44" s="34">
        <f t="shared" si="7"/>
        <v>0</v>
      </c>
      <c r="E44" s="341">
        <f t="shared" si="7"/>
        <v>0</v>
      </c>
      <c r="F44" s="34">
        <f t="shared" si="7"/>
        <v>0</v>
      </c>
      <c r="G44" s="34">
        <f t="shared" si="7"/>
        <v>0</v>
      </c>
      <c r="H44" s="1726">
        <f t="shared" si="6"/>
        <v>0</v>
      </c>
      <c r="I44" s="341">
        <f t="shared" si="7"/>
        <v>0</v>
      </c>
      <c r="J44" s="34">
        <f t="shared" si="7"/>
        <v>0</v>
      </c>
      <c r="K44" s="34">
        <f t="shared" si="7"/>
        <v>0</v>
      </c>
      <c r="L44" s="34">
        <f t="shared" si="7"/>
        <v>0</v>
      </c>
    </row>
    <row r="45" spans="1:13" ht="24" customHeight="1" x14ac:dyDescent="0.2">
      <c r="A45" s="805"/>
      <c r="B45" s="806"/>
      <c r="C45" s="665"/>
      <c r="D45" s="277"/>
      <c r="E45" s="857">
        <v>0</v>
      </c>
      <c r="F45" s="277">
        <v>0</v>
      </c>
      <c r="G45" s="277">
        <v>0</v>
      </c>
      <c r="H45" s="1738"/>
      <c r="I45" s="857">
        <v>0</v>
      </c>
      <c r="J45" s="277">
        <v>0</v>
      </c>
      <c r="K45" s="277">
        <v>0</v>
      </c>
      <c r="L45" s="277">
        <v>0</v>
      </c>
    </row>
    <row r="46" spans="1:13" ht="16.5" thickBot="1" x14ac:dyDescent="0.25">
      <c r="A46" s="1150"/>
      <c r="B46" s="276"/>
      <c r="C46" s="1252"/>
      <c r="D46" s="125"/>
      <c r="E46" s="860"/>
      <c r="F46" s="125"/>
      <c r="G46" s="125"/>
      <c r="H46" s="1739"/>
      <c r="I46" s="860"/>
      <c r="J46" s="125"/>
      <c r="K46" s="125"/>
      <c r="L46" s="125"/>
    </row>
    <row r="47" spans="1:13" ht="21.95" customHeight="1" thickBot="1" x14ac:dyDescent="0.25">
      <c r="A47" s="1147"/>
      <c r="B47" s="160" t="s">
        <v>363</v>
      </c>
      <c r="C47" s="1368">
        <f t="shared" ref="C47:L47" si="8">C38+C44</f>
        <v>10050000</v>
      </c>
      <c r="D47" s="1368">
        <f t="shared" si="8"/>
        <v>14450000</v>
      </c>
      <c r="E47" s="1368">
        <f t="shared" si="8"/>
        <v>0</v>
      </c>
      <c r="F47" s="1368">
        <f t="shared" si="8"/>
        <v>0</v>
      </c>
      <c r="G47" s="1368">
        <f t="shared" si="8"/>
        <v>0</v>
      </c>
      <c r="H47" s="1726">
        <f t="shared" ref="H47" si="9">+D47-C47</f>
        <v>4400000</v>
      </c>
      <c r="I47" s="341">
        <f t="shared" si="8"/>
        <v>0</v>
      </c>
      <c r="J47" s="34">
        <f t="shared" si="8"/>
        <v>0</v>
      </c>
      <c r="K47" s="34">
        <f t="shared" si="8"/>
        <v>0</v>
      </c>
      <c r="L47" s="34">
        <f t="shared" si="8"/>
        <v>0</v>
      </c>
    </row>
    <row r="48" spans="1:13" ht="24" customHeight="1" thickBot="1" x14ac:dyDescent="0.25">
      <c r="A48" s="1151"/>
      <c r="B48" s="33"/>
      <c r="C48" s="1368"/>
      <c r="D48" s="34"/>
      <c r="E48" s="341"/>
      <c r="F48" s="34"/>
      <c r="G48" s="34"/>
      <c r="H48" s="1726"/>
      <c r="I48" s="341"/>
      <c r="J48" s="34"/>
      <c r="K48" s="34"/>
      <c r="L48" s="34"/>
    </row>
    <row r="49" spans="1:12" ht="21.95" customHeight="1" thickBot="1" x14ac:dyDescent="0.25">
      <c r="A49" s="1147"/>
      <c r="B49" s="160" t="s">
        <v>50</v>
      </c>
      <c r="C49" s="1368">
        <f>SUM(C50:C55)</f>
        <v>9000000</v>
      </c>
      <c r="D49" s="1368">
        <f>SUM(D50:D55)</f>
        <v>24631834</v>
      </c>
      <c r="E49" s="1368">
        <f>SUM(E50:E55)</f>
        <v>0</v>
      </c>
      <c r="F49" s="1368">
        <f>SUM(F50:F55)</f>
        <v>0</v>
      </c>
      <c r="G49" s="1368">
        <f>SUM(G50:G55)</f>
        <v>0</v>
      </c>
      <c r="H49" s="1726">
        <f t="shared" ref="H49:H53" si="10">+D49-C49</f>
        <v>15631834</v>
      </c>
      <c r="I49" s="341">
        <f>SUM(I50:I55)</f>
        <v>0</v>
      </c>
      <c r="J49" s="34">
        <f>SUM(J50:J55)</f>
        <v>0</v>
      </c>
      <c r="K49" s="34">
        <f>SUM(K50:K55)</f>
        <v>0</v>
      </c>
      <c r="L49" s="34">
        <f>SUM(L50:L55)</f>
        <v>0</v>
      </c>
    </row>
    <row r="50" spans="1:12" ht="24" hidden="1" customHeight="1" x14ac:dyDescent="0.2">
      <c r="A50" s="1151"/>
      <c r="B50" s="1072" t="s">
        <v>491</v>
      </c>
      <c r="C50" s="666"/>
      <c r="D50" s="442"/>
      <c r="E50" s="855"/>
      <c r="F50" s="442"/>
      <c r="G50" s="442"/>
      <c r="H50" s="1732">
        <f t="shared" si="10"/>
        <v>0</v>
      </c>
      <c r="I50" s="855"/>
      <c r="J50" s="442"/>
      <c r="K50" s="442"/>
      <c r="L50" s="442"/>
    </row>
    <row r="51" spans="1:12" ht="24" customHeight="1" x14ac:dyDescent="0.2">
      <c r="A51" s="1151"/>
      <c r="B51" s="1636" t="s">
        <v>492</v>
      </c>
      <c r="C51" s="665"/>
      <c r="D51" s="442">
        <v>1216000</v>
      </c>
      <c r="E51" s="855"/>
      <c r="F51" s="442"/>
      <c r="G51" s="442"/>
      <c r="H51" s="1732">
        <f t="shared" si="10"/>
        <v>1216000</v>
      </c>
      <c r="I51" s="855"/>
      <c r="J51" s="442"/>
      <c r="K51" s="442"/>
      <c r="L51" s="442"/>
    </row>
    <row r="52" spans="1:12" ht="24" customHeight="1" x14ac:dyDescent="0.2">
      <c r="A52" s="1151"/>
      <c r="B52" s="1100" t="s">
        <v>494</v>
      </c>
      <c r="C52" s="666"/>
      <c r="D52" s="442">
        <v>15000000</v>
      </c>
      <c r="E52" s="855"/>
      <c r="F52" s="442"/>
      <c r="G52" s="442"/>
      <c r="H52" s="1732">
        <f t="shared" si="10"/>
        <v>15000000</v>
      </c>
      <c r="I52" s="855"/>
      <c r="J52" s="442"/>
      <c r="K52" s="442"/>
      <c r="L52" s="442"/>
    </row>
    <row r="53" spans="1:12" ht="24" customHeight="1" x14ac:dyDescent="0.2">
      <c r="A53" s="1151"/>
      <c r="B53" s="1072" t="s">
        <v>505</v>
      </c>
      <c r="C53" s="666">
        <v>9000000</v>
      </c>
      <c r="D53" s="443">
        <f>9000000-584166</f>
        <v>8415834</v>
      </c>
      <c r="E53" s="854"/>
      <c r="F53" s="443"/>
      <c r="G53" s="443"/>
      <c r="H53" s="1740">
        <f t="shared" si="10"/>
        <v>-584166</v>
      </c>
      <c r="I53" s="854"/>
      <c r="J53" s="443"/>
      <c r="K53" s="443"/>
      <c r="L53" s="443"/>
    </row>
    <row r="54" spans="1:12" ht="24" customHeight="1" x14ac:dyDescent="0.2">
      <c r="A54" s="1151" t="s">
        <v>383</v>
      </c>
      <c r="B54" s="1072"/>
      <c r="C54" s="666"/>
      <c r="D54" s="443"/>
      <c r="E54" s="854"/>
      <c r="F54" s="443"/>
      <c r="G54" s="443"/>
      <c r="H54" s="1740"/>
      <c r="I54" s="854"/>
      <c r="J54" s="443"/>
      <c r="K54" s="443"/>
      <c r="L54" s="443"/>
    </row>
    <row r="55" spans="1:12" ht="16.5" thickBot="1" x14ac:dyDescent="0.25">
      <c r="A55" s="1151"/>
      <c r="B55" s="1073"/>
      <c r="C55" s="665"/>
      <c r="D55" s="442"/>
      <c r="E55" s="855"/>
      <c r="F55" s="442"/>
      <c r="G55" s="442"/>
      <c r="H55" s="1732"/>
      <c r="I55" s="855"/>
      <c r="J55" s="442"/>
      <c r="K55" s="442"/>
      <c r="L55" s="442"/>
    </row>
    <row r="56" spans="1:12" ht="21.95" customHeight="1" thickBot="1" x14ac:dyDescent="0.25">
      <c r="A56" s="1147"/>
      <c r="B56" s="160" t="s">
        <v>51</v>
      </c>
      <c r="C56" s="1368">
        <f t="shared" ref="C56:L56" si="11">SUM(C57:C59)</f>
        <v>20000000</v>
      </c>
      <c r="D56" s="1368">
        <f>SUM(D57:D59)</f>
        <v>24884166</v>
      </c>
      <c r="E56" s="1368">
        <f t="shared" si="11"/>
        <v>0</v>
      </c>
      <c r="F56" s="1368">
        <f t="shared" si="11"/>
        <v>0</v>
      </c>
      <c r="G56" s="1368">
        <f t="shared" si="11"/>
        <v>0</v>
      </c>
      <c r="H56" s="1726">
        <f>+D56-C56</f>
        <v>4884166</v>
      </c>
      <c r="I56" s="341">
        <f t="shared" si="11"/>
        <v>0</v>
      </c>
      <c r="J56" s="34">
        <f t="shared" si="11"/>
        <v>0</v>
      </c>
      <c r="K56" s="34">
        <f t="shared" si="11"/>
        <v>0</v>
      </c>
      <c r="L56" s="34">
        <f t="shared" si="11"/>
        <v>0</v>
      </c>
    </row>
    <row r="57" spans="1:12" ht="24" customHeight="1" x14ac:dyDescent="0.2">
      <c r="A57" s="1151"/>
      <c r="B57" s="1072" t="s">
        <v>683</v>
      </c>
      <c r="C57" s="665">
        <v>20000000</v>
      </c>
      <c r="D57" s="442">
        <f>20000000+584166</f>
        <v>20584166</v>
      </c>
      <c r="E57" s="855"/>
      <c r="F57" s="442"/>
      <c r="G57" s="442"/>
      <c r="H57" s="1732">
        <f t="shared" ref="H57:H58" si="12">+D57-C57</f>
        <v>584166</v>
      </c>
      <c r="I57" s="855"/>
      <c r="J57" s="442"/>
      <c r="K57" s="442"/>
      <c r="L57" s="442"/>
    </row>
    <row r="58" spans="1:12" ht="24" customHeight="1" x14ac:dyDescent="0.2">
      <c r="A58" s="1151"/>
      <c r="B58" s="1636" t="s">
        <v>901</v>
      </c>
      <c r="C58" s="665"/>
      <c r="D58" s="442">
        <v>4300000</v>
      </c>
      <c r="E58" s="855"/>
      <c r="F58" s="442"/>
      <c r="G58" s="442"/>
      <c r="H58" s="1732">
        <f t="shared" si="12"/>
        <v>4300000</v>
      </c>
      <c r="I58" s="855"/>
      <c r="J58" s="442"/>
      <c r="K58" s="442"/>
      <c r="L58" s="442"/>
    </row>
    <row r="59" spans="1:12" ht="16.5" thickBot="1" x14ac:dyDescent="0.25">
      <c r="A59" s="1151"/>
      <c r="B59" s="1072"/>
      <c r="C59" s="665"/>
      <c r="D59" s="442"/>
      <c r="E59" s="855"/>
      <c r="F59" s="442"/>
      <c r="G59" s="442"/>
      <c r="H59" s="1732"/>
      <c r="I59" s="855"/>
      <c r="J59" s="442"/>
      <c r="K59" s="442"/>
      <c r="L59" s="442"/>
    </row>
    <row r="60" spans="1:12" ht="21.95" customHeight="1" thickBot="1" x14ac:dyDescent="0.25">
      <c r="A60" s="1147"/>
      <c r="B60" s="160" t="s">
        <v>133</v>
      </c>
      <c r="C60" s="1368">
        <f>C49+C56</f>
        <v>29000000</v>
      </c>
      <c r="D60" s="1368">
        <f>D49+D56</f>
        <v>49516000</v>
      </c>
      <c r="E60" s="1368">
        <f>E49+E56</f>
        <v>0</v>
      </c>
      <c r="F60" s="1368">
        <f>F49+F56</f>
        <v>0</v>
      </c>
      <c r="G60" s="1368">
        <f>G49+G56</f>
        <v>0</v>
      </c>
      <c r="H60" s="1726">
        <f t="shared" ref="H60" si="13">+D60-C60</f>
        <v>20516000</v>
      </c>
      <c r="I60" s="341">
        <f>I49+I56</f>
        <v>0</v>
      </c>
      <c r="J60" s="34">
        <f>J49+J56</f>
        <v>0</v>
      </c>
      <c r="K60" s="34">
        <f>K49+K56</f>
        <v>0</v>
      </c>
      <c r="L60" s="34">
        <f>L49+L56</f>
        <v>0</v>
      </c>
    </row>
    <row r="61" spans="1:12" ht="24" customHeight="1" thickBot="1" x14ac:dyDescent="0.25">
      <c r="A61" s="1151"/>
      <c r="B61" s="160"/>
      <c r="C61" s="1368"/>
      <c r="D61" s="34"/>
      <c r="E61" s="341"/>
      <c r="F61" s="34"/>
      <c r="G61" s="34"/>
      <c r="H61" s="1726"/>
      <c r="I61" s="341"/>
      <c r="J61" s="34"/>
      <c r="K61" s="34"/>
      <c r="L61" s="34"/>
    </row>
    <row r="62" spans="1:12" ht="21.95" customHeight="1" thickBot="1" x14ac:dyDescent="0.25">
      <c r="A62" s="1147"/>
      <c r="B62" s="160" t="s">
        <v>50</v>
      </c>
      <c r="C62" s="1368">
        <f>SUM(C63:C66)</f>
        <v>1500000</v>
      </c>
      <c r="D62" s="1368">
        <f>SUM(D63:D66)</f>
        <v>2618000</v>
      </c>
      <c r="E62" s="1368">
        <f>SUM(E63:E66)</f>
        <v>0</v>
      </c>
      <c r="F62" s="1368">
        <f>SUM(F63:F66)</f>
        <v>0</v>
      </c>
      <c r="G62" s="1368">
        <f>SUM(G63:G66)</f>
        <v>0</v>
      </c>
      <c r="H62" s="1726">
        <f t="shared" ref="H62:H65" si="14">+D62-C62</f>
        <v>1118000</v>
      </c>
      <c r="I62" s="341">
        <f>SUM(I63:I66)</f>
        <v>0</v>
      </c>
      <c r="J62" s="34">
        <f>SUM(J63:J66)</f>
        <v>0</v>
      </c>
      <c r="K62" s="34">
        <f>SUM(K63:K66)</f>
        <v>0</v>
      </c>
      <c r="L62" s="34">
        <f>SUM(L63:L66)</f>
        <v>0</v>
      </c>
    </row>
    <row r="63" spans="1:12" ht="24" hidden="1" customHeight="1" x14ac:dyDescent="0.2">
      <c r="A63" s="1151"/>
      <c r="B63" s="1072" t="s">
        <v>491</v>
      </c>
      <c r="C63" s="665"/>
      <c r="D63" s="442"/>
      <c r="E63" s="855"/>
      <c r="F63" s="442"/>
      <c r="G63" s="442"/>
      <c r="H63" s="1732">
        <f t="shared" si="14"/>
        <v>0</v>
      </c>
      <c r="I63" s="855"/>
      <c r="J63" s="442"/>
      <c r="K63" s="442"/>
      <c r="L63" s="442"/>
    </row>
    <row r="64" spans="1:12" ht="24" customHeight="1" x14ac:dyDescent="0.2">
      <c r="A64" s="1151"/>
      <c r="B64" s="1072" t="s">
        <v>492</v>
      </c>
      <c r="C64" s="665"/>
      <c r="D64" s="442">
        <v>1118000</v>
      </c>
      <c r="E64" s="855"/>
      <c r="F64" s="442"/>
      <c r="G64" s="442"/>
      <c r="H64" s="1732">
        <f t="shared" si="14"/>
        <v>1118000</v>
      </c>
      <c r="I64" s="855"/>
      <c r="J64" s="442"/>
      <c r="K64" s="442"/>
      <c r="L64" s="442"/>
    </row>
    <row r="65" spans="1:12" ht="24" customHeight="1" x14ac:dyDescent="0.2">
      <c r="A65" s="1151"/>
      <c r="B65" s="1100" t="s">
        <v>494</v>
      </c>
      <c r="C65" s="665">
        <v>1500000</v>
      </c>
      <c r="D65" s="442">
        <v>1500000</v>
      </c>
      <c r="E65" s="855"/>
      <c r="F65" s="442"/>
      <c r="G65" s="442"/>
      <c r="H65" s="1732">
        <f t="shared" si="14"/>
        <v>0</v>
      </c>
      <c r="I65" s="855"/>
      <c r="J65" s="442"/>
      <c r="K65" s="442"/>
      <c r="L65" s="442"/>
    </row>
    <row r="66" spans="1:12" ht="16.5" thickBot="1" x14ac:dyDescent="0.25">
      <c r="A66" s="1151"/>
      <c r="B66" s="557"/>
      <c r="C66" s="1252"/>
      <c r="D66" s="125"/>
      <c r="E66" s="860"/>
      <c r="F66" s="125"/>
      <c r="G66" s="125"/>
      <c r="H66" s="1739"/>
      <c r="I66" s="860"/>
      <c r="J66" s="125"/>
      <c r="K66" s="125"/>
      <c r="L66" s="125"/>
    </row>
    <row r="67" spans="1:12" ht="21.95" customHeight="1" thickBot="1" x14ac:dyDescent="0.25">
      <c r="A67" s="1147"/>
      <c r="B67" s="160" t="s">
        <v>51</v>
      </c>
      <c r="C67" s="1368">
        <f t="shared" ref="C67:L67" si="15">SUM(C68:C68)</f>
        <v>0</v>
      </c>
      <c r="D67" s="1368">
        <f t="shared" si="15"/>
        <v>0</v>
      </c>
      <c r="E67" s="1368">
        <f t="shared" si="15"/>
        <v>0</v>
      </c>
      <c r="F67" s="1368">
        <f t="shared" si="15"/>
        <v>0</v>
      </c>
      <c r="G67" s="1368">
        <f t="shared" si="15"/>
        <v>0</v>
      </c>
      <c r="H67" s="1726">
        <f t="shared" ref="H67" si="16">+D67-C67</f>
        <v>0</v>
      </c>
      <c r="I67" s="341">
        <f t="shared" si="15"/>
        <v>0</v>
      </c>
      <c r="J67" s="34">
        <f t="shared" si="15"/>
        <v>0</v>
      </c>
      <c r="K67" s="34">
        <f t="shared" si="15"/>
        <v>0</v>
      </c>
      <c r="L67" s="34">
        <f t="shared" si="15"/>
        <v>0</v>
      </c>
    </row>
    <row r="68" spans="1:12" ht="16.5" thickBot="1" x14ac:dyDescent="0.25">
      <c r="A68" s="1151"/>
      <c r="B68" s="1101"/>
      <c r="C68" s="665"/>
      <c r="D68" s="442"/>
      <c r="E68" s="855"/>
      <c r="F68" s="442"/>
      <c r="G68" s="442"/>
      <c r="H68" s="1732"/>
      <c r="I68" s="855"/>
      <c r="J68" s="442"/>
      <c r="K68" s="442"/>
      <c r="L68" s="442"/>
    </row>
    <row r="69" spans="1:12" ht="21.95" customHeight="1" thickBot="1" x14ac:dyDescent="0.25">
      <c r="A69" s="1147"/>
      <c r="B69" s="160" t="s">
        <v>364</v>
      </c>
      <c r="C69" s="1368">
        <f>C62+C67</f>
        <v>1500000</v>
      </c>
      <c r="D69" s="1368">
        <f>D62+D67</f>
        <v>2618000</v>
      </c>
      <c r="E69" s="1368">
        <f>E62+E67</f>
        <v>0</v>
      </c>
      <c r="F69" s="1368">
        <f>F62+F67</f>
        <v>0</v>
      </c>
      <c r="G69" s="1368">
        <f>G62+G67</f>
        <v>0</v>
      </c>
      <c r="H69" s="1726">
        <f t="shared" ref="H69" si="17">+D69-C69</f>
        <v>1118000</v>
      </c>
      <c r="I69" s="341">
        <f>I62+I67</f>
        <v>0</v>
      </c>
      <c r="J69" s="34">
        <f>J62+J67</f>
        <v>0</v>
      </c>
      <c r="K69" s="34">
        <f>K62+K67</f>
        <v>0</v>
      </c>
      <c r="L69" s="34">
        <f>L62+L67</f>
        <v>0</v>
      </c>
    </row>
    <row r="70" spans="1:12" ht="24" customHeight="1" thickBot="1" x14ac:dyDescent="0.25">
      <c r="A70" s="1152"/>
      <c r="B70" s="33"/>
      <c r="C70" s="1368"/>
      <c r="D70" s="34"/>
      <c r="E70" s="341"/>
      <c r="F70" s="34"/>
      <c r="G70" s="34"/>
      <c r="H70" s="1726"/>
      <c r="I70" s="341"/>
      <c r="J70" s="34"/>
      <c r="K70" s="34"/>
      <c r="L70" s="34"/>
    </row>
    <row r="71" spans="1:12" ht="21.95" customHeight="1" thickBot="1" x14ac:dyDescent="0.25">
      <c r="A71" s="1147"/>
      <c r="B71" s="160" t="s">
        <v>50</v>
      </c>
      <c r="C71" s="1368">
        <f t="shared" ref="C71:L71" si="18">SUM(C72:C74)</f>
        <v>300000</v>
      </c>
      <c r="D71" s="1368">
        <f>SUM(D72:D74)</f>
        <v>4187800</v>
      </c>
      <c r="E71" s="1368">
        <f t="shared" si="18"/>
        <v>0</v>
      </c>
      <c r="F71" s="1368">
        <f t="shared" si="18"/>
        <v>0</v>
      </c>
      <c r="G71" s="1368">
        <f t="shared" si="18"/>
        <v>0</v>
      </c>
      <c r="H71" s="1726">
        <f t="shared" ref="H71:H74" si="19">+D71-C71</f>
        <v>3887800</v>
      </c>
      <c r="I71" s="341">
        <f t="shared" si="18"/>
        <v>0</v>
      </c>
      <c r="J71" s="34">
        <f t="shared" si="18"/>
        <v>0</v>
      </c>
      <c r="K71" s="34">
        <f t="shared" si="18"/>
        <v>0</v>
      </c>
      <c r="L71" s="34">
        <f t="shared" si="18"/>
        <v>0</v>
      </c>
    </row>
    <row r="72" spans="1:12" ht="24" hidden="1" customHeight="1" x14ac:dyDescent="0.2">
      <c r="A72" s="1151"/>
      <c r="B72" s="694" t="s">
        <v>490</v>
      </c>
      <c r="C72" s="1379"/>
      <c r="D72" s="277"/>
      <c r="E72" s="857"/>
      <c r="F72" s="277"/>
      <c r="G72" s="277"/>
      <c r="H72" s="1738">
        <f t="shared" si="19"/>
        <v>0</v>
      </c>
      <c r="I72" s="857"/>
      <c r="J72" s="277"/>
      <c r="K72" s="277"/>
      <c r="L72" s="277"/>
    </row>
    <row r="73" spans="1:12" ht="24" customHeight="1" x14ac:dyDescent="0.2">
      <c r="A73" s="1151"/>
      <c r="B73" s="1072" t="s">
        <v>492</v>
      </c>
      <c r="C73" s="1380"/>
      <c r="D73" s="442">
        <f>400000+2500000</f>
        <v>2900000</v>
      </c>
      <c r="E73" s="855"/>
      <c r="F73" s="442"/>
      <c r="G73" s="442"/>
      <c r="H73" s="1732">
        <f t="shared" si="19"/>
        <v>2900000</v>
      </c>
      <c r="I73" s="855"/>
      <c r="J73" s="442"/>
      <c r="K73" s="442"/>
      <c r="L73" s="442"/>
    </row>
    <row r="74" spans="1:12" ht="24" customHeight="1" x14ac:dyDescent="0.2">
      <c r="A74" s="1151"/>
      <c r="B74" s="1073" t="s">
        <v>494</v>
      </c>
      <c r="C74" s="665">
        <v>300000</v>
      </c>
      <c r="D74" s="442">
        <f>300000+287800+700000</f>
        <v>1287800</v>
      </c>
      <c r="E74" s="855"/>
      <c r="F74" s="442"/>
      <c r="G74" s="442"/>
      <c r="H74" s="1732">
        <f t="shared" si="19"/>
        <v>987800</v>
      </c>
      <c r="I74" s="855"/>
      <c r="J74" s="442"/>
      <c r="K74" s="442"/>
      <c r="L74" s="442"/>
    </row>
    <row r="75" spans="1:12" ht="16.5" thickBot="1" x14ac:dyDescent="0.25">
      <c r="A75" s="1151"/>
      <c r="B75" s="276"/>
      <c r="C75" s="1252"/>
      <c r="D75" s="125"/>
      <c r="E75" s="860"/>
      <c r="F75" s="125"/>
      <c r="G75" s="125"/>
      <c r="H75" s="1739"/>
      <c r="I75" s="860"/>
      <c r="J75" s="125"/>
      <c r="K75" s="125"/>
      <c r="L75" s="125"/>
    </row>
    <row r="76" spans="1:12" ht="21.95" customHeight="1" thickBot="1" x14ac:dyDescent="0.25">
      <c r="A76" s="1147"/>
      <c r="B76" s="160" t="s">
        <v>51</v>
      </c>
      <c r="C76" s="1368">
        <f>SUM(C77:C77)</f>
        <v>0</v>
      </c>
      <c r="D76" s="1368">
        <f t="shared" ref="D76:G76" si="20">SUM(D77:D77)</f>
        <v>0</v>
      </c>
      <c r="E76" s="1368">
        <f t="shared" si="20"/>
        <v>0</v>
      </c>
      <c r="F76" s="1368">
        <f t="shared" si="20"/>
        <v>0</v>
      </c>
      <c r="G76" s="1368">
        <f t="shared" si="20"/>
        <v>0</v>
      </c>
      <c r="H76" s="1726">
        <f t="shared" ref="H76" si="21">+D76-C76</f>
        <v>0</v>
      </c>
      <c r="I76" s="341">
        <f t="shared" ref="I76:L76" si="22">SUM(I77:I77)</f>
        <v>0</v>
      </c>
      <c r="J76" s="34">
        <f t="shared" si="22"/>
        <v>0</v>
      </c>
      <c r="K76" s="34">
        <f t="shared" si="22"/>
        <v>0</v>
      </c>
      <c r="L76" s="34">
        <f t="shared" si="22"/>
        <v>0</v>
      </c>
    </row>
    <row r="77" spans="1:12" ht="16.5" thickBot="1" x14ac:dyDescent="0.25">
      <c r="A77" s="1151"/>
      <c r="B77" s="1072"/>
      <c r="C77" s="665"/>
      <c r="D77" s="442"/>
      <c r="E77" s="855"/>
      <c r="F77" s="442"/>
      <c r="G77" s="442"/>
      <c r="H77" s="1732"/>
      <c r="I77" s="855"/>
      <c r="J77" s="442"/>
      <c r="K77" s="442"/>
      <c r="L77" s="442"/>
    </row>
    <row r="78" spans="1:12" ht="21.95" customHeight="1" thickBot="1" x14ac:dyDescent="0.25">
      <c r="A78" s="1147"/>
      <c r="B78" s="160" t="s">
        <v>109</v>
      </c>
      <c r="C78" s="1368">
        <f t="shared" ref="C78:L78" si="23">C71+C76</f>
        <v>300000</v>
      </c>
      <c r="D78" s="1368">
        <f t="shared" si="23"/>
        <v>4187800</v>
      </c>
      <c r="E78" s="1368">
        <f t="shared" si="23"/>
        <v>0</v>
      </c>
      <c r="F78" s="1368">
        <f t="shared" si="23"/>
        <v>0</v>
      </c>
      <c r="G78" s="1368">
        <f t="shared" si="23"/>
        <v>0</v>
      </c>
      <c r="H78" s="1726">
        <f t="shared" ref="H78" si="24">+D78-C78</f>
        <v>3887800</v>
      </c>
      <c r="I78" s="341">
        <f t="shared" si="23"/>
        <v>0</v>
      </c>
      <c r="J78" s="34">
        <f t="shared" si="23"/>
        <v>0</v>
      </c>
      <c r="K78" s="34">
        <f t="shared" si="23"/>
        <v>0</v>
      </c>
      <c r="L78" s="34">
        <f t="shared" si="23"/>
        <v>0</v>
      </c>
    </row>
    <row r="79" spans="1:12" ht="24" customHeight="1" thickBot="1" x14ac:dyDescent="0.25">
      <c r="A79" s="1151"/>
      <c r="B79" s="33"/>
      <c r="C79" s="1368"/>
      <c r="D79" s="34"/>
      <c r="E79" s="341"/>
      <c r="F79" s="34"/>
      <c r="G79" s="34"/>
      <c r="H79" s="1726"/>
      <c r="I79" s="341"/>
      <c r="J79" s="34"/>
      <c r="K79" s="34"/>
      <c r="L79" s="34"/>
    </row>
    <row r="80" spans="1:12" ht="21.95" customHeight="1" thickBot="1" x14ac:dyDescent="0.25">
      <c r="A80" s="1147"/>
      <c r="B80" s="160" t="s">
        <v>50</v>
      </c>
      <c r="C80" s="1368">
        <f>SUM(C81:C84)</f>
        <v>3400000</v>
      </c>
      <c r="D80" s="1368">
        <f t="shared" ref="D80:G80" si="25">SUM(D81:D84)</f>
        <v>7208000</v>
      </c>
      <c r="E80" s="1368">
        <f t="shared" si="25"/>
        <v>0</v>
      </c>
      <c r="F80" s="1368">
        <f t="shared" si="25"/>
        <v>0</v>
      </c>
      <c r="G80" s="1368">
        <f t="shared" si="25"/>
        <v>0</v>
      </c>
      <c r="H80" s="1726">
        <f t="shared" ref="H80:H83" si="26">+D80-C80</f>
        <v>3808000</v>
      </c>
      <c r="I80" s="341">
        <f t="shared" ref="I80:L80" si="27">SUM(I81:I84)</f>
        <v>0</v>
      </c>
      <c r="J80" s="34">
        <f t="shared" si="27"/>
        <v>0</v>
      </c>
      <c r="K80" s="34">
        <f t="shared" si="27"/>
        <v>0</v>
      </c>
      <c r="L80" s="34">
        <f t="shared" si="27"/>
        <v>0</v>
      </c>
    </row>
    <row r="81" spans="1:12" ht="24" hidden="1" customHeight="1" x14ac:dyDescent="0.2">
      <c r="A81" s="1151"/>
      <c r="B81" s="1072" t="s">
        <v>490</v>
      </c>
      <c r="C81" s="666"/>
      <c r="D81" s="443"/>
      <c r="E81" s="854"/>
      <c r="F81" s="443"/>
      <c r="G81" s="443"/>
      <c r="H81" s="1740">
        <f t="shared" si="26"/>
        <v>0</v>
      </c>
      <c r="I81" s="854"/>
      <c r="J81" s="443"/>
      <c r="K81" s="443"/>
      <c r="L81" s="443"/>
    </row>
    <row r="82" spans="1:12" ht="24" customHeight="1" x14ac:dyDescent="0.2">
      <c r="A82" s="1151"/>
      <c r="B82" s="1072" t="s">
        <v>493</v>
      </c>
      <c r="C82" s="666">
        <v>101380</v>
      </c>
      <c r="D82" s="442">
        <f>101380+318000</f>
        <v>419380</v>
      </c>
      <c r="E82" s="855"/>
      <c r="F82" s="442"/>
      <c r="G82" s="442"/>
      <c r="H82" s="1732">
        <f t="shared" si="26"/>
        <v>318000</v>
      </c>
      <c r="I82" s="855"/>
      <c r="J82" s="442"/>
      <c r="K82" s="442"/>
      <c r="L82" s="442"/>
    </row>
    <row r="83" spans="1:12" ht="24" customHeight="1" x14ac:dyDescent="0.2">
      <c r="A83" s="1151"/>
      <c r="B83" s="1072" t="s">
        <v>494</v>
      </c>
      <c r="C83" s="666">
        <v>3298620</v>
      </c>
      <c r="D83" s="442">
        <f>3298620+1990000+1500000</f>
        <v>6788620</v>
      </c>
      <c r="E83" s="855"/>
      <c r="F83" s="442"/>
      <c r="G83" s="442"/>
      <c r="H83" s="1732">
        <f t="shared" si="26"/>
        <v>3490000</v>
      </c>
      <c r="I83" s="855"/>
      <c r="J83" s="442"/>
      <c r="K83" s="442"/>
      <c r="L83" s="442"/>
    </row>
    <row r="84" spans="1:12" ht="16.5" thickBot="1" x14ac:dyDescent="0.25">
      <c r="A84" s="1151"/>
      <c r="B84" s="1072"/>
      <c r="C84" s="666"/>
      <c r="D84" s="443"/>
      <c r="E84" s="854"/>
      <c r="F84" s="443"/>
      <c r="G84" s="443"/>
      <c r="H84" s="1740"/>
      <c r="I84" s="854"/>
      <c r="J84" s="443"/>
      <c r="K84" s="443"/>
      <c r="L84" s="443"/>
    </row>
    <row r="85" spans="1:12" ht="21.95" customHeight="1" thickBot="1" x14ac:dyDescent="0.25">
      <c r="A85" s="1147"/>
      <c r="B85" s="160" t="s">
        <v>51</v>
      </c>
      <c r="C85" s="1368">
        <f t="shared" ref="C85:L85" si="28">SUM(C86:C86)</f>
        <v>0</v>
      </c>
      <c r="D85" s="1368">
        <f t="shared" si="28"/>
        <v>0</v>
      </c>
      <c r="E85" s="1368">
        <f t="shared" si="28"/>
        <v>0</v>
      </c>
      <c r="F85" s="1368">
        <f t="shared" si="28"/>
        <v>0</v>
      </c>
      <c r="G85" s="1368">
        <f t="shared" si="28"/>
        <v>0</v>
      </c>
      <c r="H85" s="1726">
        <f t="shared" ref="H85" si="29">+D85-C85</f>
        <v>0</v>
      </c>
      <c r="I85" s="341">
        <f t="shared" si="28"/>
        <v>0</v>
      </c>
      <c r="J85" s="34">
        <f t="shared" si="28"/>
        <v>0</v>
      </c>
      <c r="K85" s="34">
        <f t="shared" si="28"/>
        <v>0</v>
      </c>
      <c r="L85" s="34">
        <f t="shared" si="28"/>
        <v>0</v>
      </c>
    </row>
    <row r="86" spans="1:12" ht="16.5" thickBot="1" x14ac:dyDescent="0.25">
      <c r="A86" s="1151"/>
      <c r="B86" s="276"/>
      <c r="C86" s="1381"/>
      <c r="D86" s="157"/>
      <c r="E86" s="858"/>
      <c r="F86" s="157"/>
      <c r="G86" s="157"/>
      <c r="H86" s="1741"/>
      <c r="I86" s="858"/>
      <c r="J86" s="157"/>
      <c r="K86" s="157"/>
      <c r="L86" s="157"/>
    </row>
    <row r="87" spans="1:12" ht="21.95" customHeight="1" thickBot="1" x14ac:dyDescent="0.25">
      <c r="A87" s="1147"/>
      <c r="B87" s="160" t="s">
        <v>391</v>
      </c>
      <c r="C87" s="1368">
        <f>C80+C85</f>
        <v>3400000</v>
      </c>
      <c r="D87" s="1368">
        <f t="shared" ref="D87:G87" si="30">D80+D85</f>
        <v>7208000</v>
      </c>
      <c r="E87" s="1368">
        <f t="shared" si="30"/>
        <v>0</v>
      </c>
      <c r="F87" s="1368">
        <f t="shared" si="30"/>
        <v>0</v>
      </c>
      <c r="G87" s="1368">
        <f t="shared" si="30"/>
        <v>0</v>
      </c>
      <c r="H87" s="1726">
        <f t="shared" ref="H87" si="31">+D87-C87</f>
        <v>3808000</v>
      </c>
      <c r="I87" s="341">
        <f t="shared" ref="I87:L87" si="32">I80+I85</f>
        <v>0</v>
      </c>
      <c r="J87" s="34">
        <f t="shared" si="32"/>
        <v>0</v>
      </c>
      <c r="K87" s="34">
        <f t="shared" si="32"/>
        <v>0</v>
      </c>
      <c r="L87" s="34">
        <f t="shared" si="32"/>
        <v>0</v>
      </c>
    </row>
    <row r="88" spans="1:12" ht="24" customHeight="1" thickBot="1" x14ac:dyDescent="0.25">
      <c r="A88" s="1151"/>
      <c r="B88" s="33"/>
      <c r="C88" s="1368"/>
      <c r="D88" s="34"/>
      <c r="E88" s="341"/>
      <c r="F88" s="34"/>
      <c r="G88" s="34"/>
      <c r="H88" s="1726"/>
      <c r="I88" s="341"/>
      <c r="J88" s="34"/>
      <c r="K88" s="34"/>
      <c r="L88" s="34"/>
    </row>
    <row r="89" spans="1:12" ht="21.95" customHeight="1" thickBot="1" x14ac:dyDescent="0.25">
      <c r="A89" s="1147"/>
      <c r="B89" s="160" t="s">
        <v>50</v>
      </c>
      <c r="C89" s="1368">
        <f>SUM(C91:C93)</f>
        <v>5000000</v>
      </c>
      <c r="D89" s="1368">
        <f>SUM(D91:D93)</f>
        <v>29751500</v>
      </c>
      <c r="E89" s="1368">
        <f t="shared" ref="E89:G89" si="33">SUM(E91:E93)</f>
        <v>0</v>
      </c>
      <c r="F89" s="1368">
        <f t="shared" si="33"/>
        <v>0</v>
      </c>
      <c r="G89" s="1368">
        <f t="shared" si="33"/>
        <v>0</v>
      </c>
      <c r="H89" s="1726">
        <f t="shared" ref="H89:H93" si="34">+D89-C89</f>
        <v>24751500</v>
      </c>
      <c r="I89" s="341">
        <f t="shared" ref="I89:K89" si="35">SUM(I91:I92)</f>
        <v>0</v>
      </c>
      <c r="J89" s="34">
        <f t="shared" si="35"/>
        <v>0</v>
      </c>
      <c r="K89" s="34">
        <f t="shared" si="35"/>
        <v>0</v>
      </c>
      <c r="L89" s="34">
        <f t="shared" ref="L89" si="36">SUM(L91:L92)</f>
        <v>0</v>
      </c>
    </row>
    <row r="90" spans="1:12" ht="24" hidden="1" customHeight="1" x14ac:dyDescent="0.2">
      <c r="A90" s="1151"/>
      <c r="B90" s="1072" t="s">
        <v>490</v>
      </c>
      <c r="C90" s="1382"/>
      <c r="D90" s="277"/>
      <c r="E90" s="857"/>
      <c r="F90" s="277"/>
      <c r="G90" s="277"/>
      <c r="H90" s="1738">
        <f t="shared" si="34"/>
        <v>0</v>
      </c>
      <c r="I90" s="854"/>
      <c r="J90" s="443"/>
      <c r="K90" s="443"/>
      <c r="L90" s="443"/>
    </row>
    <row r="91" spans="1:12" ht="24" customHeight="1" x14ac:dyDescent="0.2">
      <c r="A91" s="1151"/>
      <c r="B91" s="1072" t="s">
        <v>493</v>
      </c>
      <c r="C91" s="1383"/>
      <c r="D91" s="669">
        <f>2778000+455000</f>
        <v>3233000</v>
      </c>
      <c r="E91" s="861"/>
      <c r="F91" s="669"/>
      <c r="G91" s="669"/>
      <c r="H91" s="1742">
        <f t="shared" si="34"/>
        <v>3233000</v>
      </c>
      <c r="I91" s="861"/>
      <c r="J91" s="669"/>
      <c r="K91" s="669"/>
      <c r="L91" s="669"/>
    </row>
    <row r="92" spans="1:12" ht="24" customHeight="1" x14ac:dyDescent="0.2">
      <c r="A92" s="1151"/>
      <c r="B92" s="1072" t="s">
        <v>494</v>
      </c>
      <c r="C92" s="666"/>
      <c r="D92" s="442">
        <f>7118500+9400000</f>
        <v>16518500</v>
      </c>
      <c r="E92" s="854"/>
      <c r="F92" s="443"/>
      <c r="G92" s="443"/>
      <c r="H92" s="1740">
        <f t="shared" si="34"/>
        <v>16518500</v>
      </c>
      <c r="I92" s="854"/>
      <c r="J92" s="443"/>
      <c r="K92" s="443"/>
      <c r="L92" s="443"/>
    </row>
    <row r="93" spans="1:12" ht="24" customHeight="1" x14ac:dyDescent="0.2">
      <c r="A93" s="1151"/>
      <c r="B93" s="1073" t="s">
        <v>505</v>
      </c>
      <c r="C93" s="665">
        <v>5000000</v>
      </c>
      <c r="D93" s="442">
        <f>5000000+5000000</f>
        <v>10000000</v>
      </c>
      <c r="E93" s="855"/>
      <c r="F93" s="442"/>
      <c r="G93" s="442"/>
      <c r="H93" s="1732">
        <f t="shared" si="34"/>
        <v>5000000</v>
      </c>
      <c r="I93" s="854"/>
      <c r="J93" s="443"/>
      <c r="K93" s="443"/>
      <c r="L93" s="443"/>
    </row>
    <row r="94" spans="1:12" ht="24" customHeight="1" thickBot="1" x14ac:dyDescent="0.25">
      <c r="A94" s="1151"/>
      <c r="B94" s="276"/>
      <c r="C94" s="1252"/>
      <c r="D94" s="125"/>
      <c r="E94" s="860"/>
      <c r="F94" s="125"/>
      <c r="G94" s="125"/>
      <c r="H94" s="1739"/>
      <c r="I94" s="860"/>
      <c r="J94" s="125"/>
      <c r="K94" s="125"/>
      <c r="L94" s="125"/>
    </row>
    <row r="95" spans="1:12" ht="21.95" customHeight="1" thickBot="1" x14ac:dyDescent="0.25">
      <c r="A95" s="1147"/>
      <c r="B95" s="160" t="s">
        <v>51</v>
      </c>
      <c r="C95" s="1368">
        <f>SUM(C96:C97)</f>
        <v>0</v>
      </c>
      <c r="D95" s="34">
        <f t="shared" ref="D95:L95" si="37">SUM(D96:D97)</f>
        <v>0</v>
      </c>
      <c r="E95" s="341">
        <f t="shared" si="37"/>
        <v>0</v>
      </c>
      <c r="F95" s="34">
        <f t="shared" si="37"/>
        <v>0</v>
      </c>
      <c r="G95" s="34">
        <f t="shared" si="37"/>
        <v>0</v>
      </c>
      <c r="H95" s="1726">
        <f t="shared" ref="H95" si="38">+D95-C95</f>
        <v>0</v>
      </c>
      <c r="I95" s="341">
        <f t="shared" si="37"/>
        <v>0</v>
      </c>
      <c r="J95" s="34">
        <f t="shared" si="37"/>
        <v>0</v>
      </c>
      <c r="K95" s="34">
        <f t="shared" si="37"/>
        <v>0</v>
      </c>
      <c r="L95" s="34">
        <f t="shared" si="37"/>
        <v>0</v>
      </c>
    </row>
    <row r="96" spans="1:12" ht="23.25" customHeight="1" x14ac:dyDescent="0.2">
      <c r="A96" s="1151"/>
      <c r="B96" s="1072"/>
      <c r="C96" s="1384"/>
      <c r="D96" s="670"/>
      <c r="E96" s="862"/>
      <c r="F96" s="670"/>
      <c r="G96" s="670"/>
      <c r="H96" s="1743"/>
      <c r="I96" s="862"/>
      <c r="J96" s="670"/>
      <c r="K96" s="670"/>
      <c r="L96" s="670"/>
    </row>
    <row r="97" spans="1:12" ht="16.5" thickBot="1" x14ac:dyDescent="0.25">
      <c r="A97" s="1151"/>
      <c r="B97" s="1101"/>
      <c r="C97" s="665"/>
      <c r="D97" s="442"/>
      <c r="E97" s="855"/>
      <c r="F97" s="442"/>
      <c r="G97" s="442"/>
      <c r="H97" s="1732"/>
      <c r="I97" s="855"/>
      <c r="J97" s="442"/>
      <c r="K97" s="442"/>
      <c r="L97" s="442"/>
    </row>
    <row r="98" spans="1:12" ht="21.95" customHeight="1" thickBot="1" x14ac:dyDescent="0.25">
      <c r="A98" s="1147"/>
      <c r="B98" s="160" t="s">
        <v>365</v>
      </c>
      <c r="C98" s="1368">
        <f>C89+C95</f>
        <v>5000000</v>
      </c>
      <c r="D98" s="1368">
        <f>D89+D95</f>
        <v>29751500</v>
      </c>
      <c r="E98" s="1368">
        <f>E89+E95</f>
        <v>0</v>
      </c>
      <c r="F98" s="1368">
        <f>F89+F95</f>
        <v>0</v>
      </c>
      <c r="G98" s="1368">
        <f>G89+G95</f>
        <v>0</v>
      </c>
      <c r="H98" s="1726">
        <f t="shared" ref="H98" si="39">+D98-C98</f>
        <v>24751500</v>
      </c>
      <c r="I98" s="341">
        <f>I89+I95</f>
        <v>0</v>
      </c>
      <c r="J98" s="34">
        <f>J89+J95</f>
        <v>0</v>
      </c>
      <c r="K98" s="34">
        <f>K89+K95</f>
        <v>0</v>
      </c>
      <c r="L98" s="34">
        <f>L89+L95</f>
        <v>0</v>
      </c>
    </row>
    <row r="99" spans="1:12" ht="24" customHeight="1" thickBot="1" x14ac:dyDescent="0.25">
      <c r="A99" s="1151"/>
      <c r="B99" s="278"/>
      <c r="C99" s="1385"/>
      <c r="D99" s="1385"/>
      <c r="E99" s="1385"/>
      <c r="F99" s="1385"/>
      <c r="G99" s="1385"/>
      <c r="H99" s="1744"/>
      <c r="I99" s="341"/>
      <c r="J99" s="341"/>
      <c r="K99" s="341"/>
      <c r="L99" s="341"/>
    </row>
    <row r="100" spans="1:12" ht="21.95" customHeight="1" thickBot="1" x14ac:dyDescent="0.25">
      <c r="A100" s="1147"/>
      <c r="B100" s="160" t="s">
        <v>292</v>
      </c>
      <c r="C100" s="1368">
        <f>C38+C49+C62+C71+C80+C89</f>
        <v>29250000</v>
      </c>
      <c r="D100" s="1368">
        <f>D38+D49+D62+D71+D80+D89</f>
        <v>82847134</v>
      </c>
      <c r="E100" s="1368">
        <f>E38+E49+E62+E71+E80+E89</f>
        <v>0</v>
      </c>
      <c r="F100" s="1368">
        <f>F38+F49+F62+F71+F80+F89</f>
        <v>0</v>
      </c>
      <c r="G100" s="1368">
        <f>G38+G49+G62+G71+G80+G89</f>
        <v>0</v>
      </c>
      <c r="H100" s="1726">
        <f t="shared" ref="H100:H103" si="40">+D100-C100</f>
        <v>53597134</v>
      </c>
      <c r="I100" s="341">
        <f>I38+I49+I62+I71+I80+I89</f>
        <v>0</v>
      </c>
      <c r="J100" s="34">
        <f>J38+J49+J62+J71+J80+J89</f>
        <v>0</v>
      </c>
      <c r="K100" s="34">
        <f>K38+K49+K62+K71+K80+K89</f>
        <v>0</v>
      </c>
      <c r="L100" s="34">
        <f>L38+L49+L62+L71+L80+L89</f>
        <v>0</v>
      </c>
    </row>
    <row r="101" spans="1:12" ht="21.95" customHeight="1" thickBot="1" x14ac:dyDescent="0.25">
      <c r="A101" s="1147"/>
      <c r="B101" s="160" t="s">
        <v>293</v>
      </c>
      <c r="C101" s="1368">
        <f>C44+C56+C67+C76+C85+C95</f>
        <v>20000000</v>
      </c>
      <c r="D101" s="1368">
        <f>D44+D56+D67+D76+D85+D95</f>
        <v>24884166</v>
      </c>
      <c r="E101" s="1368">
        <f>E44+E56+E67+E76+E85+E95</f>
        <v>0</v>
      </c>
      <c r="F101" s="1368">
        <f>F44+F56+F67+F76+F85+F95</f>
        <v>0</v>
      </c>
      <c r="G101" s="1368">
        <f>G44+G56+G67+G76+G85+G95</f>
        <v>0</v>
      </c>
      <c r="H101" s="1726">
        <f t="shared" si="40"/>
        <v>4884166</v>
      </c>
      <c r="I101" s="341">
        <f>I44+I56+I67+I76+I85+I95</f>
        <v>0</v>
      </c>
      <c r="J101" s="34">
        <f>J44+J56+J67+J76+J85+J95</f>
        <v>0</v>
      </c>
      <c r="K101" s="34">
        <f>K44+K56+K67+K76+K85+K95</f>
        <v>0</v>
      </c>
      <c r="L101" s="34">
        <f>L44+L56+L67+L76+L85+L95</f>
        <v>0</v>
      </c>
    </row>
    <row r="102" spans="1:12" ht="21.95" customHeight="1" thickBot="1" x14ac:dyDescent="0.25">
      <c r="A102" s="1147"/>
      <c r="B102" s="160" t="s">
        <v>294</v>
      </c>
      <c r="C102" s="1368">
        <f>C47+C60+C69+C78+C87+C98</f>
        <v>49250000</v>
      </c>
      <c r="D102" s="1368">
        <f>D47+D60+D69+D78+D87+D98</f>
        <v>107731300</v>
      </c>
      <c r="E102" s="1368">
        <f>E47+E60+E69+E78+E87+E98</f>
        <v>0</v>
      </c>
      <c r="F102" s="1368">
        <f>F47+F60+F69+F78+F87+F98</f>
        <v>0</v>
      </c>
      <c r="G102" s="1368">
        <f>G47+G60+G69+G78+G87+G98</f>
        <v>0</v>
      </c>
      <c r="H102" s="1726">
        <f t="shared" si="40"/>
        <v>58481300</v>
      </c>
      <c r="I102" s="341">
        <f>I47+I60+I69+I78+I87+I98</f>
        <v>0</v>
      </c>
      <c r="J102" s="34">
        <f>J47+J60+J69+J78+J87+J98</f>
        <v>0</v>
      </c>
      <c r="K102" s="34">
        <f>K47+K60+K69+K78+K87+K98</f>
        <v>0</v>
      </c>
      <c r="L102" s="34">
        <f>L47+L60+L69+L78+L87+L98</f>
        <v>0</v>
      </c>
    </row>
    <row r="103" spans="1:12" ht="21.95" customHeight="1" thickBot="1" x14ac:dyDescent="0.25">
      <c r="A103" s="1147"/>
      <c r="B103" s="160" t="s">
        <v>295</v>
      </c>
      <c r="C103" s="1368">
        <f>C36+C102</f>
        <v>795102100</v>
      </c>
      <c r="D103" s="1368">
        <f>D36+D102</f>
        <v>869090412</v>
      </c>
      <c r="E103" s="1368">
        <f>E36+E102</f>
        <v>0</v>
      </c>
      <c r="F103" s="1368">
        <f>F36+F102</f>
        <v>0</v>
      </c>
      <c r="G103" s="1368">
        <f>G36+G102</f>
        <v>0</v>
      </c>
      <c r="H103" s="1726">
        <f t="shared" si="40"/>
        <v>73988312</v>
      </c>
      <c r="I103" s="341">
        <f>I36+I102</f>
        <v>0</v>
      </c>
      <c r="J103" s="34">
        <f>J36+J102</f>
        <v>0</v>
      </c>
      <c r="K103" s="34">
        <f>K36+K102</f>
        <v>0</v>
      </c>
      <c r="L103" s="34">
        <f>L36+L102</f>
        <v>0</v>
      </c>
    </row>
    <row r="104" spans="1:12" ht="14.25" customHeight="1" x14ac:dyDescent="0.2">
      <c r="A104" s="1153"/>
      <c r="C104" s="488"/>
      <c r="H104" s="1745" t="s">
        <v>821</v>
      </c>
    </row>
    <row r="105" spans="1:12" ht="24.75" customHeight="1" x14ac:dyDescent="0.2">
      <c r="A105" s="1153"/>
    </row>
    <row r="106" spans="1:12" ht="24.75" customHeight="1" x14ac:dyDescent="0.2">
      <c r="A106" s="1153"/>
    </row>
    <row r="107" spans="1:12" ht="24.75" customHeight="1" x14ac:dyDescent="0.2">
      <c r="A107" s="1153"/>
    </row>
    <row r="108" spans="1:12" ht="24.75" customHeight="1" x14ac:dyDescent="0.2">
      <c r="A108" s="1153"/>
    </row>
    <row r="109" spans="1:12" ht="24.75" customHeight="1" x14ac:dyDescent="0.2">
      <c r="A109" s="1153"/>
    </row>
    <row r="110" spans="1:12" ht="24.75" customHeight="1" x14ac:dyDescent="0.2">
      <c r="A110" s="1153"/>
    </row>
    <row r="111" spans="1:12" ht="24.75" customHeight="1" x14ac:dyDescent="0.2">
      <c r="A111" s="1153"/>
    </row>
    <row r="112" spans="1:12" ht="24.75" customHeight="1" x14ac:dyDescent="0.2">
      <c r="A112" s="1153"/>
    </row>
    <row r="113" spans="1:1" ht="24.75" customHeight="1" x14ac:dyDescent="0.2">
      <c r="A113" s="1153"/>
    </row>
    <row r="114" spans="1:1" ht="24.75" customHeight="1" x14ac:dyDescent="0.2">
      <c r="A114" s="1153"/>
    </row>
    <row r="115" spans="1:1" ht="24.75" customHeight="1" x14ac:dyDescent="0.2">
      <c r="A115" s="1153"/>
    </row>
    <row r="116" spans="1:1" ht="24.75" customHeight="1" x14ac:dyDescent="0.2">
      <c r="A116" s="1153"/>
    </row>
    <row r="117" spans="1:1" ht="24.75" customHeight="1" x14ac:dyDescent="0.2">
      <c r="A117" s="1153"/>
    </row>
    <row r="118" spans="1:1" ht="24.75" customHeight="1" x14ac:dyDescent="0.2">
      <c r="A118" s="1153"/>
    </row>
    <row r="119" spans="1:1" ht="24.75" customHeight="1" x14ac:dyDescent="0.2">
      <c r="A119" s="1153"/>
    </row>
    <row r="120" spans="1:1" ht="24.75" customHeight="1" x14ac:dyDescent="0.2">
      <c r="A120" s="1153"/>
    </row>
    <row r="121" spans="1:1" ht="24.75" customHeight="1" x14ac:dyDescent="0.2">
      <c r="A121" s="1153"/>
    </row>
    <row r="122" spans="1:1" ht="24.75" customHeight="1" x14ac:dyDescent="0.2">
      <c r="A122" s="1154"/>
    </row>
    <row r="123" spans="1:1" ht="24.75" customHeight="1" x14ac:dyDescent="0.2">
      <c r="A123" s="1153"/>
    </row>
    <row r="124" spans="1:1" ht="24.75" customHeight="1" x14ac:dyDescent="0.2">
      <c r="A124" s="1153"/>
    </row>
    <row r="125" spans="1:1" ht="24.75" customHeight="1" x14ac:dyDescent="0.2">
      <c r="A125" s="1153"/>
    </row>
    <row r="126" spans="1:1" ht="24.75" customHeight="1" x14ac:dyDescent="0.2">
      <c r="A126" s="1153"/>
    </row>
    <row r="127" spans="1:1" ht="24.75" customHeight="1" x14ac:dyDescent="0.2">
      <c r="A127" s="1153"/>
    </row>
    <row r="128" spans="1:1" ht="24.75" customHeight="1" x14ac:dyDescent="0.2">
      <c r="A128" s="1153"/>
    </row>
    <row r="129" spans="1:1" ht="24.75" customHeight="1" x14ac:dyDescent="0.2">
      <c r="A129" s="1153"/>
    </row>
    <row r="130" spans="1:1" ht="24.75" customHeight="1" x14ac:dyDescent="0.2">
      <c r="A130" s="1153"/>
    </row>
    <row r="131" spans="1:1" ht="24.75" customHeight="1" x14ac:dyDescent="0.2">
      <c r="A131" s="1153"/>
    </row>
    <row r="132" spans="1:1" ht="24.75" customHeight="1" x14ac:dyDescent="0.2">
      <c r="A132" s="1153"/>
    </row>
    <row r="133" spans="1:1" ht="24.75" customHeight="1" x14ac:dyDescent="0.2">
      <c r="A133" s="1153"/>
    </row>
    <row r="134" spans="1:1" ht="24.75" customHeight="1" x14ac:dyDescent="0.2">
      <c r="A134" s="1153"/>
    </row>
    <row r="135" spans="1:1" ht="24.75" customHeight="1" x14ac:dyDescent="0.2">
      <c r="A135" s="1154"/>
    </row>
    <row r="136" spans="1:1" ht="24.75" customHeight="1" x14ac:dyDescent="0.2">
      <c r="A136" s="1154"/>
    </row>
    <row r="137" spans="1:1" ht="24.75" customHeight="1" x14ac:dyDescent="0.2">
      <c r="A137" s="1153"/>
    </row>
    <row r="138" spans="1:1" ht="24.75" customHeight="1" x14ac:dyDescent="0.2">
      <c r="A138" s="1153"/>
    </row>
    <row r="139" spans="1:1" ht="24.75" customHeight="1" x14ac:dyDescent="0.2">
      <c r="A139" s="1153"/>
    </row>
    <row r="140" spans="1:1" ht="24.75" customHeight="1" x14ac:dyDescent="0.2">
      <c r="A140" s="1153"/>
    </row>
    <row r="141" spans="1:1" x14ac:dyDescent="0.2">
      <c r="A141" s="1153"/>
    </row>
    <row r="142" spans="1:1" x14ac:dyDescent="0.2">
      <c r="A142" s="1153"/>
    </row>
    <row r="143" spans="1:1" x14ac:dyDescent="0.2">
      <c r="A143" s="1153"/>
    </row>
    <row r="144" spans="1:1" x14ac:dyDescent="0.2">
      <c r="A144" s="1153"/>
    </row>
    <row r="145" spans="1:1" x14ac:dyDescent="0.2">
      <c r="A145" s="1153"/>
    </row>
    <row r="146" spans="1:1" x14ac:dyDescent="0.2">
      <c r="A146" s="1153"/>
    </row>
    <row r="147" spans="1:1" x14ac:dyDescent="0.2">
      <c r="A147" s="1153"/>
    </row>
    <row r="148" spans="1:1" x14ac:dyDescent="0.2">
      <c r="A148" s="1153"/>
    </row>
    <row r="149" spans="1:1" x14ac:dyDescent="0.2">
      <c r="A149" s="1153"/>
    </row>
    <row r="150" spans="1:1" x14ac:dyDescent="0.2">
      <c r="A150" s="1154"/>
    </row>
    <row r="151" spans="1:1" x14ac:dyDescent="0.2">
      <c r="A151" s="1153"/>
    </row>
    <row r="152" spans="1:1" x14ac:dyDescent="0.2">
      <c r="A152" s="1154"/>
    </row>
    <row r="153" spans="1:1" x14ac:dyDescent="0.2">
      <c r="A153" s="1154"/>
    </row>
    <row r="154" spans="1:1" x14ac:dyDescent="0.2">
      <c r="A154" s="1153"/>
    </row>
    <row r="155" spans="1:1" x14ac:dyDescent="0.2">
      <c r="A155" s="1153"/>
    </row>
    <row r="156" spans="1:1" x14ac:dyDescent="0.2">
      <c r="A156" s="1153"/>
    </row>
    <row r="157" spans="1:1" x14ac:dyDescent="0.2">
      <c r="A157" s="1153"/>
    </row>
    <row r="158" spans="1:1" x14ac:dyDescent="0.2">
      <c r="A158" s="1153"/>
    </row>
    <row r="159" spans="1:1" x14ac:dyDescent="0.2">
      <c r="A159" s="1153"/>
    </row>
    <row r="160" spans="1:1" x14ac:dyDescent="0.2">
      <c r="A160" s="1153"/>
    </row>
    <row r="161" spans="1:1" x14ac:dyDescent="0.2">
      <c r="A161" s="1153"/>
    </row>
    <row r="162" spans="1:1" x14ac:dyDescent="0.2">
      <c r="A162" s="1153"/>
    </row>
    <row r="163" spans="1:1" x14ac:dyDescent="0.2">
      <c r="A163" s="1153"/>
    </row>
    <row r="164" spans="1:1" x14ac:dyDescent="0.2">
      <c r="A164" s="1154"/>
    </row>
    <row r="165" spans="1:1" x14ac:dyDescent="0.2">
      <c r="A165" s="1153"/>
    </row>
    <row r="166" spans="1:1" x14ac:dyDescent="0.2">
      <c r="A166" s="1153"/>
    </row>
    <row r="167" spans="1:1" x14ac:dyDescent="0.2">
      <c r="A167" s="1153"/>
    </row>
    <row r="168" spans="1:1" x14ac:dyDescent="0.2">
      <c r="A168" s="1154"/>
    </row>
    <row r="169" spans="1:1" x14ac:dyDescent="0.2">
      <c r="A169" s="1154"/>
    </row>
    <row r="170" spans="1:1" x14ac:dyDescent="0.2">
      <c r="A170" s="1153"/>
    </row>
    <row r="171" spans="1:1" x14ac:dyDescent="0.2">
      <c r="A171" s="1153"/>
    </row>
    <row r="172" spans="1:1" x14ac:dyDescent="0.2">
      <c r="A172" s="1153"/>
    </row>
    <row r="173" spans="1:1" x14ac:dyDescent="0.2">
      <c r="A173" s="1153"/>
    </row>
    <row r="174" spans="1:1" x14ac:dyDescent="0.2">
      <c r="A174" s="1153"/>
    </row>
    <row r="175" spans="1:1" x14ac:dyDescent="0.2">
      <c r="A175" s="1153"/>
    </row>
    <row r="176" spans="1:1" x14ac:dyDescent="0.2">
      <c r="A176" s="1153"/>
    </row>
    <row r="177" spans="1:1" x14ac:dyDescent="0.2">
      <c r="A177" s="1153"/>
    </row>
    <row r="178" spans="1:1" x14ac:dyDescent="0.2">
      <c r="A178" s="1153"/>
    </row>
    <row r="179" spans="1:1" x14ac:dyDescent="0.2">
      <c r="A179" s="1153"/>
    </row>
    <row r="180" spans="1:1" x14ac:dyDescent="0.2">
      <c r="A180" s="1153"/>
    </row>
    <row r="181" spans="1:1" x14ac:dyDescent="0.2">
      <c r="A181" s="1153"/>
    </row>
    <row r="182" spans="1:1" x14ac:dyDescent="0.2">
      <c r="A182" s="1153"/>
    </row>
    <row r="183" spans="1:1" x14ac:dyDescent="0.2">
      <c r="A183" s="1153"/>
    </row>
    <row r="184" spans="1:1" x14ac:dyDescent="0.2">
      <c r="A184" s="1153"/>
    </row>
    <row r="185" spans="1:1" x14ac:dyDescent="0.2">
      <c r="A185" s="1154"/>
    </row>
    <row r="186" spans="1:1" x14ac:dyDescent="0.2">
      <c r="A186" s="1153"/>
    </row>
    <row r="187" spans="1:1" x14ac:dyDescent="0.2">
      <c r="A187" s="1153"/>
    </row>
    <row r="188" spans="1:1" x14ac:dyDescent="0.2">
      <c r="A188" s="1154"/>
    </row>
    <row r="189" spans="1:1" x14ac:dyDescent="0.2">
      <c r="A189" s="1154"/>
    </row>
    <row r="190" spans="1:1" x14ac:dyDescent="0.2">
      <c r="A190" s="1153"/>
    </row>
    <row r="191" spans="1:1" x14ac:dyDescent="0.2">
      <c r="A191" s="1153"/>
    </row>
    <row r="192" spans="1:1" x14ac:dyDescent="0.2">
      <c r="A192" s="1153"/>
    </row>
    <row r="193" spans="1:1" x14ac:dyDescent="0.2">
      <c r="A193" s="1153"/>
    </row>
    <row r="194" spans="1:1" x14ac:dyDescent="0.2">
      <c r="A194" s="1153"/>
    </row>
    <row r="195" spans="1:1" x14ac:dyDescent="0.2">
      <c r="A195" s="1153"/>
    </row>
    <row r="196" spans="1:1" x14ac:dyDescent="0.2">
      <c r="A196" s="1153"/>
    </row>
    <row r="197" spans="1:1" x14ac:dyDescent="0.2">
      <c r="A197" s="1153"/>
    </row>
    <row r="198" spans="1:1" x14ac:dyDescent="0.2">
      <c r="A198" s="1153"/>
    </row>
    <row r="199" spans="1:1" x14ac:dyDescent="0.2">
      <c r="A199" s="1153"/>
    </row>
    <row r="200" spans="1:1" x14ac:dyDescent="0.2">
      <c r="A200" s="1154"/>
    </row>
    <row r="201" spans="1:1" x14ac:dyDescent="0.2">
      <c r="A201" s="1153"/>
    </row>
    <row r="202" spans="1:1" x14ac:dyDescent="0.2">
      <c r="A202" s="1153"/>
    </row>
    <row r="203" spans="1:1" x14ac:dyDescent="0.2">
      <c r="A203" s="1153"/>
    </row>
    <row r="204" spans="1:1" x14ac:dyDescent="0.2">
      <c r="A204" s="1153"/>
    </row>
    <row r="205" spans="1:1" x14ac:dyDescent="0.2">
      <c r="A205" s="1154"/>
    </row>
    <row r="206" spans="1:1" x14ac:dyDescent="0.2">
      <c r="A206" s="1154"/>
    </row>
    <row r="207" spans="1:1" x14ac:dyDescent="0.2">
      <c r="A207" s="1154"/>
    </row>
    <row r="208" spans="1:1" x14ac:dyDescent="0.2">
      <c r="A208" s="1154"/>
    </row>
    <row r="209" spans="1:1" x14ac:dyDescent="0.2">
      <c r="A209" s="1154"/>
    </row>
    <row r="210" spans="1:1" x14ac:dyDescent="0.2">
      <c r="A210" s="1154"/>
    </row>
  </sheetData>
  <mergeCells count="7">
    <mergeCell ref="B2:H2"/>
    <mergeCell ref="B1:I1"/>
    <mergeCell ref="A3:G3"/>
    <mergeCell ref="B37:C37"/>
    <mergeCell ref="B4:L4"/>
    <mergeCell ref="A5:H5"/>
    <mergeCell ref="A7:H7"/>
  </mergeCells>
  <phoneticPr fontId="0" type="noConversion"/>
  <printOptions horizontalCentered="1"/>
  <pageMargins left="0.19685039370078741" right="0.19685039370078741" top="0.59055118110236227" bottom="0.19685039370078741" header="0.47244094488188981" footer="0.19685039370078741"/>
  <pageSetup paperSize="9" scale="73" orientation="portrait" r:id="rId1"/>
  <headerFooter differentFirst="1" alignWithMargins="0">
    <oddFooter>&amp;C&amp;P</oddFooter>
  </headerFooter>
  <rowBreaks count="2" manualBreakCount="2">
    <brk id="36" max="16383" man="1"/>
    <brk id="7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view="pageBreakPreview" zoomScale="112" zoomScaleNormal="100" zoomScaleSheetLayoutView="112" workbookViewId="0">
      <pane xSplit="1" ySplit="7" topLeftCell="B20" activePane="bottomRight" state="frozen"/>
      <selection activeCell="E96" sqref="E96"/>
      <selection pane="topRight" activeCell="E96" sqref="E96"/>
      <selection pane="bottomLeft" activeCell="E96" sqref="E96"/>
      <selection pane="bottomRight" activeCell="A24" sqref="A24"/>
    </sheetView>
  </sheetViews>
  <sheetFormatPr defaultRowHeight="12.75" x14ac:dyDescent="0.2"/>
  <cols>
    <col min="1" max="1" width="55.83203125" style="1556" customWidth="1"/>
    <col min="2" max="2" width="15.6640625" style="1553" customWidth="1"/>
    <col min="3" max="3" width="16.33203125" style="1553" customWidth="1"/>
    <col min="4" max="4" width="18" style="1553" customWidth="1"/>
    <col min="5" max="6" width="16.6640625" style="1553" customWidth="1"/>
    <col min="7" max="7" width="17.83203125" style="1553" customWidth="1"/>
    <col min="8" max="8" width="98.1640625" style="1553" customWidth="1"/>
    <col min="9" max="9" width="13.83203125" style="1553" customWidth="1"/>
    <col min="10" max="249" width="9.33203125" style="1553"/>
    <col min="250" max="250" width="47.1640625" style="1553" customWidth="1"/>
    <col min="251" max="251" width="15.6640625" style="1553" customWidth="1"/>
    <col min="252" max="252" width="16.33203125" style="1553" customWidth="1"/>
    <col min="253" max="253" width="18" style="1553" customWidth="1"/>
    <col min="254" max="254" width="16.6640625" style="1553" customWidth="1"/>
    <col min="255" max="255" width="17.83203125" style="1553" customWidth="1"/>
    <col min="256" max="257" width="12.83203125" style="1553" customWidth="1"/>
    <col min="258" max="258" width="13.83203125" style="1553" customWidth="1"/>
    <col min="259" max="505" width="9.33203125" style="1553"/>
    <col min="506" max="506" width="47.1640625" style="1553" customWidth="1"/>
    <col min="507" max="507" width="15.6640625" style="1553" customWidth="1"/>
    <col min="508" max="508" width="16.33203125" style="1553" customWidth="1"/>
    <col min="509" max="509" width="18" style="1553" customWidth="1"/>
    <col min="510" max="510" width="16.6640625" style="1553" customWidth="1"/>
    <col min="511" max="511" width="17.83203125" style="1553" customWidth="1"/>
    <col min="512" max="513" width="12.83203125" style="1553" customWidth="1"/>
    <col min="514" max="514" width="13.83203125" style="1553" customWidth="1"/>
    <col min="515" max="761" width="9.33203125" style="1553"/>
    <col min="762" max="762" width="47.1640625" style="1553" customWidth="1"/>
    <col min="763" max="763" width="15.6640625" style="1553" customWidth="1"/>
    <col min="764" max="764" width="16.33203125" style="1553" customWidth="1"/>
    <col min="765" max="765" width="18" style="1553" customWidth="1"/>
    <col min="766" max="766" width="16.6640625" style="1553" customWidth="1"/>
    <col min="767" max="767" width="17.83203125" style="1553" customWidth="1"/>
    <col min="768" max="769" width="12.83203125" style="1553" customWidth="1"/>
    <col min="770" max="770" width="13.83203125" style="1553" customWidth="1"/>
    <col min="771" max="1017" width="9.33203125" style="1553"/>
    <col min="1018" max="1018" width="47.1640625" style="1553" customWidth="1"/>
    <col min="1019" max="1019" width="15.6640625" style="1553" customWidth="1"/>
    <col min="1020" max="1020" width="16.33203125" style="1553" customWidth="1"/>
    <col min="1021" max="1021" width="18" style="1553" customWidth="1"/>
    <col min="1022" max="1022" width="16.6640625" style="1553" customWidth="1"/>
    <col min="1023" max="1023" width="17.83203125" style="1553" customWidth="1"/>
    <col min="1024" max="1025" width="12.83203125" style="1553" customWidth="1"/>
    <col min="1026" max="1026" width="13.83203125" style="1553" customWidth="1"/>
    <col min="1027" max="1273" width="9.33203125" style="1553"/>
    <col min="1274" max="1274" width="47.1640625" style="1553" customWidth="1"/>
    <col min="1275" max="1275" width="15.6640625" style="1553" customWidth="1"/>
    <col min="1276" max="1276" width="16.33203125" style="1553" customWidth="1"/>
    <col min="1277" max="1277" width="18" style="1553" customWidth="1"/>
    <col min="1278" max="1278" width="16.6640625" style="1553" customWidth="1"/>
    <col min="1279" max="1279" width="17.83203125" style="1553" customWidth="1"/>
    <col min="1280" max="1281" width="12.83203125" style="1553" customWidth="1"/>
    <col min="1282" max="1282" width="13.83203125" style="1553" customWidth="1"/>
    <col min="1283" max="1529" width="9.33203125" style="1553"/>
    <col min="1530" max="1530" width="47.1640625" style="1553" customWidth="1"/>
    <col min="1531" max="1531" width="15.6640625" style="1553" customWidth="1"/>
    <col min="1532" max="1532" width="16.33203125" style="1553" customWidth="1"/>
    <col min="1533" max="1533" width="18" style="1553" customWidth="1"/>
    <col min="1534" max="1534" width="16.6640625" style="1553" customWidth="1"/>
    <col min="1535" max="1535" width="17.83203125" style="1553" customWidth="1"/>
    <col min="1536" max="1537" width="12.83203125" style="1553" customWidth="1"/>
    <col min="1538" max="1538" width="13.83203125" style="1553" customWidth="1"/>
    <col min="1539" max="1785" width="9.33203125" style="1553"/>
    <col min="1786" max="1786" width="47.1640625" style="1553" customWidth="1"/>
    <col min="1787" max="1787" width="15.6640625" style="1553" customWidth="1"/>
    <col min="1788" max="1788" width="16.33203125" style="1553" customWidth="1"/>
    <col min="1789" max="1789" width="18" style="1553" customWidth="1"/>
    <col min="1790" max="1790" width="16.6640625" style="1553" customWidth="1"/>
    <col min="1791" max="1791" width="17.83203125" style="1553" customWidth="1"/>
    <col min="1792" max="1793" width="12.83203125" style="1553" customWidth="1"/>
    <col min="1794" max="1794" width="13.83203125" style="1553" customWidth="1"/>
    <col min="1795" max="2041" width="9.33203125" style="1553"/>
    <col min="2042" max="2042" width="47.1640625" style="1553" customWidth="1"/>
    <col min="2043" max="2043" width="15.6640625" style="1553" customWidth="1"/>
    <col min="2044" max="2044" width="16.33203125" style="1553" customWidth="1"/>
    <col min="2045" max="2045" width="18" style="1553" customWidth="1"/>
    <col min="2046" max="2046" width="16.6640625" style="1553" customWidth="1"/>
    <col min="2047" max="2047" width="17.83203125" style="1553" customWidth="1"/>
    <col min="2048" max="2049" width="12.83203125" style="1553" customWidth="1"/>
    <col min="2050" max="2050" width="13.83203125" style="1553" customWidth="1"/>
    <col min="2051" max="2297" width="9.33203125" style="1553"/>
    <col min="2298" max="2298" width="47.1640625" style="1553" customWidth="1"/>
    <col min="2299" max="2299" width="15.6640625" style="1553" customWidth="1"/>
    <col min="2300" max="2300" width="16.33203125" style="1553" customWidth="1"/>
    <col min="2301" max="2301" width="18" style="1553" customWidth="1"/>
    <col min="2302" max="2302" width="16.6640625" style="1553" customWidth="1"/>
    <col min="2303" max="2303" width="17.83203125" style="1553" customWidth="1"/>
    <col min="2304" max="2305" width="12.83203125" style="1553" customWidth="1"/>
    <col min="2306" max="2306" width="13.83203125" style="1553" customWidth="1"/>
    <col min="2307" max="2553" width="9.33203125" style="1553"/>
    <col min="2554" max="2554" width="47.1640625" style="1553" customWidth="1"/>
    <col min="2555" max="2555" width="15.6640625" style="1553" customWidth="1"/>
    <col min="2556" max="2556" width="16.33203125" style="1553" customWidth="1"/>
    <col min="2557" max="2557" width="18" style="1553" customWidth="1"/>
    <col min="2558" max="2558" width="16.6640625" style="1553" customWidth="1"/>
    <col min="2559" max="2559" width="17.83203125" style="1553" customWidth="1"/>
    <col min="2560" max="2561" width="12.83203125" style="1553" customWidth="1"/>
    <col min="2562" max="2562" width="13.83203125" style="1553" customWidth="1"/>
    <col min="2563" max="2809" width="9.33203125" style="1553"/>
    <col min="2810" max="2810" width="47.1640625" style="1553" customWidth="1"/>
    <col min="2811" max="2811" width="15.6640625" style="1553" customWidth="1"/>
    <col min="2812" max="2812" width="16.33203125" style="1553" customWidth="1"/>
    <col min="2813" max="2813" width="18" style="1553" customWidth="1"/>
    <col min="2814" max="2814" width="16.6640625" style="1553" customWidth="1"/>
    <col min="2815" max="2815" width="17.83203125" style="1553" customWidth="1"/>
    <col min="2816" max="2817" width="12.83203125" style="1553" customWidth="1"/>
    <col min="2818" max="2818" width="13.83203125" style="1553" customWidth="1"/>
    <col min="2819" max="3065" width="9.33203125" style="1553"/>
    <col min="3066" max="3066" width="47.1640625" style="1553" customWidth="1"/>
    <col min="3067" max="3067" width="15.6640625" style="1553" customWidth="1"/>
    <col min="3068" max="3068" width="16.33203125" style="1553" customWidth="1"/>
    <col min="3069" max="3069" width="18" style="1553" customWidth="1"/>
    <col min="3070" max="3070" width="16.6640625" style="1553" customWidth="1"/>
    <col min="3071" max="3071" width="17.83203125" style="1553" customWidth="1"/>
    <col min="3072" max="3073" width="12.83203125" style="1553" customWidth="1"/>
    <col min="3074" max="3074" width="13.83203125" style="1553" customWidth="1"/>
    <col min="3075" max="3321" width="9.33203125" style="1553"/>
    <col min="3322" max="3322" width="47.1640625" style="1553" customWidth="1"/>
    <col min="3323" max="3323" width="15.6640625" style="1553" customWidth="1"/>
    <col min="3324" max="3324" width="16.33203125" style="1553" customWidth="1"/>
    <col min="3325" max="3325" width="18" style="1553" customWidth="1"/>
    <col min="3326" max="3326" width="16.6640625" style="1553" customWidth="1"/>
    <col min="3327" max="3327" width="17.83203125" style="1553" customWidth="1"/>
    <col min="3328" max="3329" width="12.83203125" style="1553" customWidth="1"/>
    <col min="3330" max="3330" width="13.83203125" style="1553" customWidth="1"/>
    <col min="3331" max="3577" width="9.33203125" style="1553"/>
    <col min="3578" max="3578" width="47.1640625" style="1553" customWidth="1"/>
    <col min="3579" max="3579" width="15.6640625" style="1553" customWidth="1"/>
    <col min="3580" max="3580" width="16.33203125" style="1553" customWidth="1"/>
    <col min="3581" max="3581" width="18" style="1553" customWidth="1"/>
    <col min="3582" max="3582" width="16.6640625" style="1553" customWidth="1"/>
    <col min="3583" max="3583" width="17.83203125" style="1553" customWidth="1"/>
    <col min="3584" max="3585" width="12.83203125" style="1553" customWidth="1"/>
    <col min="3586" max="3586" width="13.83203125" style="1553" customWidth="1"/>
    <col min="3587" max="3833" width="9.33203125" style="1553"/>
    <col min="3834" max="3834" width="47.1640625" style="1553" customWidth="1"/>
    <col min="3835" max="3835" width="15.6640625" style="1553" customWidth="1"/>
    <col min="3836" max="3836" width="16.33203125" style="1553" customWidth="1"/>
    <col min="3837" max="3837" width="18" style="1553" customWidth="1"/>
    <col min="3838" max="3838" width="16.6640625" style="1553" customWidth="1"/>
    <col min="3839" max="3839" width="17.83203125" style="1553" customWidth="1"/>
    <col min="3840" max="3841" width="12.83203125" style="1553" customWidth="1"/>
    <col min="3842" max="3842" width="13.83203125" style="1553" customWidth="1"/>
    <col min="3843" max="4089" width="9.33203125" style="1553"/>
    <col min="4090" max="4090" width="47.1640625" style="1553" customWidth="1"/>
    <col min="4091" max="4091" width="15.6640625" style="1553" customWidth="1"/>
    <col min="4092" max="4092" width="16.33203125" style="1553" customWidth="1"/>
    <col min="4093" max="4093" width="18" style="1553" customWidth="1"/>
    <col min="4094" max="4094" width="16.6640625" style="1553" customWidth="1"/>
    <col min="4095" max="4095" width="17.83203125" style="1553" customWidth="1"/>
    <col min="4096" max="4097" width="12.83203125" style="1553" customWidth="1"/>
    <col min="4098" max="4098" width="13.83203125" style="1553" customWidth="1"/>
    <col min="4099" max="4345" width="9.33203125" style="1553"/>
    <col min="4346" max="4346" width="47.1640625" style="1553" customWidth="1"/>
    <col min="4347" max="4347" width="15.6640625" style="1553" customWidth="1"/>
    <col min="4348" max="4348" width="16.33203125" style="1553" customWidth="1"/>
    <col min="4349" max="4349" width="18" style="1553" customWidth="1"/>
    <col min="4350" max="4350" width="16.6640625" style="1553" customWidth="1"/>
    <col min="4351" max="4351" width="17.83203125" style="1553" customWidth="1"/>
    <col min="4352" max="4353" width="12.83203125" style="1553" customWidth="1"/>
    <col min="4354" max="4354" width="13.83203125" style="1553" customWidth="1"/>
    <col min="4355" max="4601" width="9.33203125" style="1553"/>
    <col min="4602" max="4602" width="47.1640625" style="1553" customWidth="1"/>
    <col min="4603" max="4603" width="15.6640625" style="1553" customWidth="1"/>
    <col min="4604" max="4604" width="16.33203125" style="1553" customWidth="1"/>
    <col min="4605" max="4605" width="18" style="1553" customWidth="1"/>
    <col min="4606" max="4606" width="16.6640625" style="1553" customWidth="1"/>
    <col min="4607" max="4607" width="17.83203125" style="1553" customWidth="1"/>
    <col min="4608" max="4609" width="12.83203125" style="1553" customWidth="1"/>
    <col min="4610" max="4610" width="13.83203125" style="1553" customWidth="1"/>
    <col min="4611" max="4857" width="9.33203125" style="1553"/>
    <col min="4858" max="4858" width="47.1640625" style="1553" customWidth="1"/>
    <col min="4859" max="4859" width="15.6640625" style="1553" customWidth="1"/>
    <col min="4860" max="4860" width="16.33203125" style="1553" customWidth="1"/>
    <col min="4861" max="4861" width="18" style="1553" customWidth="1"/>
    <col min="4862" max="4862" width="16.6640625" style="1553" customWidth="1"/>
    <col min="4863" max="4863" width="17.83203125" style="1553" customWidth="1"/>
    <col min="4864" max="4865" width="12.83203125" style="1553" customWidth="1"/>
    <col min="4866" max="4866" width="13.83203125" style="1553" customWidth="1"/>
    <col min="4867" max="5113" width="9.33203125" style="1553"/>
    <col min="5114" max="5114" width="47.1640625" style="1553" customWidth="1"/>
    <col min="5115" max="5115" width="15.6640625" style="1553" customWidth="1"/>
    <col min="5116" max="5116" width="16.33203125" style="1553" customWidth="1"/>
    <col min="5117" max="5117" width="18" style="1553" customWidth="1"/>
    <col min="5118" max="5118" width="16.6640625" style="1553" customWidth="1"/>
    <col min="5119" max="5119" width="17.83203125" style="1553" customWidth="1"/>
    <col min="5120" max="5121" width="12.83203125" style="1553" customWidth="1"/>
    <col min="5122" max="5122" width="13.83203125" style="1553" customWidth="1"/>
    <col min="5123" max="5369" width="9.33203125" style="1553"/>
    <col min="5370" max="5370" width="47.1640625" style="1553" customWidth="1"/>
    <col min="5371" max="5371" width="15.6640625" style="1553" customWidth="1"/>
    <col min="5372" max="5372" width="16.33203125" style="1553" customWidth="1"/>
    <col min="5373" max="5373" width="18" style="1553" customWidth="1"/>
    <col min="5374" max="5374" width="16.6640625" style="1553" customWidth="1"/>
    <col min="5375" max="5375" width="17.83203125" style="1553" customWidth="1"/>
    <col min="5376" max="5377" width="12.83203125" style="1553" customWidth="1"/>
    <col min="5378" max="5378" width="13.83203125" style="1553" customWidth="1"/>
    <col min="5379" max="5625" width="9.33203125" style="1553"/>
    <col min="5626" max="5626" width="47.1640625" style="1553" customWidth="1"/>
    <col min="5627" max="5627" width="15.6640625" style="1553" customWidth="1"/>
    <col min="5628" max="5628" width="16.33203125" style="1553" customWidth="1"/>
    <col min="5629" max="5629" width="18" style="1553" customWidth="1"/>
    <col min="5630" max="5630" width="16.6640625" style="1553" customWidth="1"/>
    <col min="5631" max="5631" width="17.83203125" style="1553" customWidth="1"/>
    <col min="5632" max="5633" width="12.83203125" style="1553" customWidth="1"/>
    <col min="5634" max="5634" width="13.83203125" style="1553" customWidth="1"/>
    <col min="5635" max="5881" width="9.33203125" style="1553"/>
    <col min="5882" max="5882" width="47.1640625" style="1553" customWidth="1"/>
    <col min="5883" max="5883" width="15.6640625" style="1553" customWidth="1"/>
    <col min="5884" max="5884" width="16.33203125" style="1553" customWidth="1"/>
    <col min="5885" max="5885" width="18" style="1553" customWidth="1"/>
    <col min="5886" max="5886" width="16.6640625" style="1553" customWidth="1"/>
    <col min="5887" max="5887" width="17.83203125" style="1553" customWidth="1"/>
    <col min="5888" max="5889" width="12.83203125" style="1553" customWidth="1"/>
    <col min="5890" max="5890" width="13.83203125" style="1553" customWidth="1"/>
    <col min="5891" max="6137" width="9.33203125" style="1553"/>
    <col min="6138" max="6138" width="47.1640625" style="1553" customWidth="1"/>
    <col min="6139" max="6139" width="15.6640625" style="1553" customWidth="1"/>
    <col min="6140" max="6140" width="16.33203125" style="1553" customWidth="1"/>
    <col min="6141" max="6141" width="18" style="1553" customWidth="1"/>
    <col min="6142" max="6142" width="16.6640625" style="1553" customWidth="1"/>
    <col min="6143" max="6143" width="17.83203125" style="1553" customWidth="1"/>
    <col min="6144" max="6145" width="12.83203125" style="1553" customWidth="1"/>
    <col min="6146" max="6146" width="13.83203125" style="1553" customWidth="1"/>
    <col min="6147" max="6393" width="9.33203125" style="1553"/>
    <col min="6394" max="6394" width="47.1640625" style="1553" customWidth="1"/>
    <col min="6395" max="6395" width="15.6640625" style="1553" customWidth="1"/>
    <col min="6396" max="6396" width="16.33203125" style="1553" customWidth="1"/>
    <col min="6397" max="6397" width="18" style="1553" customWidth="1"/>
    <col min="6398" max="6398" width="16.6640625" style="1553" customWidth="1"/>
    <col min="6399" max="6399" width="17.83203125" style="1553" customWidth="1"/>
    <col min="6400" max="6401" width="12.83203125" style="1553" customWidth="1"/>
    <col min="6402" max="6402" width="13.83203125" style="1553" customWidth="1"/>
    <col min="6403" max="6649" width="9.33203125" style="1553"/>
    <col min="6650" max="6650" width="47.1640625" style="1553" customWidth="1"/>
    <col min="6651" max="6651" width="15.6640625" style="1553" customWidth="1"/>
    <col min="6652" max="6652" width="16.33203125" style="1553" customWidth="1"/>
    <col min="6653" max="6653" width="18" style="1553" customWidth="1"/>
    <col min="6654" max="6654" width="16.6640625" style="1553" customWidth="1"/>
    <col min="6655" max="6655" width="17.83203125" style="1553" customWidth="1"/>
    <col min="6656" max="6657" width="12.83203125" style="1553" customWidth="1"/>
    <col min="6658" max="6658" width="13.83203125" style="1553" customWidth="1"/>
    <col min="6659" max="6905" width="9.33203125" style="1553"/>
    <col min="6906" max="6906" width="47.1640625" style="1553" customWidth="1"/>
    <col min="6907" max="6907" width="15.6640625" style="1553" customWidth="1"/>
    <col min="6908" max="6908" width="16.33203125" style="1553" customWidth="1"/>
    <col min="6909" max="6909" width="18" style="1553" customWidth="1"/>
    <col min="6910" max="6910" width="16.6640625" style="1553" customWidth="1"/>
    <col min="6911" max="6911" width="17.83203125" style="1553" customWidth="1"/>
    <col min="6912" max="6913" width="12.83203125" style="1553" customWidth="1"/>
    <col min="6914" max="6914" width="13.83203125" style="1553" customWidth="1"/>
    <col min="6915" max="7161" width="9.33203125" style="1553"/>
    <col min="7162" max="7162" width="47.1640625" style="1553" customWidth="1"/>
    <col min="7163" max="7163" width="15.6640625" style="1553" customWidth="1"/>
    <col min="7164" max="7164" width="16.33203125" style="1553" customWidth="1"/>
    <col min="7165" max="7165" width="18" style="1553" customWidth="1"/>
    <col min="7166" max="7166" width="16.6640625" style="1553" customWidth="1"/>
    <col min="7167" max="7167" width="17.83203125" style="1553" customWidth="1"/>
    <col min="7168" max="7169" width="12.83203125" style="1553" customWidth="1"/>
    <col min="7170" max="7170" width="13.83203125" style="1553" customWidth="1"/>
    <col min="7171" max="7417" width="9.33203125" style="1553"/>
    <col min="7418" max="7418" width="47.1640625" style="1553" customWidth="1"/>
    <col min="7419" max="7419" width="15.6640625" style="1553" customWidth="1"/>
    <col min="7420" max="7420" width="16.33203125" style="1553" customWidth="1"/>
    <col min="7421" max="7421" width="18" style="1553" customWidth="1"/>
    <col min="7422" max="7422" width="16.6640625" style="1553" customWidth="1"/>
    <col min="7423" max="7423" width="17.83203125" style="1553" customWidth="1"/>
    <col min="7424" max="7425" width="12.83203125" style="1553" customWidth="1"/>
    <col min="7426" max="7426" width="13.83203125" style="1553" customWidth="1"/>
    <col min="7427" max="7673" width="9.33203125" style="1553"/>
    <col min="7674" max="7674" width="47.1640625" style="1553" customWidth="1"/>
    <col min="7675" max="7675" width="15.6640625" style="1553" customWidth="1"/>
    <col min="7676" max="7676" width="16.33203125" style="1553" customWidth="1"/>
    <col min="7677" max="7677" width="18" style="1553" customWidth="1"/>
    <col min="7678" max="7678" width="16.6640625" style="1553" customWidth="1"/>
    <col min="7679" max="7679" width="17.83203125" style="1553" customWidth="1"/>
    <col min="7680" max="7681" width="12.83203125" style="1553" customWidth="1"/>
    <col min="7682" max="7682" width="13.83203125" style="1553" customWidth="1"/>
    <col min="7683" max="7929" width="9.33203125" style="1553"/>
    <col min="7930" max="7930" width="47.1640625" style="1553" customWidth="1"/>
    <col min="7931" max="7931" width="15.6640625" style="1553" customWidth="1"/>
    <col min="7932" max="7932" width="16.33203125" style="1553" customWidth="1"/>
    <col min="7933" max="7933" width="18" style="1553" customWidth="1"/>
    <col min="7934" max="7934" width="16.6640625" style="1553" customWidth="1"/>
    <col min="7935" max="7935" width="17.83203125" style="1553" customWidth="1"/>
    <col min="7936" max="7937" width="12.83203125" style="1553" customWidth="1"/>
    <col min="7938" max="7938" width="13.83203125" style="1553" customWidth="1"/>
    <col min="7939" max="8185" width="9.33203125" style="1553"/>
    <col min="8186" max="8186" width="47.1640625" style="1553" customWidth="1"/>
    <col min="8187" max="8187" width="15.6640625" style="1553" customWidth="1"/>
    <col min="8188" max="8188" width="16.33203125" style="1553" customWidth="1"/>
    <col min="8189" max="8189" width="18" style="1553" customWidth="1"/>
    <col min="8190" max="8190" width="16.6640625" style="1553" customWidth="1"/>
    <col min="8191" max="8191" width="17.83203125" style="1553" customWidth="1"/>
    <col min="8192" max="8193" width="12.83203125" style="1553" customWidth="1"/>
    <col min="8194" max="8194" width="13.83203125" style="1553" customWidth="1"/>
    <col min="8195" max="8441" width="9.33203125" style="1553"/>
    <col min="8442" max="8442" width="47.1640625" style="1553" customWidth="1"/>
    <col min="8443" max="8443" width="15.6640625" style="1553" customWidth="1"/>
    <col min="8444" max="8444" width="16.33203125" style="1553" customWidth="1"/>
    <col min="8445" max="8445" width="18" style="1553" customWidth="1"/>
    <col min="8446" max="8446" width="16.6640625" style="1553" customWidth="1"/>
    <col min="8447" max="8447" width="17.83203125" style="1553" customWidth="1"/>
    <col min="8448" max="8449" width="12.83203125" style="1553" customWidth="1"/>
    <col min="8450" max="8450" width="13.83203125" style="1553" customWidth="1"/>
    <col min="8451" max="8697" width="9.33203125" style="1553"/>
    <col min="8698" max="8698" width="47.1640625" style="1553" customWidth="1"/>
    <col min="8699" max="8699" width="15.6640625" style="1553" customWidth="1"/>
    <col min="8700" max="8700" width="16.33203125" style="1553" customWidth="1"/>
    <col min="8701" max="8701" width="18" style="1553" customWidth="1"/>
    <col min="8702" max="8702" width="16.6640625" style="1553" customWidth="1"/>
    <col min="8703" max="8703" width="17.83203125" style="1553" customWidth="1"/>
    <col min="8704" max="8705" width="12.83203125" style="1553" customWidth="1"/>
    <col min="8706" max="8706" width="13.83203125" style="1553" customWidth="1"/>
    <col min="8707" max="8953" width="9.33203125" style="1553"/>
    <col min="8954" max="8954" width="47.1640625" style="1553" customWidth="1"/>
    <col min="8955" max="8955" width="15.6640625" style="1553" customWidth="1"/>
    <col min="8956" max="8956" width="16.33203125" style="1553" customWidth="1"/>
    <col min="8957" max="8957" width="18" style="1553" customWidth="1"/>
    <col min="8958" max="8958" width="16.6640625" style="1553" customWidth="1"/>
    <col min="8959" max="8959" width="17.83203125" style="1553" customWidth="1"/>
    <col min="8960" max="8961" width="12.83203125" style="1553" customWidth="1"/>
    <col min="8962" max="8962" width="13.83203125" style="1553" customWidth="1"/>
    <col min="8963" max="9209" width="9.33203125" style="1553"/>
    <col min="9210" max="9210" width="47.1640625" style="1553" customWidth="1"/>
    <col min="9211" max="9211" width="15.6640625" style="1553" customWidth="1"/>
    <col min="9212" max="9212" width="16.33203125" style="1553" customWidth="1"/>
    <col min="9213" max="9213" width="18" style="1553" customWidth="1"/>
    <col min="9214" max="9214" width="16.6640625" style="1553" customWidth="1"/>
    <col min="9215" max="9215" width="17.83203125" style="1553" customWidth="1"/>
    <col min="9216" max="9217" width="12.83203125" style="1553" customWidth="1"/>
    <col min="9218" max="9218" width="13.83203125" style="1553" customWidth="1"/>
    <col min="9219" max="9465" width="9.33203125" style="1553"/>
    <col min="9466" max="9466" width="47.1640625" style="1553" customWidth="1"/>
    <col min="9467" max="9467" width="15.6640625" style="1553" customWidth="1"/>
    <col min="9468" max="9468" width="16.33203125" style="1553" customWidth="1"/>
    <col min="9469" max="9469" width="18" style="1553" customWidth="1"/>
    <col min="9470" max="9470" width="16.6640625" style="1553" customWidth="1"/>
    <col min="9471" max="9471" width="17.83203125" style="1553" customWidth="1"/>
    <col min="9472" max="9473" width="12.83203125" style="1553" customWidth="1"/>
    <col min="9474" max="9474" width="13.83203125" style="1553" customWidth="1"/>
    <col min="9475" max="9721" width="9.33203125" style="1553"/>
    <col min="9722" max="9722" width="47.1640625" style="1553" customWidth="1"/>
    <col min="9723" max="9723" width="15.6640625" style="1553" customWidth="1"/>
    <col min="9724" max="9724" width="16.33203125" style="1553" customWidth="1"/>
    <col min="9725" max="9725" width="18" style="1553" customWidth="1"/>
    <col min="9726" max="9726" width="16.6640625" style="1553" customWidth="1"/>
    <col min="9727" max="9727" width="17.83203125" style="1553" customWidth="1"/>
    <col min="9728" max="9729" width="12.83203125" style="1553" customWidth="1"/>
    <col min="9730" max="9730" width="13.83203125" style="1553" customWidth="1"/>
    <col min="9731" max="9977" width="9.33203125" style="1553"/>
    <col min="9978" max="9978" width="47.1640625" style="1553" customWidth="1"/>
    <col min="9979" max="9979" width="15.6640625" style="1553" customWidth="1"/>
    <col min="9980" max="9980" width="16.33203125" style="1553" customWidth="1"/>
    <col min="9981" max="9981" width="18" style="1553" customWidth="1"/>
    <col min="9982" max="9982" width="16.6640625" style="1553" customWidth="1"/>
    <col min="9983" max="9983" width="17.83203125" style="1553" customWidth="1"/>
    <col min="9984" max="9985" width="12.83203125" style="1553" customWidth="1"/>
    <col min="9986" max="9986" width="13.83203125" style="1553" customWidth="1"/>
    <col min="9987" max="10233" width="9.33203125" style="1553"/>
    <col min="10234" max="10234" width="47.1640625" style="1553" customWidth="1"/>
    <col min="10235" max="10235" width="15.6640625" style="1553" customWidth="1"/>
    <col min="10236" max="10236" width="16.33203125" style="1553" customWidth="1"/>
    <col min="10237" max="10237" width="18" style="1553" customWidth="1"/>
    <col min="10238" max="10238" width="16.6640625" style="1553" customWidth="1"/>
    <col min="10239" max="10239" width="17.83203125" style="1553" customWidth="1"/>
    <col min="10240" max="10241" width="12.83203125" style="1553" customWidth="1"/>
    <col min="10242" max="10242" width="13.83203125" style="1553" customWidth="1"/>
    <col min="10243" max="10489" width="9.33203125" style="1553"/>
    <col min="10490" max="10490" width="47.1640625" style="1553" customWidth="1"/>
    <col min="10491" max="10491" width="15.6640625" style="1553" customWidth="1"/>
    <col min="10492" max="10492" width="16.33203125" style="1553" customWidth="1"/>
    <col min="10493" max="10493" width="18" style="1553" customWidth="1"/>
    <col min="10494" max="10494" width="16.6640625" style="1553" customWidth="1"/>
    <col min="10495" max="10495" width="17.83203125" style="1553" customWidth="1"/>
    <col min="10496" max="10497" width="12.83203125" style="1553" customWidth="1"/>
    <col min="10498" max="10498" width="13.83203125" style="1553" customWidth="1"/>
    <col min="10499" max="10745" width="9.33203125" style="1553"/>
    <col min="10746" max="10746" width="47.1640625" style="1553" customWidth="1"/>
    <col min="10747" max="10747" width="15.6640625" style="1553" customWidth="1"/>
    <col min="10748" max="10748" width="16.33203125" style="1553" customWidth="1"/>
    <col min="10749" max="10749" width="18" style="1553" customWidth="1"/>
    <col min="10750" max="10750" width="16.6640625" style="1553" customWidth="1"/>
    <col min="10751" max="10751" width="17.83203125" style="1553" customWidth="1"/>
    <col min="10752" max="10753" width="12.83203125" style="1553" customWidth="1"/>
    <col min="10754" max="10754" width="13.83203125" style="1553" customWidth="1"/>
    <col min="10755" max="11001" width="9.33203125" style="1553"/>
    <col min="11002" max="11002" width="47.1640625" style="1553" customWidth="1"/>
    <col min="11003" max="11003" width="15.6640625" style="1553" customWidth="1"/>
    <col min="11004" max="11004" width="16.33203125" style="1553" customWidth="1"/>
    <col min="11005" max="11005" width="18" style="1553" customWidth="1"/>
    <col min="11006" max="11006" width="16.6640625" style="1553" customWidth="1"/>
    <col min="11007" max="11007" width="17.83203125" style="1553" customWidth="1"/>
    <col min="11008" max="11009" width="12.83203125" style="1553" customWidth="1"/>
    <col min="11010" max="11010" width="13.83203125" style="1553" customWidth="1"/>
    <col min="11011" max="11257" width="9.33203125" style="1553"/>
    <col min="11258" max="11258" width="47.1640625" style="1553" customWidth="1"/>
    <col min="11259" max="11259" width="15.6640625" style="1553" customWidth="1"/>
    <col min="11260" max="11260" width="16.33203125" style="1553" customWidth="1"/>
    <col min="11261" max="11261" width="18" style="1553" customWidth="1"/>
    <col min="11262" max="11262" width="16.6640625" style="1553" customWidth="1"/>
    <col min="11263" max="11263" width="17.83203125" style="1553" customWidth="1"/>
    <col min="11264" max="11265" width="12.83203125" style="1553" customWidth="1"/>
    <col min="11266" max="11266" width="13.83203125" style="1553" customWidth="1"/>
    <col min="11267" max="11513" width="9.33203125" style="1553"/>
    <col min="11514" max="11514" width="47.1640625" style="1553" customWidth="1"/>
    <col min="11515" max="11515" width="15.6640625" style="1553" customWidth="1"/>
    <col min="11516" max="11516" width="16.33203125" style="1553" customWidth="1"/>
    <col min="11517" max="11517" width="18" style="1553" customWidth="1"/>
    <col min="11518" max="11518" width="16.6640625" style="1553" customWidth="1"/>
    <col min="11519" max="11519" width="17.83203125" style="1553" customWidth="1"/>
    <col min="11520" max="11521" width="12.83203125" style="1553" customWidth="1"/>
    <col min="11522" max="11522" width="13.83203125" style="1553" customWidth="1"/>
    <col min="11523" max="11769" width="9.33203125" style="1553"/>
    <col min="11770" max="11770" width="47.1640625" style="1553" customWidth="1"/>
    <col min="11771" max="11771" width="15.6640625" style="1553" customWidth="1"/>
    <col min="11772" max="11772" width="16.33203125" style="1553" customWidth="1"/>
    <col min="11773" max="11773" width="18" style="1553" customWidth="1"/>
    <col min="11774" max="11774" width="16.6640625" style="1553" customWidth="1"/>
    <col min="11775" max="11775" width="17.83203125" style="1553" customWidth="1"/>
    <col min="11776" max="11777" width="12.83203125" style="1553" customWidth="1"/>
    <col min="11778" max="11778" width="13.83203125" style="1553" customWidth="1"/>
    <col min="11779" max="12025" width="9.33203125" style="1553"/>
    <col min="12026" max="12026" width="47.1640625" style="1553" customWidth="1"/>
    <col min="12027" max="12027" width="15.6640625" style="1553" customWidth="1"/>
    <col min="12028" max="12028" width="16.33203125" style="1553" customWidth="1"/>
    <col min="12029" max="12029" width="18" style="1553" customWidth="1"/>
    <col min="12030" max="12030" width="16.6640625" style="1553" customWidth="1"/>
    <col min="12031" max="12031" width="17.83203125" style="1553" customWidth="1"/>
    <col min="12032" max="12033" width="12.83203125" style="1553" customWidth="1"/>
    <col min="12034" max="12034" width="13.83203125" style="1553" customWidth="1"/>
    <col min="12035" max="12281" width="9.33203125" style="1553"/>
    <col min="12282" max="12282" width="47.1640625" style="1553" customWidth="1"/>
    <col min="12283" max="12283" width="15.6640625" style="1553" customWidth="1"/>
    <col min="12284" max="12284" width="16.33203125" style="1553" customWidth="1"/>
    <col min="12285" max="12285" width="18" style="1553" customWidth="1"/>
    <col min="12286" max="12286" width="16.6640625" style="1553" customWidth="1"/>
    <col min="12287" max="12287" width="17.83203125" style="1553" customWidth="1"/>
    <col min="12288" max="12289" width="12.83203125" style="1553" customWidth="1"/>
    <col min="12290" max="12290" width="13.83203125" style="1553" customWidth="1"/>
    <col min="12291" max="12537" width="9.33203125" style="1553"/>
    <col min="12538" max="12538" width="47.1640625" style="1553" customWidth="1"/>
    <col min="12539" max="12539" width="15.6640625" style="1553" customWidth="1"/>
    <col min="12540" max="12540" width="16.33203125" style="1553" customWidth="1"/>
    <col min="12541" max="12541" width="18" style="1553" customWidth="1"/>
    <col min="12542" max="12542" width="16.6640625" style="1553" customWidth="1"/>
    <col min="12543" max="12543" width="17.83203125" style="1553" customWidth="1"/>
    <col min="12544" max="12545" width="12.83203125" style="1553" customWidth="1"/>
    <col min="12546" max="12546" width="13.83203125" style="1553" customWidth="1"/>
    <col min="12547" max="12793" width="9.33203125" style="1553"/>
    <col min="12794" max="12794" width="47.1640625" style="1553" customWidth="1"/>
    <col min="12795" max="12795" width="15.6640625" style="1553" customWidth="1"/>
    <col min="12796" max="12796" width="16.33203125" style="1553" customWidth="1"/>
    <col min="12797" max="12797" width="18" style="1553" customWidth="1"/>
    <col min="12798" max="12798" width="16.6640625" style="1553" customWidth="1"/>
    <col min="12799" max="12799" width="17.83203125" style="1553" customWidth="1"/>
    <col min="12800" max="12801" width="12.83203125" style="1553" customWidth="1"/>
    <col min="12802" max="12802" width="13.83203125" style="1553" customWidth="1"/>
    <col min="12803" max="13049" width="9.33203125" style="1553"/>
    <col min="13050" max="13050" width="47.1640625" style="1553" customWidth="1"/>
    <col min="13051" max="13051" width="15.6640625" style="1553" customWidth="1"/>
    <col min="13052" max="13052" width="16.33203125" style="1553" customWidth="1"/>
    <col min="13053" max="13053" width="18" style="1553" customWidth="1"/>
    <col min="13054" max="13054" width="16.6640625" style="1553" customWidth="1"/>
    <col min="13055" max="13055" width="17.83203125" style="1553" customWidth="1"/>
    <col min="13056" max="13057" width="12.83203125" style="1553" customWidth="1"/>
    <col min="13058" max="13058" width="13.83203125" style="1553" customWidth="1"/>
    <col min="13059" max="13305" width="9.33203125" style="1553"/>
    <col min="13306" max="13306" width="47.1640625" style="1553" customWidth="1"/>
    <col min="13307" max="13307" width="15.6640625" style="1553" customWidth="1"/>
    <col min="13308" max="13308" width="16.33203125" style="1553" customWidth="1"/>
    <col min="13309" max="13309" width="18" style="1553" customWidth="1"/>
    <col min="13310" max="13310" width="16.6640625" style="1553" customWidth="1"/>
    <col min="13311" max="13311" width="17.83203125" style="1553" customWidth="1"/>
    <col min="13312" max="13313" width="12.83203125" style="1553" customWidth="1"/>
    <col min="13314" max="13314" width="13.83203125" style="1553" customWidth="1"/>
    <col min="13315" max="13561" width="9.33203125" style="1553"/>
    <col min="13562" max="13562" width="47.1640625" style="1553" customWidth="1"/>
    <col min="13563" max="13563" width="15.6640625" style="1553" customWidth="1"/>
    <col min="13564" max="13564" width="16.33203125" style="1553" customWidth="1"/>
    <col min="13565" max="13565" width="18" style="1553" customWidth="1"/>
    <col min="13566" max="13566" width="16.6640625" style="1553" customWidth="1"/>
    <col min="13567" max="13567" width="17.83203125" style="1553" customWidth="1"/>
    <col min="13568" max="13569" width="12.83203125" style="1553" customWidth="1"/>
    <col min="13570" max="13570" width="13.83203125" style="1553" customWidth="1"/>
    <col min="13571" max="13817" width="9.33203125" style="1553"/>
    <col min="13818" max="13818" width="47.1640625" style="1553" customWidth="1"/>
    <col min="13819" max="13819" width="15.6640625" style="1553" customWidth="1"/>
    <col min="13820" max="13820" width="16.33203125" style="1553" customWidth="1"/>
    <col min="13821" max="13821" width="18" style="1553" customWidth="1"/>
    <col min="13822" max="13822" width="16.6640625" style="1553" customWidth="1"/>
    <col min="13823" max="13823" width="17.83203125" style="1553" customWidth="1"/>
    <col min="13824" max="13825" width="12.83203125" style="1553" customWidth="1"/>
    <col min="13826" max="13826" width="13.83203125" style="1553" customWidth="1"/>
    <col min="13827" max="14073" width="9.33203125" style="1553"/>
    <col min="14074" max="14074" width="47.1640625" style="1553" customWidth="1"/>
    <col min="14075" max="14075" width="15.6640625" style="1553" customWidth="1"/>
    <col min="14076" max="14076" width="16.33203125" style="1553" customWidth="1"/>
    <col min="14077" max="14077" width="18" style="1553" customWidth="1"/>
    <col min="14078" max="14078" width="16.6640625" style="1553" customWidth="1"/>
    <col min="14079" max="14079" width="17.83203125" style="1553" customWidth="1"/>
    <col min="14080" max="14081" width="12.83203125" style="1553" customWidth="1"/>
    <col min="14082" max="14082" width="13.83203125" style="1553" customWidth="1"/>
    <col min="14083" max="14329" width="9.33203125" style="1553"/>
    <col min="14330" max="14330" width="47.1640625" style="1553" customWidth="1"/>
    <col min="14331" max="14331" width="15.6640625" style="1553" customWidth="1"/>
    <col min="14332" max="14332" width="16.33203125" style="1553" customWidth="1"/>
    <col min="14333" max="14333" width="18" style="1553" customWidth="1"/>
    <col min="14334" max="14334" width="16.6640625" style="1553" customWidth="1"/>
    <col min="14335" max="14335" width="17.83203125" style="1553" customWidth="1"/>
    <col min="14336" max="14337" width="12.83203125" style="1553" customWidth="1"/>
    <col min="14338" max="14338" width="13.83203125" style="1553" customWidth="1"/>
    <col min="14339" max="14585" width="9.33203125" style="1553"/>
    <col min="14586" max="14586" width="47.1640625" style="1553" customWidth="1"/>
    <col min="14587" max="14587" width="15.6640625" style="1553" customWidth="1"/>
    <col min="14588" max="14588" width="16.33203125" style="1553" customWidth="1"/>
    <col min="14589" max="14589" width="18" style="1553" customWidth="1"/>
    <col min="14590" max="14590" width="16.6640625" style="1553" customWidth="1"/>
    <col min="14591" max="14591" width="17.83203125" style="1553" customWidth="1"/>
    <col min="14592" max="14593" width="12.83203125" style="1553" customWidth="1"/>
    <col min="14594" max="14594" width="13.83203125" style="1553" customWidth="1"/>
    <col min="14595" max="14841" width="9.33203125" style="1553"/>
    <col min="14842" max="14842" width="47.1640625" style="1553" customWidth="1"/>
    <col min="14843" max="14843" width="15.6640625" style="1553" customWidth="1"/>
    <col min="14844" max="14844" width="16.33203125" style="1553" customWidth="1"/>
    <col min="14845" max="14845" width="18" style="1553" customWidth="1"/>
    <col min="14846" max="14846" width="16.6640625" style="1553" customWidth="1"/>
    <col min="14847" max="14847" width="17.83203125" style="1553" customWidth="1"/>
    <col min="14848" max="14849" width="12.83203125" style="1553" customWidth="1"/>
    <col min="14850" max="14850" width="13.83203125" style="1553" customWidth="1"/>
    <col min="14851" max="15097" width="9.33203125" style="1553"/>
    <col min="15098" max="15098" width="47.1640625" style="1553" customWidth="1"/>
    <col min="15099" max="15099" width="15.6640625" style="1553" customWidth="1"/>
    <col min="15100" max="15100" width="16.33203125" style="1553" customWidth="1"/>
    <col min="15101" max="15101" width="18" style="1553" customWidth="1"/>
    <col min="15102" max="15102" width="16.6640625" style="1553" customWidth="1"/>
    <col min="15103" max="15103" width="17.83203125" style="1553" customWidth="1"/>
    <col min="15104" max="15105" width="12.83203125" style="1553" customWidth="1"/>
    <col min="15106" max="15106" width="13.83203125" style="1553" customWidth="1"/>
    <col min="15107" max="15353" width="9.33203125" style="1553"/>
    <col min="15354" max="15354" width="47.1640625" style="1553" customWidth="1"/>
    <col min="15355" max="15355" width="15.6640625" style="1553" customWidth="1"/>
    <col min="15356" max="15356" width="16.33203125" style="1553" customWidth="1"/>
    <col min="15357" max="15357" width="18" style="1553" customWidth="1"/>
    <col min="15358" max="15358" width="16.6640625" style="1553" customWidth="1"/>
    <col min="15359" max="15359" width="17.83203125" style="1553" customWidth="1"/>
    <col min="15360" max="15361" width="12.83203125" style="1553" customWidth="1"/>
    <col min="15362" max="15362" width="13.83203125" style="1553" customWidth="1"/>
    <col min="15363" max="15609" width="9.33203125" style="1553"/>
    <col min="15610" max="15610" width="47.1640625" style="1553" customWidth="1"/>
    <col min="15611" max="15611" width="15.6640625" style="1553" customWidth="1"/>
    <col min="15612" max="15612" width="16.33203125" style="1553" customWidth="1"/>
    <col min="15613" max="15613" width="18" style="1553" customWidth="1"/>
    <col min="15614" max="15614" width="16.6640625" style="1553" customWidth="1"/>
    <col min="15615" max="15615" width="17.83203125" style="1553" customWidth="1"/>
    <col min="15616" max="15617" width="12.83203125" style="1553" customWidth="1"/>
    <col min="15618" max="15618" width="13.83203125" style="1553" customWidth="1"/>
    <col min="15619" max="15865" width="9.33203125" style="1553"/>
    <col min="15866" max="15866" width="47.1640625" style="1553" customWidth="1"/>
    <col min="15867" max="15867" width="15.6640625" style="1553" customWidth="1"/>
    <col min="15868" max="15868" width="16.33203125" style="1553" customWidth="1"/>
    <col min="15869" max="15869" width="18" style="1553" customWidth="1"/>
    <col min="15870" max="15870" width="16.6640625" style="1553" customWidth="1"/>
    <col min="15871" max="15871" width="17.83203125" style="1553" customWidth="1"/>
    <col min="15872" max="15873" width="12.83203125" style="1553" customWidth="1"/>
    <col min="15874" max="15874" width="13.83203125" style="1553" customWidth="1"/>
    <col min="15875" max="16121" width="9.33203125" style="1553"/>
    <col min="16122" max="16122" width="47.1640625" style="1553" customWidth="1"/>
    <col min="16123" max="16123" width="15.6640625" style="1553" customWidth="1"/>
    <col min="16124" max="16124" width="16.33203125" style="1553" customWidth="1"/>
    <col min="16125" max="16125" width="18" style="1553" customWidth="1"/>
    <col min="16126" max="16126" width="16.6640625" style="1553" customWidth="1"/>
    <col min="16127" max="16127" width="17.83203125" style="1553" customWidth="1"/>
    <col min="16128" max="16129" width="12.83203125" style="1553" customWidth="1"/>
    <col min="16130" max="16130" width="13.83203125" style="1553" customWidth="1"/>
    <col min="16131" max="16384" width="9.33203125" style="1553"/>
  </cols>
  <sheetData>
    <row r="1" spans="1:13" x14ac:dyDescent="0.2">
      <c r="A1" s="1953" t="s">
        <v>864</v>
      </c>
      <c r="B1" s="1953"/>
      <c r="C1" s="1953"/>
      <c r="D1" s="1953"/>
      <c r="E1" s="1953"/>
      <c r="F1" s="1953"/>
      <c r="G1" s="1953"/>
      <c r="H1" s="1552"/>
    </row>
    <row r="2" spans="1:13" ht="14.25" customHeight="1" x14ac:dyDescent="0.2">
      <c r="A2" s="1953" t="s">
        <v>865</v>
      </c>
      <c r="B2" s="1953"/>
      <c r="C2" s="1953"/>
      <c r="D2" s="1953"/>
      <c r="E2" s="1953"/>
      <c r="F2" s="1953"/>
      <c r="G2" s="1953"/>
      <c r="H2" s="1554"/>
      <c r="I2" s="1555"/>
      <c r="J2" s="1555"/>
      <c r="K2" s="1555"/>
      <c r="L2" s="1555"/>
      <c r="M2" s="1555"/>
    </row>
    <row r="3" spans="1:13" ht="21.75" customHeight="1" x14ac:dyDescent="0.2">
      <c r="G3" s="1557"/>
    </row>
    <row r="4" spans="1:13" ht="25.5" customHeight="1" x14ac:dyDescent="0.2">
      <c r="A4" s="1952" t="s">
        <v>403</v>
      </c>
      <c r="B4" s="1952"/>
      <c r="C4" s="1952"/>
      <c r="D4" s="1952"/>
      <c r="E4" s="1952"/>
      <c r="F4" s="1952"/>
      <c r="G4" s="1952"/>
    </row>
    <row r="5" spans="1:13" ht="22.7" customHeight="1" thickBot="1" x14ac:dyDescent="0.25">
      <c r="G5" s="1558" t="s">
        <v>360</v>
      </c>
    </row>
    <row r="6" spans="1:13" s="1562" customFormat="1" ht="62.45" customHeight="1" thickBot="1" x14ac:dyDescent="0.25">
      <c r="A6" s="1559" t="s">
        <v>404</v>
      </c>
      <c r="B6" s="1560" t="s">
        <v>405</v>
      </c>
      <c r="C6" s="1560" t="s">
        <v>406</v>
      </c>
      <c r="D6" s="1560" t="s">
        <v>886</v>
      </c>
      <c r="E6" s="1560" t="str">
        <f>'15.felh.felúj.'!C8</f>
        <v>2024. évi eredeti előirányzat a
25/2023. (XII.14.) rendelet szerint</v>
      </c>
      <c r="F6" s="1560" t="str">
        <f>'15.felh.felúj.'!D8</f>
        <v>Módosított előirányzat a …./2024.  (VI…..)  rendelet szerint</v>
      </c>
      <c r="G6" s="1561" t="s">
        <v>663</v>
      </c>
    </row>
    <row r="7" spans="1:13" ht="15" customHeight="1" x14ac:dyDescent="0.2">
      <c r="A7" s="1563" t="s">
        <v>296</v>
      </c>
      <c r="B7" s="1564" t="s">
        <v>297</v>
      </c>
      <c r="C7" s="1564" t="s">
        <v>298</v>
      </c>
      <c r="D7" s="1564" t="s">
        <v>299</v>
      </c>
      <c r="E7" s="1564" t="s">
        <v>300</v>
      </c>
      <c r="F7" s="1565" t="s">
        <v>386</v>
      </c>
      <c r="G7" s="1566" t="s">
        <v>908</v>
      </c>
    </row>
    <row r="8" spans="1:13" ht="30.2" customHeight="1" x14ac:dyDescent="0.2">
      <c r="A8" s="1567" t="s">
        <v>407</v>
      </c>
      <c r="B8" s="1568">
        <f>D8+E8</f>
        <v>0</v>
      </c>
      <c r="C8" s="1569"/>
      <c r="D8" s="1569"/>
      <c r="E8" s="1570"/>
      <c r="F8" s="1571"/>
      <c r="G8" s="1572">
        <f>B8-D8-E8</f>
        <v>0</v>
      </c>
    </row>
    <row r="9" spans="1:13" ht="32.1" customHeight="1" x14ac:dyDescent="0.2">
      <c r="A9" s="1550" t="str">
        <f>'15.felh.felúj.'!B10</f>
        <v>Tárgyi eszközök beszerzése</v>
      </c>
      <c r="B9" s="1573">
        <f>D9+F9+G9</f>
        <v>3000000</v>
      </c>
      <c r="C9" s="1574" t="s">
        <v>698</v>
      </c>
      <c r="D9" s="1575"/>
      <c r="E9" s="1570">
        <f>'15.felh.felúj.'!C10</f>
        <v>3000000</v>
      </c>
      <c r="F9" s="1571">
        <f>'15.felh.felúj.'!D10</f>
        <v>3000000</v>
      </c>
      <c r="G9" s="1572"/>
    </row>
    <row r="10" spans="1:13" ht="32.1" customHeight="1" x14ac:dyDescent="0.2">
      <c r="A10" s="1550" t="str">
        <f>'15.felh.felúj.'!B11</f>
        <v>Műszaki tervezés (beruházás)</v>
      </c>
      <c r="B10" s="1573">
        <f>D10+F10+G10</f>
        <v>23397000</v>
      </c>
      <c r="C10" s="1574" t="s">
        <v>699</v>
      </c>
      <c r="D10" s="1575">
        <f>381000+1016000</f>
        <v>1397000</v>
      </c>
      <c r="E10" s="1570">
        <f>'15.felh.felúj.'!C11</f>
        <v>22000000</v>
      </c>
      <c r="F10" s="1571">
        <f>'15.felh.felúj.'!D11</f>
        <v>22000000</v>
      </c>
      <c r="G10" s="1572"/>
    </row>
    <row r="11" spans="1:13" ht="32.1" customHeight="1" x14ac:dyDescent="0.2">
      <c r="A11" s="1550" t="str">
        <f>'15.felh.felúj.'!B12</f>
        <v>Informatikai infrastruktúra fejlesztése</v>
      </c>
      <c r="B11" s="1573">
        <f t="shared" ref="B11:B55" si="0">D11+F11+G11</f>
        <v>16825772</v>
      </c>
      <c r="C11" s="1574" t="s">
        <v>700</v>
      </c>
      <c r="D11" s="1575"/>
      <c r="E11" s="1570">
        <f>'15.felh.felúj.'!C12</f>
        <v>25000000</v>
      </c>
      <c r="F11" s="1571">
        <f>'15.felh.felúj.'!D12</f>
        <v>16825772</v>
      </c>
      <c r="G11" s="1572"/>
    </row>
    <row r="12" spans="1:13" ht="32.1" customHeight="1" x14ac:dyDescent="0.2">
      <c r="A12" s="1550" t="str">
        <f>'15.felh.felúj.'!B13</f>
        <v>Játszótéri elemek cseréje</v>
      </c>
      <c r="B12" s="1573">
        <f t="shared" si="0"/>
        <v>15522163</v>
      </c>
      <c r="C12" s="1574" t="s">
        <v>698</v>
      </c>
      <c r="D12" s="1575"/>
      <c r="E12" s="1570">
        <f>'15.felh.felúj.'!C13</f>
        <v>15000000</v>
      </c>
      <c r="F12" s="1571">
        <f>'15.felh.felúj.'!D13</f>
        <v>15522163</v>
      </c>
      <c r="G12" s="1572"/>
    </row>
    <row r="13" spans="1:13" ht="32.1" customHeight="1" x14ac:dyDescent="0.2">
      <c r="A13" s="1550" t="str">
        <f>'15.felh.felúj.'!B14</f>
        <v>Tiszaújvárosi Városgazda Nonprofit Kft. részére történő eszközbeszerzések (Toyota Hilux)</v>
      </c>
      <c r="B13" s="1573">
        <f t="shared" si="0"/>
        <v>12010000</v>
      </c>
      <c r="C13" s="1574" t="s">
        <v>699</v>
      </c>
      <c r="D13" s="1575"/>
      <c r="E13" s="1570">
        <f>'15.felh.felúj.'!C14</f>
        <v>12010000</v>
      </c>
      <c r="F13" s="1571">
        <f>'15.felh.felúj.'!D14</f>
        <v>12010000</v>
      </c>
      <c r="G13" s="1572"/>
    </row>
    <row r="14" spans="1:13" ht="32.1" customHeight="1" x14ac:dyDescent="0.2">
      <c r="A14" s="1550" t="str">
        <f>'15.felh.felúj.'!B15</f>
        <v>Kültéri fitnesz parkok szabványossági átalakítása (eszköz beszerzés)</v>
      </c>
      <c r="B14" s="1573">
        <f t="shared" si="0"/>
        <v>4800000</v>
      </c>
      <c r="C14" s="1574" t="s">
        <v>698</v>
      </c>
      <c r="D14" s="1575"/>
      <c r="E14" s="1570">
        <f>'15.felh.felúj.'!C15</f>
        <v>4800000</v>
      </c>
      <c r="F14" s="1571">
        <f>'15.felh.felúj.'!D15</f>
        <v>4800000</v>
      </c>
      <c r="G14" s="1572"/>
    </row>
    <row r="15" spans="1:13" ht="32.1" customHeight="1" x14ac:dyDescent="0.2">
      <c r="A15" s="1550" t="str">
        <f>'15.felh.felúj.'!B16</f>
        <v>Közterületen elhelyezendő tárgyi eszközök beszerzése</v>
      </c>
      <c r="B15" s="1573">
        <f t="shared" si="0"/>
        <v>5000000</v>
      </c>
      <c r="C15" s="1574" t="s">
        <v>698</v>
      </c>
      <c r="D15" s="1575"/>
      <c r="E15" s="1570">
        <f>'15.felh.felúj.'!C16</f>
        <v>5000000</v>
      </c>
      <c r="F15" s="1571">
        <f>'15.felh.felúj.'!D16</f>
        <v>5000000</v>
      </c>
      <c r="G15" s="1572"/>
    </row>
    <row r="16" spans="1:13" ht="32.1" customHeight="1" x14ac:dyDescent="0.2">
      <c r="A16" s="1550" t="str">
        <f>'15.felh.felúj.'!B17</f>
        <v>Ifjúsági Parkban térfigyelő kamerarendszer bővítése</v>
      </c>
      <c r="B16" s="1573">
        <f t="shared" si="0"/>
        <v>8000000</v>
      </c>
      <c r="C16" s="1574" t="s">
        <v>698</v>
      </c>
      <c r="D16" s="1575"/>
      <c r="E16" s="1570">
        <f>'15.felh.felúj.'!C17</f>
        <v>8000000</v>
      </c>
      <c r="F16" s="1571">
        <f>'15.felh.felúj.'!D17</f>
        <v>8000000</v>
      </c>
      <c r="G16" s="1572"/>
    </row>
    <row r="17" spans="1:9" ht="32.1" customHeight="1" x14ac:dyDescent="0.2">
      <c r="A17" s="1550" t="str">
        <f>'15.felh.felúj.'!B18</f>
        <v>Városi Köztemetőben urnafal építése</v>
      </c>
      <c r="B17" s="1573">
        <f t="shared" si="0"/>
        <v>6514109</v>
      </c>
      <c r="C17" s="1574" t="s">
        <v>698</v>
      </c>
      <c r="D17" s="1575"/>
      <c r="E17" s="1570">
        <f>'15.felh.felúj.'!C18</f>
        <v>5000000</v>
      </c>
      <c r="F17" s="1571">
        <f>'15.felh.felúj.'!D18</f>
        <v>6514109</v>
      </c>
      <c r="G17" s="1572"/>
    </row>
    <row r="18" spans="1:9" ht="32.1" customHeight="1" x14ac:dyDescent="0.2">
      <c r="A18" s="1550" t="str">
        <f>'15.felh.felúj.'!B19</f>
        <v>Sajó út mellett összekötő járdaszakasz megépítése</v>
      </c>
      <c r="B18" s="1573">
        <f t="shared" si="0"/>
        <v>1000000</v>
      </c>
      <c r="C18" s="1574" t="s">
        <v>698</v>
      </c>
      <c r="D18" s="1575"/>
      <c r="E18" s="1570">
        <f>'15.felh.felúj.'!C19</f>
        <v>1000000</v>
      </c>
      <c r="F18" s="1571">
        <f>'15.felh.felúj.'!D19</f>
        <v>1000000</v>
      </c>
      <c r="G18" s="1572"/>
    </row>
    <row r="19" spans="1:9" ht="32.1" customHeight="1" x14ac:dyDescent="0.2">
      <c r="A19" s="1550" t="str">
        <f>'15.felh.felúj.'!B20</f>
        <v>Szent István út 4/A-4/B. sz. épület melletti járda szélesítése</v>
      </c>
      <c r="B19" s="1573">
        <f t="shared" si="0"/>
        <v>1324723</v>
      </c>
      <c r="C19" s="1574" t="s">
        <v>698</v>
      </c>
      <c r="D19" s="1575"/>
      <c r="E19" s="1570">
        <f>'15.felh.felúj.'!C20</f>
        <v>1000000</v>
      </c>
      <c r="F19" s="1571">
        <f>'15.felh.felúj.'!D20</f>
        <v>1324723</v>
      </c>
      <c r="G19" s="1572"/>
    </row>
    <row r="20" spans="1:9" ht="32.1" customHeight="1" x14ac:dyDescent="0.2">
      <c r="A20" s="1550" t="str">
        <f>'15.felh.felúj.'!B21</f>
        <v>Tisza út 2/C. szám alatti ingatlanban átalakítási munkálatok elvégzése</v>
      </c>
      <c r="B20" s="1573">
        <f t="shared" si="0"/>
        <v>10000000</v>
      </c>
      <c r="C20" s="1574" t="s">
        <v>700</v>
      </c>
      <c r="D20" s="1575"/>
      <c r="E20" s="1570">
        <f>'15.felh.felúj.'!C21</f>
        <v>10000000</v>
      </c>
      <c r="F20" s="1571">
        <f>'15.felh.felúj.'!D21</f>
        <v>10000000</v>
      </c>
      <c r="G20" s="1572"/>
    </row>
    <row r="21" spans="1:9" ht="32.1" customHeight="1" x14ac:dyDescent="0.2">
      <c r="A21" s="1550" t="str">
        <f>'15.felh.felúj.'!B22</f>
        <v xml:space="preserve">Lévai utat és Vörösmarty utat összekötő gyűjtőút építése </v>
      </c>
      <c r="B21" s="1573">
        <f t="shared" si="0"/>
        <v>50667185</v>
      </c>
      <c r="C21" s="1574" t="s">
        <v>700</v>
      </c>
      <c r="D21" s="1575"/>
      <c r="E21" s="1570">
        <f>'15.felh.felúj.'!C22</f>
        <v>50667185</v>
      </c>
      <c r="F21" s="1571">
        <f>'15.felh.felúj.'!D22</f>
        <v>50667185</v>
      </c>
      <c r="G21" s="1572"/>
      <c r="I21" s="1553" t="s">
        <v>383</v>
      </c>
    </row>
    <row r="22" spans="1:9" ht="32.1" customHeight="1" x14ac:dyDescent="0.2">
      <c r="A22" s="1550" t="str">
        <f>'15.felh.felúj.'!B23</f>
        <v xml:space="preserve">Szent István út 13-15. szám alatti épület keleti oldalán található parkoló felújítása, bővítése </v>
      </c>
      <c r="B22" s="1573">
        <f t="shared" ref="B22:B26" si="1">D22+F22+G22</f>
        <v>13909199</v>
      </c>
      <c r="C22" s="1574" t="s">
        <v>700</v>
      </c>
      <c r="D22" s="1575"/>
      <c r="E22" s="1573">
        <f>'15.felh.felúj.'!C23</f>
        <v>0</v>
      </c>
      <c r="F22" s="1571">
        <f>'15.felh.felúj.'!D23</f>
        <v>13909199</v>
      </c>
      <c r="G22" s="1572"/>
    </row>
    <row r="23" spans="1:9" ht="32.1" customHeight="1" x14ac:dyDescent="0.2">
      <c r="A23" s="1550" t="str">
        <f>'15.felh.felúj.'!B24</f>
        <v>Karácsonyi látványelem beszerzése</v>
      </c>
      <c r="B23" s="1573">
        <f t="shared" ref="B23" si="2">D23+F23+G23</f>
        <v>3058646</v>
      </c>
      <c r="C23" s="1574" t="s">
        <v>698</v>
      </c>
      <c r="D23" s="1575"/>
      <c r="E23" s="1573">
        <f>'15.felh.felúj.'!C24</f>
        <v>0</v>
      </c>
      <c r="F23" s="1571">
        <f>'15.felh.felúj.'!D24</f>
        <v>3058646</v>
      </c>
      <c r="G23" s="1572"/>
    </row>
    <row r="24" spans="1:9" ht="32.1" customHeight="1" x14ac:dyDescent="0.2">
      <c r="A24" s="1550" t="str">
        <f>'15.felh.felúj.'!B25</f>
        <v>Ezüsthíd Gondozóháznál kiemelt gyalogosátkelőhely létesítése</v>
      </c>
      <c r="B24" s="1573">
        <f t="shared" ref="B24" si="3">D24+F24+G24</f>
        <v>152400</v>
      </c>
      <c r="C24" s="1574" t="s">
        <v>698</v>
      </c>
      <c r="D24" s="1575"/>
      <c r="E24" s="1573">
        <f>'15.felh.felúj.'!C25</f>
        <v>0</v>
      </c>
      <c r="F24" s="1571">
        <f>'15.felh.felúj.'!D25</f>
        <v>152400</v>
      </c>
      <c r="G24" s="1572"/>
    </row>
    <row r="25" spans="1:9" ht="32.1" customHeight="1" x14ac:dyDescent="0.2">
      <c r="A25" s="1550" t="str">
        <f>'15.felh.felúj.'!B26</f>
        <v>Városház tér körül található rendezvényszekrények átalakítása és cseréje</v>
      </c>
      <c r="B25" s="1573">
        <f t="shared" si="1"/>
        <v>1600000</v>
      </c>
      <c r="C25" s="1574" t="s">
        <v>698</v>
      </c>
      <c r="D25" s="1575"/>
      <c r="E25" s="1573">
        <f>'15.felh.felúj.'!C26</f>
        <v>0</v>
      </c>
      <c r="F25" s="1571">
        <f>'15.felh.felúj.'!D26</f>
        <v>1600000</v>
      </c>
      <c r="G25" s="1572"/>
    </row>
    <row r="26" spans="1:9" ht="32.1" customHeight="1" x14ac:dyDescent="0.2">
      <c r="A26" s="1550" t="str">
        <f>'15.felh.felúj.'!B27</f>
        <v>Biztonsági kamerák beszerzése</v>
      </c>
      <c r="B26" s="1573">
        <f t="shared" si="1"/>
        <v>2600000</v>
      </c>
      <c r="C26" s="1574" t="s">
        <v>698</v>
      </c>
      <c r="D26" s="1575"/>
      <c r="E26" s="1573">
        <f>'15.felh.felúj.'!C27</f>
        <v>0</v>
      </c>
      <c r="F26" s="1571">
        <f>'15.felh.felúj.'!D27</f>
        <v>2600000</v>
      </c>
      <c r="G26" s="1572"/>
    </row>
    <row r="27" spans="1:9" ht="32.1" customHeight="1" x14ac:dyDescent="0.2">
      <c r="A27" s="1550"/>
      <c r="B27" s="1573"/>
      <c r="C27" s="1574"/>
      <c r="D27" s="1575"/>
      <c r="E27" s="1570"/>
      <c r="F27" s="1571"/>
      <c r="G27" s="1572"/>
    </row>
    <row r="28" spans="1:9" ht="33" customHeight="1" x14ac:dyDescent="0.2">
      <c r="A28" s="1567" t="s">
        <v>408</v>
      </c>
      <c r="B28" s="1573"/>
      <c r="C28" s="1574"/>
      <c r="D28" s="1575"/>
      <c r="E28" s="1573"/>
      <c r="F28" s="1551"/>
      <c r="G28" s="1577"/>
    </row>
    <row r="29" spans="1:9" ht="27" customHeight="1" x14ac:dyDescent="0.2">
      <c r="A29" s="1550" t="str">
        <f>'15.felh.felúj.'!B39</f>
        <v>Informatikai eszközök beszerzése, létesítése</v>
      </c>
      <c r="B29" s="1573">
        <f t="shared" si="0"/>
        <v>6500000</v>
      </c>
      <c r="C29" s="1574" t="s">
        <v>693</v>
      </c>
      <c r="D29" s="1575"/>
      <c r="E29" s="1578">
        <f>'15.felh.felúj.'!C39</f>
        <v>6500000</v>
      </c>
      <c r="F29" s="1579">
        <f>'15.felh.felúj.'!D39</f>
        <v>6500000</v>
      </c>
      <c r="G29" s="1577"/>
    </row>
    <row r="30" spans="1:9" ht="27" customHeight="1" x14ac:dyDescent="0.2">
      <c r="A30" s="1550" t="str">
        <f>'15.felh.felúj.'!B40</f>
        <v>Városháza tárgyi eszköz beszerzések</v>
      </c>
      <c r="B30" s="1573">
        <f t="shared" si="0"/>
        <v>3200000</v>
      </c>
      <c r="C30" s="1574" t="s">
        <v>693</v>
      </c>
      <c r="D30" s="1575"/>
      <c r="E30" s="1578">
        <f>'15.felh.felúj.'!C40</f>
        <v>3200000</v>
      </c>
      <c r="F30" s="1579">
        <f>'15.felh.felúj.'!D40</f>
        <v>3200000</v>
      </c>
      <c r="G30" s="1577"/>
    </row>
    <row r="31" spans="1:9" ht="27" customHeight="1" x14ac:dyDescent="0.2">
      <c r="A31" s="1550" t="str">
        <f>'15.felh.felúj.'!B41</f>
        <v>Közterület-felügyelet munkaruha és egyéb felszerelések beszerzése</v>
      </c>
      <c r="B31" s="1573">
        <f t="shared" si="0"/>
        <v>350000</v>
      </c>
      <c r="C31" s="1574" t="s">
        <v>693</v>
      </c>
      <c r="D31" s="1575"/>
      <c r="E31" s="1578">
        <f>'15.felh.felúj.'!C41</f>
        <v>350000</v>
      </c>
      <c r="F31" s="1579">
        <f>'15.felh.felúj.'!D41</f>
        <v>350000</v>
      </c>
      <c r="G31" s="1577"/>
    </row>
    <row r="32" spans="1:9" ht="27" customHeight="1" x14ac:dyDescent="0.2">
      <c r="A32" s="1550" t="str">
        <f>'15.felh.felúj.'!B42</f>
        <v>Hivatal épület dekoráció</v>
      </c>
      <c r="B32" s="1573">
        <f t="shared" ref="B32" si="4">D32+F32+G32</f>
        <v>4400000</v>
      </c>
      <c r="C32" s="1574" t="s">
        <v>693</v>
      </c>
      <c r="D32" s="1575"/>
      <c r="E32" s="1578">
        <f>'15.felh.felúj.'!C42</f>
        <v>0</v>
      </c>
      <c r="F32" s="1579">
        <f>'15.felh.felúj.'!D42</f>
        <v>4400000</v>
      </c>
      <c r="G32" s="1577"/>
    </row>
    <row r="33" spans="1:7" ht="14.25" customHeight="1" x14ac:dyDescent="0.2">
      <c r="A33" s="1550"/>
      <c r="B33" s="1573"/>
      <c r="C33" s="1574"/>
      <c r="D33" s="1575"/>
      <c r="E33" s="1578"/>
      <c r="F33" s="1579"/>
      <c r="G33" s="1577"/>
    </row>
    <row r="34" spans="1:7" ht="33" customHeight="1" x14ac:dyDescent="0.2">
      <c r="A34" s="1567" t="s">
        <v>409</v>
      </c>
      <c r="B34" s="1573"/>
      <c r="C34" s="1574"/>
      <c r="D34" s="1575"/>
      <c r="E34" s="1573"/>
      <c r="F34" s="1551"/>
      <c r="G34" s="1577"/>
    </row>
    <row r="35" spans="1:7" ht="24.75" customHeight="1" x14ac:dyDescent="0.2">
      <c r="A35" s="1580" t="str">
        <f>'15.felh.felúj.'!B50</f>
        <v>Immateriális javak beszerzése, létesítése</v>
      </c>
      <c r="B35" s="1573">
        <f t="shared" ref="B35:B36" si="5">D35+F35+G35</f>
        <v>1216000</v>
      </c>
      <c r="C35" s="1574" t="s">
        <v>693</v>
      </c>
      <c r="D35" s="1581"/>
      <c r="E35" s="1573">
        <f>'15.felh.felúj.'!C51</f>
        <v>0</v>
      </c>
      <c r="F35" s="1551">
        <f>'15.felh.felúj.'!D51</f>
        <v>1216000</v>
      </c>
      <c r="G35" s="1582"/>
    </row>
    <row r="36" spans="1:7" ht="33" customHeight="1" x14ac:dyDescent="0.2">
      <c r="A36" s="1580" t="str">
        <f>'15.felh.felúj.'!B52</f>
        <v>Egyéb tárgyi eszközök beszerzése</v>
      </c>
      <c r="B36" s="1573">
        <f t="shared" si="5"/>
        <v>15000000</v>
      </c>
      <c r="C36" s="1574" t="s">
        <v>693</v>
      </c>
      <c r="D36" s="1581"/>
      <c r="E36" s="1573">
        <f>'15.felh.felúj.'!C52</f>
        <v>0</v>
      </c>
      <c r="F36" s="1551">
        <f>'15.felh.felúj.'!D52</f>
        <v>15000000</v>
      </c>
      <c r="G36" s="1582"/>
    </row>
    <row r="37" spans="1:7" ht="30.75" customHeight="1" x14ac:dyDescent="0.2">
      <c r="A37" s="1580" t="str">
        <f>'15.felh.felúj.'!B53</f>
        <v>Váratlan meghibásodások miatt szükséges eszközök beszerzése</v>
      </c>
      <c r="B37" s="1573">
        <f t="shared" si="0"/>
        <v>8415834</v>
      </c>
      <c r="C37" s="1574" t="s">
        <v>693</v>
      </c>
      <c r="D37" s="1581"/>
      <c r="E37" s="1573">
        <f>'15.felh.felúj.'!C53</f>
        <v>9000000</v>
      </c>
      <c r="F37" s="1551">
        <f>'15.felh.felúj.'!D53</f>
        <v>8415834</v>
      </c>
      <c r="G37" s="1582"/>
    </row>
    <row r="38" spans="1:7" x14ac:dyDescent="0.2">
      <c r="A38" s="1580"/>
      <c r="B38" s="1573"/>
      <c r="C38" s="1574"/>
      <c r="D38" s="1575"/>
      <c r="E38" s="1573"/>
      <c r="F38" s="1551"/>
      <c r="G38" s="1577"/>
    </row>
    <row r="39" spans="1:7" ht="30.2" customHeight="1" x14ac:dyDescent="0.2">
      <c r="A39" s="1567" t="s">
        <v>410</v>
      </c>
      <c r="B39" s="1573"/>
      <c r="C39" s="1581"/>
      <c r="D39" s="1581"/>
      <c r="E39" s="1573"/>
      <c r="F39" s="1551"/>
      <c r="G39" s="1577"/>
    </row>
    <row r="40" spans="1:7" ht="30.2" customHeight="1" x14ac:dyDescent="0.2">
      <c r="A40" s="1580" t="str">
        <f>+'15.felh.felúj.'!B64</f>
        <v>Informatikai eszközök beszerzése, létesítése</v>
      </c>
      <c r="B40" s="1573">
        <f t="shared" ref="B40" si="6">D40+F40+G40</f>
        <v>1118000</v>
      </c>
      <c r="C40" s="1574" t="s">
        <v>693</v>
      </c>
      <c r="D40" s="1581"/>
      <c r="E40" s="1573">
        <f>'15.felh.felúj.'!C64</f>
        <v>0</v>
      </c>
      <c r="F40" s="1551">
        <f>'15.felh.felúj.'!D64</f>
        <v>1118000</v>
      </c>
      <c r="G40" s="1577"/>
    </row>
    <row r="41" spans="1:7" ht="27" customHeight="1" x14ac:dyDescent="0.2">
      <c r="A41" s="1580" t="str">
        <f>+'15.felh.felúj.'!B65</f>
        <v>Egyéb tárgyi eszközök beszerzése</v>
      </c>
      <c r="B41" s="1573">
        <f t="shared" si="0"/>
        <v>1500000</v>
      </c>
      <c r="C41" s="1574" t="s">
        <v>693</v>
      </c>
      <c r="D41" s="1581"/>
      <c r="E41" s="1573">
        <f>'15.felh.felúj.'!C65</f>
        <v>1500000</v>
      </c>
      <c r="F41" s="1551">
        <f>'15.felh.felúj.'!D65</f>
        <v>1500000</v>
      </c>
      <c r="G41" s="1577"/>
    </row>
    <row r="42" spans="1:7" x14ac:dyDescent="0.2">
      <c r="A42" s="1580"/>
      <c r="B42" s="1573">
        <f t="shared" si="0"/>
        <v>0</v>
      </c>
      <c r="C42" s="1581"/>
      <c r="D42" s="1581"/>
      <c r="E42" s="1573"/>
      <c r="F42" s="1551"/>
      <c r="G42" s="1577"/>
    </row>
    <row r="43" spans="1:7" ht="30.2" customHeight="1" x14ac:dyDescent="0.2">
      <c r="A43" s="1567" t="s">
        <v>411</v>
      </c>
      <c r="B43" s="1573">
        <f t="shared" si="0"/>
        <v>0</v>
      </c>
      <c r="C43" s="1574"/>
      <c r="D43" s="1575"/>
      <c r="E43" s="1573"/>
      <c r="F43" s="1551"/>
      <c r="G43" s="1577"/>
    </row>
    <row r="44" spans="1:7" ht="30.2" customHeight="1" x14ac:dyDescent="0.2">
      <c r="A44" s="1583" t="str">
        <f>+'15.felh.felúj.'!B73</f>
        <v>Informatikai eszközök beszerzése, létesítése</v>
      </c>
      <c r="B44" s="1573">
        <f t="shared" ref="B44" si="7">D44+F44+G44</f>
        <v>2900000</v>
      </c>
      <c r="C44" s="1574" t="s">
        <v>693</v>
      </c>
      <c r="D44" s="1575"/>
      <c r="E44" s="1573">
        <f>'15.felh.felúj.'!C73</f>
        <v>0</v>
      </c>
      <c r="F44" s="1551">
        <f>'15.felh.felúj.'!D73</f>
        <v>2900000</v>
      </c>
      <c r="G44" s="1577"/>
    </row>
    <row r="45" spans="1:7" ht="24" customHeight="1" x14ac:dyDescent="0.2">
      <c r="A45" s="1583" t="str">
        <f>+'15.felh.felúj.'!B74</f>
        <v>Egyéb tárgyi eszközök beszerzése</v>
      </c>
      <c r="B45" s="1573">
        <f t="shared" si="0"/>
        <v>1287800</v>
      </c>
      <c r="C45" s="1574" t="s">
        <v>693</v>
      </c>
      <c r="D45" s="1575"/>
      <c r="E45" s="1573">
        <f>'15.felh.felúj.'!C74</f>
        <v>300000</v>
      </c>
      <c r="F45" s="1551">
        <f>'15.felh.felúj.'!D74</f>
        <v>1287800</v>
      </c>
      <c r="G45" s="1577"/>
    </row>
    <row r="46" spans="1:7" ht="14.25" customHeight="1" x14ac:dyDescent="0.2">
      <c r="A46" s="1583"/>
      <c r="B46" s="1573"/>
      <c r="C46" s="1574"/>
      <c r="D46" s="1575"/>
      <c r="E46" s="1573"/>
      <c r="F46" s="1551"/>
      <c r="G46" s="1577"/>
    </row>
    <row r="47" spans="1:7" ht="30.2" customHeight="1" x14ac:dyDescent="0.2">
      <c r="A47" s="1567" t="s">
        <v>489</v>
      </c>
      <c r="B47" s="1573"/>
      <c r="C47" s="1574"/>
      <c r="D47" s="1575"/>
      <c r="E47" s="1573"/>
      <c r="F47" s="1551"/>
      <c r="G47" s="1577"/>
    </row>
    <row r="48" spans="1:7" ht="27" customHeight="1" x14ac:dyDescent="0.2">
      <c r="A48" s="1550" t="str">
        <f>+'15.felh.felúj.'!B82</f>
        <v>Informatikai eszközök beszerzése</v>
      </c>
      <c r="B48" s="1573">
        <f t="shared" si="0"/>
        <v>419380</v>
      </c>
      <c r="C48" s="1574" t="s">
        <v>693</v>
      </c>
      <c r="D48" s="1575"/>
      <c r="E48" s="1573">
        <f>'15.felh.felúj.'!C82</f>
        <v>101380</v>
      </c>
      <c r="F48" s="1551">
        <f>'15.felh.felúj.'!D82</f>
        <v>419380</v>
      </c>
      <c r="G48" s="1577"/>
    </row>
    <row r="49" spans="1:7" ht="27" customHeight="1" x14ac:dyDescent="0.2">
      <c r="A49" s="1550" t="str">
        <f>+'15.felh.felúj.'!B83</f>
        <v>Egyéb tárgyi eszközök beszerzése</v>
      </c>
      <c r="B49" s="1573">
        <f t="shared" si="0"/>
        <v>6788620</v>
      </c>
      <c r="C49" s="1574" t="s">
        <v>693</v>
      </c>
      <c r="D49" s="1575"/>
      <c r="E49" s="1573">
        <f>'15.felh.felúj.'!C83</f>
        <v>3298620</v>
      </c>
      <c r="F49" s="1551">
        <f>'15.felh.felúj.'!D83</f>
        <v>6788620</v>
      </c>
      <c r="G49" s="1577"/>
    </row>
    <row r="50" spans="1:7" ht="14.25" customHeight="1" x14ac:dyDescent="0.2">
      <c r="A50" s="1550"/>
      <c r="B50" s="1573"/>
      <c r="C50" s="1574"/>
      <c r="D50" s="1575"/>
      <c r="E50" s="1584"/>
      <c r="F50" s="1585"/>
      <c r="G50" s="1577"/>
    </row>
    <row r="51" spans="1:7" ht="30.2" customHeight="1" x14ac:dyDescent="0.2">
      <c r="A51" s="1567" t="s">
        <v>412</v>
      </c>
      <c r="B51" s="1573"/>
      <c r="C51" s="1574"/>
      <c r="D51" s="1575"/>
      <c r="E51" s="1573"/>
      <c r="F51" s="1551"/>
      <c r="G51" s="1577"/>
    </row>
    <row r="52" spans="1:7" ht="30.2" hidden="1" customHeight="1" x14ac:dyDescent="0.2">
      <c r="A52" s="1586" t="str">
        <f>'15.felh.felúj.'!B90</f>
        <v>Immateriális javak beszerzése</v>
      </c>
      <c r="B52" s="1573">
        <f t="shared" si="0"/>
        <v>0</v>
      </c>
      <c r="C52" s="1574" t="s">
        <v>885</v>
      </c>
      <c r="D52" s="1575"/>
      <c r="E52" s="1573">
        <f>'15.felh.felúj.'!C90</f>
        <v>0</v>
      </c>
      <c r="F52" s="1551">
        <f>'15.felh.felúj.'!D90</f>
        <v>0</v>
      </c>
      <c r="G52" s="1577"/>
    </row>
    <row r="53" spans="1:7" ht="30.2" customHeight="1" x14ac:dyDescent="0.2">
      <c r="A53" s="1586" t="str">
        <f>'15.felh.felúj.'!B91</f>
        <v>Informatikai eszközök beszerzése</v>
      </c>
      <c r="B53" s="1573">
        <f t="shared" si="0"/>
        <v>3233000</v>
      </c>
      <c r="C53" s="1574" t="s">
        <v>693</v>
      </c>
      <c r="D53" s="1575"/>
      <c r="E53" s="1573">
        <f>'15.felh.felúj.'!C91</f>
        <v>0</v>
      </c>
      <c r="F53" s="1551">
        <f>'15.felh.felúj.'!D91</f>
        <v>3233000</v>
      </c>
      <c r="G53" s="1577"/>
    </row>
    <row r="54" spans="1:7" ht="30.2" customHeight="1" x14ac:dyDescent="0.2">
      <c r="A54" s="1586" t="str">
        <f>'15.felh.felúj.'!B92</f>
        <v>Egyéb tárgyi eszközök beszerzése</v>
      </c>
      <c r="B54" s="1573">
        <f t="shared" ref="B54" si="8">D54+F54+G54</f>
        <v>16518500</v>
      </c>
      <c r="C54" s="1574" t="s">
        <v>693</v>
      </c>
      <c r="D54" s="1575"/>
      <c r="E54" s="1573">
        <f>'15.felh.felúj.'!C92</f>
        <v>0</v>
      </c>
      <c r="F54" s="1551">
        <f>'15.felh.felúj.'!D92</f>
        <v>16518500</v>
      </c>
      <c r="G54" s="1577"/>
    </row>
    <row r="55" spans="1:7" ht="30.2" customHeight="1" x14ac:dyDescent="0.2">
      <c r="A55" s="1586" t="str">
        <f>'15.felh.felúj.'!B93</f>
        <v>Váratlan meghibásodások miatt szükséges eszközök beszerzése</v>
      </c>
      <c r="B55" s="1573">
        <f t="shared" si="0"/>
        <v>10000000</v>
      </c>
      <c r="C55" s="1574" t="s">
        <v>693</v>
      </c>
      <c r="D55" s="1575"/>
      <c r="E55" s="1573">
        <f>'15.felh.felúj.'!C93</f>
        <v>5000000</v>
      </c>
      <c r="F55" s="1551">
        <f>'15.felh.felúj.'!D93</f>
        <v>10000000</v>
      </c>
      <c r="G55" s="1577"/>
    </row>
    <row r="56" spans="1:7" ht="24" customHeight="1" x14ac:dyDescent="0.2">
      <c r="A56" s="1586"/>
      <c r="B56" s="1573"/>
      <c r="C56" s="1574"/>
      <c r="D56" s="1575"/>
      <c r="E56" s="1573"/>
      <c r="F56" s="1551"/>
      <c r="G56" s="1577"/>
    </row>
    <row r="57" spans="1:7" ht="13.5" thickBot="1" x14ac:dyDescent="0.25">
      <c r="A57" s="1587"/>
      <c r="B57" s="1588"/>
      <c r="C57" s="1589"/>
      <c r="D57" s="1588"/>
      <c r="E57" s="1588"/>
      <c r="F57" s="1590"/>
      <c r="G57" s="1591"/>
    </row>
    <row r="58" spans="1:7" s="1594" customFormat="1" ht="24" customHeight="1" thickBot="1" x14ac:dyDescent="0.25">
      <c r="A58" s="1592" t="s">
        <v>413</v>
      </c>
      <c r="B58" s="1593">
        <f>SUM(B9:B57)</f>
        <v>262228331</v>
      </c>
      <c r="C58" s="1593">
        <f t="shared" ref="C58:G58" si="9">SUM(C9:C57)</f>
        <v>0</v>
      </c>
      <c r="D58" s="1593">
        <f t="shared" si="9"/>
        <v>1397000</v>
      </c>
      <c r="E58" s="1593">
        <f>SUM(E9:E57)</f>
        <v>191727185</v>
      </c>
      <c r="F58" s="1593">
        <f t="shared" si="9"/>
        <v>260831331</v>
      </c>
      <c r="G58" s="1610">
        <f t="shared" si="9"/>
        <v>0</v>
      </c>
    </row>
    <row r="59" spans="1:7" x14ac:dyDescent="0.2">
      <c r="G59" s="1595" t="s">
        <v>821</v>
      </c>
    </row>
    <row r="63" spans="1:7" x14ac:dyDescent="0.2">
      <c r="B63" s="1553">
        <f>F63+D63</f>
        <v>262228331</v>
      </c>
      <c r="D63" s="1553">
        <f>D58</f>
        <v>1397000</v>
      </c>
      <c r="E63" s="1553">
        <f>'15.felh.felúj.'!C9+'15.felh.felúj.'!C100</f>
        <v>191727185</v>
      </c>
      <c r="F63" s="1553">
        <f>'15.felh.felúj.'!D9+'15.felh.felúj.'!D100</f>
        <v>260831331</v>
      </c>
    </row>
    <row r="65" spans="2:6" x14ac:dyDescent="0.2">
      <c r="B65" s="1553" t="b">
        <f>B63=B58</f>
        <v>1</v>
      </c>
      <c r="E65" s="1553" t="b">
        <f>E58=E63</f>
        <v>1</v>
      </c>
      <c r="F65" s="1553" t="b">
        <f>F58=F63</f>
        <v>1</v>
      </c>
    </row>
  </sheetData>
  <mergeCells count="3">
    <mergeCell ref="A4:G4"/>
    <mergeCell ref="A2:G2"/>
    <mergeCell ref="A1:G1"/>
  </mergeCells>
  <printOptions horizontalCentered="1"/>
  <pageMargins left="0" right="0" top="0.19685039370078741" bottom="0.19685039370078741" header="0.70866141732283472" footer="0.19685039370078741"/>
  <pageSetup paperSize="9" scale="80" orientation="landscape" r:id="rId1"/>
  <headerFooter alignWithMargins="0">
    <oddHeader xml:space="preserve">&amp;R&amp;"Times New Roman,Félkövér dőlt"&amp;11
</oddHeader>
    <oddFooter>&amp;C&amp;P</oddFooter>
  </headerFooter>
  <rowBreaks count="2" manualBreakCount="2">
    <brk id="26" max="6" man="1"/>
    <brk id="45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view="pageBreakPreview" zoomScaleNormal="100" zoomScaleSheetLayoutView="100" workbookViewId="0">
      <pane xSplit="1" ySplit="7" topLeftCell="B8" activePane="bottomRight" state="frozen"/>
      <selection activeCell="E96" sqref="E96"/>
      <selection pane="topRight" activeCell="E96" sqref="E96"/>
      <selection pane="bottomLeft" activeCell="E96" sqref="E96"/>
      <selection pane="bottomRight" activeCell="F7" sqref="F7:G7"/>
    </sheetView>
  </sheetViews>
  <sheetFormatPr defaultRowHeight="12.75" x14ac:dyDescent="0.2"/>
  <cols>
    <col min="1" max="1" width="60.6640625" style="1556" customWidth="1"/>
    <col min="2" max="2" width="15.6640625" style="1553" customWidth="1"/>
    <col min="3" max="3" width="16.33203125" style="1553" customWidth="1"/>
    <col min="4" max="4" width="15.83203125" style="1553" customWidth="1"/>
    <col min="5" max="5" width="16.6640625" style="1553" customWidth="1"/>
    <col min="6" max="6" width="20" style="1553" customWidth="1"/>
    <col min="7" max="7" width="16.83203125" style="1553" customWidth="1"/>
    <col min="8" max="8" width="111.5" style="1553" customWidth="1"/>
    <col min="9" max="9" width="12.83203125" style="1553" customWidth="1"/>
    <col min="10" max="10" width="13.83203125" style="1553" customWidth="1"/>
    <col min="11" max="255" width="9.33203125" style="1553"/>
    <col min="256" max="256" width="60.6640625" style="1553" customWidth="1"/>
    <col min="257" max="257" width="15.6640625" style="1553" customWidth="1"/>
    <col min="258" max="258" width="16.33203125" style="1553" customWidth="1"/>
    <col min="259" max="259" width="15.83203125" style="1553" customWidth="1"/>
    <col min="260" max="260" width="16.6640625" style="1553" customWidth="1"/>
    <col min="261" max="261" width="16.83203125" style="1553" customWidth="1"/>
    <col min="262" max="263" width="12.83203125" style="1553" customWidth="1"/>
    <col min="264" max="264" width="13.83203125" style="1553" customWidth="1"/>
    <col min="265" max="511" width="9.33203125" style="1553"/>
    <col min="512" max="512" width="60.6640625" style="1553" customWidth="1"/>
    <col min="513" max="513" width="15.6640625" style="1553" customWidth="1"/>
    <col min="514" max="514" width="16.33203125" style="1553" customWidth="1"/>
    <col min="515" max="515" width="15.83203125" style="1553" customWidth="1"/>
    <col min="516" max="516" width="16.6640625" style="1553" customWidth="1"/>
    <col min="517" max="517" width="16.83203125" style="1553" customWidth="1"/>
    <col min="518" max="519" width="12.83203125" style="1553" customWidth="1"/>
    <col min="520" max="520" width="13.83203125" style="1553" customWidth="1"/>
    <col min="521" max="767" width="9.33203125" style="1553"/>
    <col min="768" max="768" width="60.6640625" style="1553" customWidth="1"/>
    <col min="769" max="769" width="15.6640625" style="1553" customWidth="1"/>
    <col min="770" max="770" width="16.33203125" style="1553" customWidth="1"/>
    <col min="771" max="771" width="15.83203125" style="1553" customWidth="1"/>
    <col min="772" max="772" width="16.6640625" style="1553" customWidth="1"/>
    <col min="773" max="773" width="16.83203125" style="1553" customWidth="1"/>
    <col min="774" max="775" width="12.83203125" style="1553" customWidth="1"/>
    <col min="776" max="776" width="13.83203125" style="1553" customWidth="1"/>
    <col min="777" max="1023" width="9.33203125" style="1553"/>
    <col min="1024" max="1024" width="60.6640625" style="1553" customWidth="1"/>
    <col min="1025" max="1025" width="15.6640625" style="1553" customWidth="1"/>
    <col min="1026" max="1026" width="16.33203125" style="1553" customWidth="1"/>
    <col min="1027" max="1027" width="15.83203125" style="1553" customWidth="1"/>
    <col min="1028" max="1028" width="16.6640625" style="1553" customWidth="1"/>
    <col min="1029" max="1029" width="16.83203125" style="1553" customWidth="1"/>
    <col min="1030" max="1031" width="12.83203125" style="1553" customWidth="1"/>
    <col min="1032" max="1032" width="13.83203125" style="1553" customWidth="1"/>
    <col min="1033" max="1279" width="9.33203125" style="1553"/>
    <col min="1280" max="1280" width="60.6640625" style="1553" customWidth="1"/>
    <col min="1281" max="1281" width="15.6640625" style="1553" customWidth="1"/>
    <col min="1282" max="1282" width="16.33203125" style="1553" customWidth="1"/>
    <col min="1283" max="1283" width="15.83203125" style="1553" customWidth="1"/>
    <col min="1284" max="1284" width="16.6640625" style="1553" customWidth="1"/>
    <col min="1285" max="1285" width="16.83203125" style="1553" customWidth="1"/>
    <col min="1286" max="1287" width="12.83203125" style="1553" customWidth="1"/>
    <col min="1288" max="1288" width="13.83203125" style="1553" customWidth="1"/>
    <col min="1289" max="1535" width="9.33203125" style="1553"/>
    <col min="1536" max="1536" width="60.6640625" style="1553" customWidth="1"/>
    <col min="1537" max="1537" width="15.6640625" style="1553" customWidth="1"/>
    <col min="1538" max="1538" width="16.33203125" style="1553" customWidth="1"/>
    <col min="1539" max="1539" width="15.83203125" style="1553" customWidth="1"/>
    <col min="1540" max="1540" width="16.6640625" style="1553" customWidth="1"/>
    <col min="1541" max="1541" width="16.83203125" style="1553" customWidth="1"/>
    <col min="1542" max="1543" width="12.83203125" style="1553" customWidth="1"/>
    <col min="1544" max="1544" width="13.83203125" style="1553" customWidth="1"/>
    <col min="1545" max="1791" width="9.33203125" style="1553"/>
    <col min="1792" max="1792" width="60.6640625" style="1553" customWidth="1"/>
    <col min="1793" max="1793" width="15.6640625" style="1553" customWidth="1"/>
    <col min="1794" max="1794" width="16.33203125" style="1553" customWidth="1"/>
    <col min="1795" max="1795" width="15.83203125" style="1553" customWidth="1"/>
    <col min="1796" max="1796" width="16.6640625" style="1553" customWidth="1"/>
    <col min="1797" max="1797" width="16.83203125" style="1553" customWidth="1"/>
    <col min="1798" max="1799" width="12.83203125" style="1553" customWidth="1"/>
    <col min="1800" max="1800" width="13.83203125" style="1553" customWidth="1"/>
    <col min="1801" max="2047" width="9.33203125" style="1553"/>
    <col min="2048" max="2048" width="60.6640625" style="1553" customWidth="1"/>
    <col min="2049" max="2049" width="15.6640625" style="1553" customWidth="1"/>
    <col min="2050" max="2050" width="16.33203125" style="1553" customWidth="1"/>
    <col min="2051" max="2051" width="15.83203125" style="1553" customWidth="1"/>
    <col min="2052" max="2052" width="16.6640625" style="1553" customWidth="1"/>
    <col min="2053" max="2053" width="16.83203125" style="1553" customWidth="1"/>
    <col min="2054" max="2055" width="12.83203125" style="1553" customWidth="1"/>
    <col min="2056" max="2056" width="13.83203125" style="1553" customWidth="1"/>
    <col min="2057" max="2303" width="9.33203125" style="1553"/>
    <col min="2304" max="2304" width="60.6640625" style="1553" customWidth="1"/>
    <col min="2305" max="2305" width="15.6640625" style="1553" customWidth="1"/>
    <col min="2306" max="2306" width="16.33203125" style="1553" customWidth="1"/>
    <col min="2307" max="2307" width="15.83203125" style="1553" customWidth="1"/>
    <col min="2308" max="2308" width="16.6640625" style="1553" customWidth="1"/>
    <col min="2309" max="2309" width="16.83203125" style="1553" customWidth="1"/>
    <col min="2310" max="2311" width="12.83203125" style="1553" customWidth="1"/>
    <col min="2312" max="2312" width="13.83203125" style="1553" customWidth="1"/>
    <col min="2313" max="2559" width="9.33203125" style="1553"/>
    <col min="2560" max="2560" width="60.6640625" style="1553" customWidth="1"/>
    <col min="2561" max="2561" width="15.6640625" style="1553" customWidth="1"/>
    <col min="2562" max="2562" width="16.33203125" style="1553" customWidth="1"/>
    <col min="2563" max="2563" width="15.83203125" style="1553" customWidth="1"/>
    <col min="2564" max="2564" width="16.6640625" style="1553" customWidth="1"/>
    <col min="2565" max="2565" width="16.83203125" style="1553" customWidth="1"/>
    <col min="2566" max="2567" width="12.83203125" style="1553" customWidth="1"/>
    <col min="2568" max="2568" width="13.83203125" style="1553" customWidth="1"/>
    <col min="2569" max="2815" width="9.33203125" style="1553"/>
    <col min="2816" max="2816" width="60.6640625" style="1553" customWidth="1"/>
    <col min="2817" max="2817" width="15.6640625" style="1553" customWidth="1"/>
    <col min="2818" max="2818" width="16.33203125" style="1553" customWidth="1"/>
    <col min="2819" max="2819" width="15.83203125" style="1553" customWidth="1"/>
    <col min="2820" max="2820" width="16.6640625" style="1553" customWidth="1"/>
    <col min="2821" max="2821" width="16.83203125" style="1553" customWidth="1"/>
    <col min="2822" max="2823" width="12.83203125" style="1553" customWidth="1"/>
    <col min="2824" max="2824" width="13.83203125" style="1553" customWidth="1"/>
    <col min="2825" max="3071" width="9.33203125" style="1553"/>
    <col min="3072" max="3072" width="60.6640625" style="1553" customWidth="1"/>
    <col min="3073" max="3073" width="15.6640625" style="1553" customWidth="1"/>
    <col min="3074" max="3074" width="16.33203125" style="1553" customWidth="1"/>
    <col min="3075" max="3075" width="15.83203125" style="1553" customWidth="1"/>
    <col min="3076" max="3076" width="16.6640625" style="1553" customWidth="1"/>
    <col min="3077" max="3077" width="16.83203125" style="1553" customWidth="1"/>
    <col min="3078" max="3079" width="12.83203125" style="1553" customWidth="1"/>
    <col min="3080" max="3080" width="13.83203125" style="1553" customWidth="1"/>
    <col min="3081" max="3327" width="9.33203125" style="1553"/>
    <col min="3328" max="3328" width="60.6640625" style="1553" customWidth="1"/>
    <col min="3329" max="3329" width="15.6640625" style="1553" customWidth="1"/>
    <col min="3330" max="3330" width="16.33203125" style="1553" customWidth="1"/>
    <col min="3331" max="3331" width="15.83203125" style="1553" customWidth="1"/>
    <col min="3332" max="3332" width="16.6640625" style="1553" customWidth="1"/>
    <col min="3333" max="3333" width="16.83203125" style="1553" customWidth="1"/>
    <col min="3334" max="3335" width="12.83203125" style="1553" customWidth="1"/>
    <col min="3336" max="3336" width="13.83203125" style="1553" customWidth="1"/>
    <col min="3337" max="3583" width="9.33203125" style="1553"/>
    <col min="3584" max="3584" width="60.6640625" style="1553" customWidth="1"/>
    <col min="3585" max="3585" width="15.6640625" style="1553" customWidth="1"/>
    <col min="3586" max="3586" width="16.33203125" style="1553" customWidth="1"/>
    <col min="3587" max="3587" width="15.83203125" style="1553" customWidth="1"/>
    <col min="3588" max="3588" width="16.6640625" style="1553" customWidth="1"/>
    <col min="3589" max="3589" width="16.83203125" style="1553" customWidth="1"/>
    <col min="3590" max="3591" width="12.83203125" style="1553" customWidth="1"/>
    <col min="3592" max="3592" width="13.83203125" style="1553" customWidth="1"/>
    <col min="3593" max="3839" width="9.33203125" style="1553"/>
    <col min="3840" max="3840" width="60.6640625" style="1553" customWidth="1"/>
    <col min="3841" max="3841" width="15.6640625" style="1553" customWidth="1"/>
    <col min="3842" max="3842" width="16.33203125" style="1553" customWidth="1"/>
    <col min="3843" max="3843" width="15.83203125" style="1553" customWidth="1"/>
    <col min="3844" max="3844" width="16.6640625" style="1553" customWidth="1"/>
    <col min="3845" max="3845" width="16.83203125" style="1553" customWidth="1"/>
    <col min="3846" max="3847" width="12.83203125" style="1553" customWidth="1"/>
    <col min="3848" max="3848" width="13.83203125" style="1553" customWidth="1"/>
    <col min="3849" max="4095" width="9.33203125" style="1553"/>
    <col min="4096" max="4096" width="60.6640625" style="1553" customWidth="1"/>
    <col min="4097" max="4097" width="15.6640625" style="1553" customWidth="1"/>
    <col min="4098" max="4098" width="16.33203125" style="1553" customWidth="1"/>
    <col min="4099" max="4099" width="15.83203125" style="1553" customWidth="1"/>
    <col min="4100" max="4100" width="16.6640625" style="1553" customWidth="1"/>
    <col min="4101" max="4101" width="16.83203125" style="1553" customWidth="1"/>
    <col min="4102" max="4103" width="12.83203125" style="1553" customWidth="1"/>
    <col min="4104" max="4104" width="13.83203125" style="1553" customWidth="1"/>
    <col min="4105" max="4351" width="9.33203125" style="1553"/>
    <col min="4352" max="4352" width="60.6640625" style="1553" customWidth="1"/>
    <col min="4353" max="4353" width="15.6640625" style="1553" customWidth="1"/>
    <col min="4354" max="4354" width="16.33203125" style="1553" customWidth="1"/>
    <col min="4355" max="4355" width="15.83203125" style="1553" customWidth="1"/>
    <col min="4356" max="4356" width="16.6640625" style="1553" customWidth="1"/>
    <col min="4357" max="4357" width="16.83203125" style="1553" customWidth="1"/>
    <col min="4358" max="4359" width="12.83203125" style="1553" customWidth="1"/>
    <col min="4360" max="4360" width="13.83203125" style="1553" customWidth="1"/>
    <col min="4361" max="4607" width="9.33203125" style="1553"/>
    <col min="4608" max="4608" width="60.6640625" style="1553" customWidth="1"/>
    <col min="4609" max="4609" width="15.6640625" style="1553" customWidth="1"/>
    <col min="4610" max="4610" width="16.33203125" style="1553" customWidth="1"/>
    <col min="4611" max="4611" width="15.83203125" style="1553" customWidth="1"/>
    <col min="4612" max="4612" width="16.6640625" style="1553" customWidth="1"/>
    <col min="4613" max="4613" width="16.83203125" style="1553" customWidth="1"/>
    <col min="4614" max="4615" width="12.83203125" style="1553" customWidth="1"/>
    <col min="4616" max="4616" width="13.83203125" style="1553" customWidth="1"/>
    <col min="4617" max="4863" width="9.33203125" style="1553"/>
    <col min="4864" max="4864" width="60.6640625" style="1553" customWidth="1"/>
    <col min="4865" max="4865" width="15.6640625" style="1553" customWidth="1"/>
    <col min="4866" max="4866" width="16.33203125" style="1553" customWidth="1"/>
    <col min="4867" max="4867" width="15.83203125" style="1553" customWidth="1"/>
    <col min="4868" max="4868" width="16.6640625" style="1553" customWidth="1"/>
    <col min="4869" max="4869" width="16.83203125" style="1553" customWidth="1"/>
    <col min="4870" max="4871" width="12.83203125" style="1553" customWidth="1"/>
    <col min="4872" max="4872" width="13.83203125" style="1553" customWidth="1"/>
    <col min="4873" max="5119" width="9.33203125" style="1553"/>
    <col min="5120" max="5120" width="60.6640625" style="1553" customWidth="1"/>
    <col min="5121" max="5121" width="15.6640625" style="1553" customWidth="1"/>
    <col min="5122" max="5122" width="16.33203125" style="1553" customWidth="1"/>
    <col min="5123" max="5123" width="15.83203125" style="1553" customWidth="1"/>
    <col min="5124" max="5124" width="16.6640625" style="1553" customWidth="1"/>
    <col min="5125" max="5125" width="16.83203125" style="1553" customWidth="1"/>
    <col min="5126" max="5127" width="12.83203125" style="1553" customWidth="1"/>
    <col min="5128" max="5128" width="13.83203125" style="1553" customWidth="1"/>
    <col min="5129" max="5375" width="9.33203125" style="1553"/>
    <col min="5376" max="5376" width="60.6640625" style="1553" customWidth="1"/>
    <col min="5377" max="5377" width="15.6640625" style="1553" customWidth="1"/>
    <col min="5378" max="5378" width="16.33203125" style="1553" customWidth="1"/>
    <col min="5379" max="5379" width="15.83203125" style="1553" customWidth="1"/>
    <col min="5380" max="5380" width="16.6640625" style="1553" customWidth="1"/>
    <col min="5381" max="5381" width="16.83203125" style="1553" customWidth="1"/>
    <col min="5382" max="5383" width="12.83203125" style="1553" customWidth="1"/>
    <col min="5384" max="5384" width="13.83203125" style="1553" customWidth="1"/>
    <col min="5385" max="5631" width="9.33203125" style="1553"/>
    <col min="5632" max="5632" width="60.6640625" style="1553" customWidth="1"/>
    <col min="5633" max="5633" width="15.6640625" style="1553" customWidth="1"/>
    <col min="5634" max="5634" width="16.33203125" style="1553" customWidth="1"/>
    <col min="5635" max="5635" width="15.83203125" style="1553" customWidth="1"/>
    <col min="5636" max="5636" width="16.6640625" style="1553" customWidth="1"/>
    <col min="5637" max="5637" width="16.83203125" style="1553" customWidth="1"/>
    <col min="5638" max="5639" width="12.83203125" style="1553" customWidth="1"/>
    <col min="5640" max="5640" width="13.83203125" style="1553" customWidth="1"/>
    <col min="5641" max="5887" width="9.33203125" style="1553"/>
    <col min="5888" max="5888" width="60.6640625" style="1553" customWidth="1"/>
    <col min="5889" max="5889" width="15.6640625" style="1553" customWidth="1"/>
    <col min="5890" max="5890" width="16.33203125" style="1553" customWidth="1"/>
    <col min="5891" max="5891" width="15.83203125" style="1553" customWidth="1"/>
    <col min="5892" max="5892" width="16.6640625" style="1553" customWidth="1"/>
    <col min="5893" max="5893" width="16.83203125" style="1553" customWidth="1"/>
    <col min="5894" max="5895" width="12.83203125" style="1553" customWidth="1"/>
    <col min="5896" max="5896" width="13.83203125" style="1553" customWidth="1"/>
    <col min="5897" max="6143" width="9.33203125" style="1553"/>
    <col min="6144" max="6144" width="60.6640625" style="1553" customWidth="1"/>
    <col min="6145" max="6145" width="15.6640625" style="1553" customWidth="1"/>
    <col min="6146" max="6146" width="16.33203125" style="1553" customWidth="1"/>
    <col min="6147" max="6147" width="15.83203125" style="1553" customWidth="1"/>
    <col min="6148" max="6148" width="16.6640625" style="1553" customWidth="1"/>
    <col min="6149" max="6149" width="16.83203125" style="1553" customWidth="1"/>
    <col min="6150" max="6151" width="12.83203125" style="1553" customWidth="1"/>
    <col min="6152" max="6152" width="13.83203125" style="1553" customWidth="1"/>
    <col min="6153" max="6399" width="9.33203125" style="1553"/>
    <col min="6400" max="6400" width="60.6640625" style="1553" customWidth="1"/>
    <col min="6401" max="6401" width="15.6640625" style="1553" customWidth="1"/>
    <col min="6402" max="6402" width="16.33203125" style="1553" customWidth="1"/>
    <col min="6403" max="6403" width="15.83203125" style="1553" customWidth="1"/>
    <col min="6404" max="6404" width="16.6640625" style="1553" customWidth="1"/>
    <col min="6405" max="6405" width="16.83203125" style="1553" customWidth="1"/>
    <col min="6406" max="6407" width="12.83203125" style="1553" customWidth="1"/>
    <col min="6408" max="6408" width="13.83203125" style="1553" customWidth="1"/>
    <col min="6409" max="6655" width="9.33203125" style="1553"/>
    <col min="6656" max="6656" width="60.6640625" style="1553" customWidth="1"/>
    <col min="6657" max="6657" width="15.6640625" style="1553" customWidth="1"/>
    <col min="6658" max="6658" width="16.33203125" style="1553" customWidth="1"/>
    <col min="6659" max="6659" width="15.83203125" style="1553" customWidth="1"/>
    <col min="6660" max="6660" width="16.6640625" style="1553" customWidth="1"/>
    <col min="6661" max="6661" width="16.83203125" style="1553" customWidth="1"/>
    <col min="6662" max="6663" width="12.83203125" style="1553" customWidth="1"/>
    <col min="6664" max="6664" width="13.83203125" style="1553" customWidth="1"/>
    <col min="6665" max="6911" width="9.33203125" style="1553"/>
    <col min="6912" max="6912" width="60.6640625" style="1553" customWidth="1"/>
    <col min="6913" max="6913" width="15.6640625" style="1553" customWidth="1"/>
    <col min="6914" max="6914" width="16.33203125" style="1553" customWidth="1"/>
    <col min="6915" max="6915" width="15.83203125" style="1553" customWidth="1"/>
    <col min="6916" max="6916" width="16.6640625" style="1553" customWidth="1"/>
    <col min="6917" max="6917" width="16.83203125" style="1553" customWidth="1"/>
    <col min="6918" max="6919" width="12.83203125" style="1553" customWidth="1"/>
    <col min="6920" max="6920" width="13.83203125" style="1553" customWidth="1"/>
    <col min="6921" max="7167" width="9.33203125" style="1553"/>
    <col min="7168" max="7168" width="60.6640625" style="1553" customWidth="1"/>
    <col min="7169" max="7169" width="15.6640625" style="1553" customWidth="1"/>
    <col min="7170" max="7170" width="16.33203125" style="1553" customWidth="1"/>
    <col min="7171" max="7171" width="15.83203125" style="1553" customWidth="1"/>
    <col min="7172" max="7172" width="16.6640625" style="1553" customWidth="1"/>
    <col min="7173" max="7173" width="16.83203125" style="1553" customWidth="1"/>
    <col min="7174" max="7175" width="12.83203125" style="1553" customWidth="1"/>
    <col min="7176" max="7176" width="13.83203125" style="1553" customWidth="1"/>
    <col min="7177" max="7423" width="9.33203125" style="1553"/>
    <col min="7424" max="7424" width="60.6640625" style="1553" customWidth="1"/>
    <col min="7425" max="7425" width="15.6640625" style="1553" customWidth="1"/>
    <col min="7426" max="7426" width="16.33203125" style="1553" customWidth="1"/>
    <col min="7427" max="7427" width="15.83203125" style="1553" customWidth="1"/>
    <col min="7428" max="7428" width="16.6640625" style="1553" customWidth="1"/>
    <col min="7429" max="7429" width="16.83203125" style="1553" customWidth="1"/>
    <col min="7430" max="7431" width="12.83203125" style="1553" customWidth="1"/>
    <col min="7432" max="7432" width="13.83203125" style="1553" customWidth="1"/>
    <col min="7433" max="7679" width="9.33203125" style="1553"/>
    <col min="7680" max="7680" width="60.6640625" style="1553" customWidth="1"/>
    <col min="7681" max="7681" width="15.6640625" style="1553" customWidth="1"/>
    <col min="7682" max="7682" width="16.33203125" style="1553" customWidth="1"/>
    <col min="7683" max="7683" width="15.83203125" style="1553" customWidth="1"/>
    <col min="7684" max="7684" width="16.6640625" style="1553" customWidth="1"/>
    <col min="7685" max="7685" width="16.83203125" style="1553" customWidth="1"/>
    <col min="7686" max="7687" width="12.83203125" style="1553" customWidth="1"/>
    <col min="7688" max="7688" width="13.83203125" style="1553" customWidth="1"/>
    <col min="7689" max="7935" width="9.33203125" style="1553"/>
    <col min="7936" max="7936" width="60.6640625" style="1553" customWidth="1"/>
    <col min="7937" max="7937" width="15.6640625" style="1553" customWidth="1"/>
    <col min="7938" max="7938" width="16.33203125" style="1553" customWidth="1"/>
    <col min="7939" max="7939" width="15.83203125" style="1553" customWidth="1"/>
    <col min="7940" max="7940" width="16.6640625" style="1553" customWidth="1"/>
    <col min="7941" max="7941" width="16.83203125" style="1553" customWidth="1"/>
    <col min="7942" max="7943" width="12.83203125" style="1553" customWidth="1"/>
    <col min="7944" max="7944" width="13.83203125" style="1553" customWidth="1"/>
    <col min="7945" max="8191" width="9.33203125" style="1553"/>
    <col min="8192" max="8192" width="60.6640625" style="1553" customWidth="1"/>
    <col min="8193" max="8193" width="15.6640625" style="1553" customWidth="1"/>
    <col min="8194" max="8194" width="16.33203125" style="1553" customWidth="1"/>
    <col min="8195" max="8195" width="15.83203125" style="1553" customWidth="1"/>
    <col min="8196" max="8196" width="16.6640625" style="1553" customWidth="1"/>
    <col min="8197" max="8197" width="16.83203125" style="1553" customWidth="1"/>
    <col min="8198" max="8199" width="12.83203125" style="1553" customWidth="1"/>
    <col min="8200" max="8200" width="13.83203125" style="1553" customWidth="1"/>
    <col min="8201" max="8447" width="9.33203125" style="1553"/>
    <col min="8448" max="8448" width="60.6640625" style="1553" customWidth="1"/>
    <col min="8449" max="8449" width="15.6640625" style="1553" customWidth="1"/>
    <col min="8450" max="8450" width="16.33203125" style="1553" customWidth="1"/>
    <col min="8451" max="8451" width="15.83203125" style="1553" customWidth="1"/>
    <col min="8452" max="8452" width="16.6640625" style="1553" customWidth="1"/>
    <col min="8453" max="8453" width="16.83203125" style="1553" customWidth="1"/>
    <col min="8454" max="8455" width="12.83203125" style="1553" customWidth="1"/>
    <col min="8456" max="8456" width="13.83203125" style="1553" customWidth="1"/>
    <col min="8457" max="8703" width="9.33203125" style="1553"/>
    <col min="8704" max="8704" width="60.6640625" style="1553" customWidth="1"/>
    <col min="8705" max="8705" width="15.6640625" style="1553" customWidth="1"/>
    <col min="8706" max="8706" width="16.33203125" style="1553" customWidth="1"/>
    <col min="8707" max="8707" width="15.83203125" style="1553" customWidth="1"/>
    <col min="8708" max="8708" width="16.6640625" style="1553" customWidth="1"/>
    <col min="8709" max="8709" width="16.83203125" style="1553" customWidth="1"/>
    <col min="8710" max="8711" width="12.83203125" style="1553" customWidth="1"/>
    <col min="8712" max="8712" width="13.83203125" style="1553" customWidth="1"/>
    <col min="8713" max="8959" width="9.33203125" style="1553"/>
    <col min="8960" max="8960" width="60.6640625" style="1553" customWidth="1"/>
    <col min="8961" max="8961" width="15.6640625" style="1553" customWidth="1"/>
    <col min="8962" max="8962" width="16.33203125" style="1553" customWidth="1"/>
    <col min="8963" max="8963" width="15.83203125" style="1553" customWidth="1"/>
    <col min="8964" max="8964" width="16.6640625" style="1553" customWidth="1"/>
    <col min="8965" max="8965" width="16.83203125" style="1553" customWidth="1"/>
    <col min="8966" max="8967" width="12.83203125" style="1553" customWidth="1"/>
    <col min="8968" max="8968" width="13.83203125" style="1553" customWidth="1"/>
    <col min="8969" max="9215" width="9.33203125" style="1553"/>
    <col min="9216" max="9216" width="60.6640625" style="1553" customWidth="1"/>
    <col min="9217" max="9217" width="15.6640625" style="1553" customWidth="1"/>
    <col min="9218" max="9218" width="16.33203125" style="1553" customWidth="1"/>
    <col min="9219" max="9219" width="15.83203125" style="1553" customWidth="1"/>
    <col min="9220" max="9220" width="16.6640625" style="1553" customWidth="1"/>
    <col min="9221" max="9221" width="16.83203125" style="1553" customWidth="1"/>
    <col min="9222" max="9223" width="12.83203125" style="1553" customWidth="1"/>
    <col min="9224" max="9224" width="13.83203125" style="1553" customWidth="1"/>
    <col min="9225" max="9471" width="9.33203125" style="1553"/>
    <col min="9472" max="9472" width="60.6640625" style="1553" customWidth="1"/>
    <col min="9473" max="9473" width="15.6640625" style="1553" customWidth="1"/>
    <col min="9474" max="9474" width="16.33203125" style="1553" customWidth="1"/>
    <col min="9475" max="9475" width="15.83203125" style="1553" customWidth="1"/>
    <col min="9476" max="9476" width="16.6640625" style="1553" customWidth="1"/>
    <col min="9477" max="9477" width="16.83203125" style="1553" customWidth="1"/>
    <col min="9478" max="9479" width="12.83203125" style="1553" customWidth="1"/>
    <col min="9480" max="9480" width="13.83203125" style="1553" customWidth="1"/>
    <col min="9481" max="9727" width="9.33203125" style="1553"/>
    <col min="9728" max="9728" width="60.6640625" style="1553" customWidth="1"/>
    <col min="9729" max="9729" width="15.6640625" style="1553" customWidth="1"/>
    <col min="9730" max="9730" width="16.33203125" style="1553" customWidth="1"/>
    <col min="9731" max="9731" width="15.83203125" style="1553" customWidth="1"/>
    <col min="9732" max="9732" width="16.6640625" style="1553" customWidth="1"/>
    <col min="9733" max="9733" width="16.83203125" style="1553" customWidth="1"/>
    <col min="9734" max="9735" width="12.83203125" style="1553" customWidth="1"/>
    <col min="9736" max="9736" width="13.83203125" style="1553" customWidth="1"/>
    <col min="9737" max="9983" width="9.33203125" style="1553"/>
    <col min="9984" max="9984" width="60.6640625" style="1553" customWidth="1"/>
    <col min="9985" max="9985" width="15.6640625" style="1553" customWidth="1"/>
    <col min="9986" max="9986" width="16.33203125" style="1553" customWidth="1"/>
    <col min="9987" max="9987" width="15.83203125" style="1553" customWidth="1"/>
    <col min="9988" max="9988" width="16.6640625" style="1553" customWidth="1"/>
    <col min="9989" max="9989" width="16.83203125" style="1553" customWidth="1"/>
    <col min="9990" max="9991" width="12.83203125" style="1553" customWidth="1"/>
    <col min="9992" max="9992" width="13.83203125" style="1553" customWidth="1"/>
    <col min="9993" max="10239" width="9.33203125" style="1553"/>
    <col min="10240" max="10240" width="60.6640625" style="1553" customWidth="1"/>
    <col min="10241" max="10241" width="15.6640625" style="1553" customWidth="1"/>
    <col min="10242" max="10242" width="16.33203125" style="1553" customWidth="1"/>
    <col min="10243" max="10243" width="15.83203125" style="1553" customWidth="1"/>
    <col min="10244" max="10244" width="16.6640625" style="1553" customWidth="1"/>
    <col min="10245" max="10245" width="16.83203125" style="1553" customWidth="1"/>
    <col min="10246" max="10247" width="12.83203125" style="1553" customWidth="1"/>
    <col min="10248" max="10248" width="13.83203125" style="1553" customWidth="1"/>
    <col min="10249" max="10495" width="9.33203125" style="1553"/>
    <col min="10496" max="10496" width="60.6640625" style="1553" customWidth="1"/>
    <col min="10497" max="10497" width="15.6640625" style="1553" customWidth="1"/>
    <col min="10498" max="10498" width="16.33203125" style="1553" customWidth="1"/>
    <col min="10499" max="10499" width="15.83203125" style="1553" customWidth="1"/>
    <col min="10500" max="10500" width="16.6640625" style="1553" customWidth="1"/>
    <col min="10501" max="10501" width="16.83203125" style="1553" customWidth="1"/>
    <col min="10502" max="10503" width="12.83203125" style="1553" customWidth="1"/>
    <col min="10504" max="10504" width="13.83203125" style="1553" customWidth="1"/>
    <col min="10505" max="10751" width="9.33203125" style="1553"/>
    <col min="10752" max="10752" width="60.6640625" style="1553" customWidth="1"/>
    <col min="10753" max="10753" width="15.6640625" style="1553" customWidth="1"/>
    <col min="10754" max="10754" width="16.33203125" style="1553" customWidth="1"/>
    <col min="10755" max="10755" width="15.83203125" style="1553" customWidth="1"/>
    <col min="10756" max="10756" width="16.6640625" style="1553" customWidth="1"/>
    <col min="10757" max="10757" width="16.83203125" style="1553" customWidth="1"/>
    <col min="10758" max="10759" width="12.83203125" style="1553" customWidth="1"/>
    <col min="10760" max="10760" width="13.83203125" style="1553" customWidth="1"/>
    <col min="10761" max="11007" width="9.33203125" style="1553"/>
    <col min="11008" max="11008" width="60.6640625" style="1553" customWidth="1"/>
    <col min="11009" max="11009" width="15.6640625" style="1553" customWidth="1"/>
    <col min="11010" max="11010" width="16.33203125" style="1553" customWidth="1"/>
    <col min="11011" max="11011" width="15.83203125" style="1553" customWidth="1"/>
    <col min="11012" max="11012" width="16.6640625" style="1553" customWidth="1"/>
    <col min="11013" max="11013" width="16.83203125" style="1553" customWidth="1"/>
    <col min="11014" max="11015" width="12.83203125" style="1553" customWidth="1"/>
    <col min="11016" max="11016" width="13.83203125" style="1553" customWidth="1"/>
    <col min="11017" max="11263" width="9.33203125" style="1553"/>
    <col min="11264" max="11264" width="60.6640625" style="1553" customWidth="1"/>
    <col min="11265" max="11265" width="15.6640625" style="1553" customWidth="1"/>
    <col min="11266" max="11266" width="16.33203125" style="1553" customWidth="1"/>
    <col min="11267" max="11267" width="15.83203125" style="1553" customWidth="1"/>
    <col min="11268" max="11268" width="16.6640625" style="1553" customWidth="1"/>
    <col min="11269" max="11269" width="16.83203125" style="1553" customWidth="1"/>
    <col min="11270" max="11271" width="12.83203125" style="1553" customWidth="1"/>
    <col min="11272" max="11272" width="13.83203125" style="1553" customWidth="1"/>
    <col min="11273" max="11519" width="9.33203125" style="1553"/>
    <col min="11520" max="11520" width="60.6640625" style="1553" customWidth="1"/>
    <col min="11521" max="11521" width="15.6640625" style="1553" customWidth="1"/>
    <col min="11522" max="11522" width="16.33203125" style="1553" customWidth="1"/>
    <col min="11523" max="11523" width="15.83203125" style="1553" customWidth="1"/>
    <col min="11524" max="11524" width="16.6640625" style="1553" customWidth="1"/>
    <col min="11525" max="11525" width="16.83203125" style="1553" customWidth="1"/>
    <col min="11526" max="11527" width="12.83203125" style="1553" customWidth="1"/>
    <col min="11528" max="11528" width="13.83203125" style="1553" customWidth="1"/>
    <col min="11529" max="11775" width="9.33203125" style="1553"/>
    <col min="11776" max="11776" width="60.6640625" style="1553" customWidth="1"/>
    <col min="11777" max="11777" width="15.6640625" style="1553" customWidth="1"/>
    <col min="11778" max="11778" width="16.33203125" style="1553" customWidth="1"/>
    <col min="11779" max="11779" width="15.83203125" style="1553" customWidth="1"/>
    <col min="11780" max="11780" width="16.6640625" style="1553" customWidth="1"/>
    <col min="11781" max="11781" width="16.83203125" style="1553" customWidth="1"/>
    <col min="11782" max="11783" width="12.83203125" style="1553" customWidth="1"/>
    <col min="11784" max="11784" width="13.83203125" style="1553" customWidth="1"/>
    <col min="11785" max="12031" width="9.33203125" style="1553"/>
    <col min="12032" max="12032" width="60.6640625" style="1553" customWidth="1"/>
    <col min="12033" max="12033" width="15.6640625" style="1553" customWidth="1"/>
    <col min="12034" max="12034" width="16.33203125" style="1553" customWidth="1"/>
    <col min="12035" max="12035" width="15.83203125" style="1553" customWidth="1"/>
    <col min="12036" max="12036" width="16.6640625" style="1553" customWidth="1"/>
    <col min="12037" max="12037" width="16.83203125" style="1553" customWidth="1"/>
    <col min="12038" max="12039" width="12.83203125" style="1553" customWidth="1"/>
    <col min="12040" max="12040" width="13.83203125" style="1553" customWidth="1"/>
    <col min="12041" max="12287" width="9.33203125" style="1553"/>
    <col min="12288" max="12288" width="60.6640625" style="1553" customWidth="1"/>
    <col min="12289" max="12289" width="15.6640625" style="1553" customWidth="1"/>
    <col min="12290" max="12290" width="16.33203125" style="1553" customWidth="1"/>
    <col min="12291" max="12291" width="15.83203125" style="1553" customWidth="1"/>
    <col min="12292" max="12292" width="16.6640625" style="1553" customWidth="1"/>
    <col min="12293" max="12293" width="16.83203125" style="1553" customWidth="1"/>
    <col min="12294" max="12295" width="12.83203125" style="1553" customWidth="1"/>
    <col min="12296" max="12296" width="13.83203125" style="1553" customWidth="1"/>
    <col min="12297" max="12543" width="9.33203125" style="1553"/>
    <col min="12544" max="12544" width="60.6640625" style="1553" customWidth="1"/>
    <col min="12545" max="12545" width="15.6640625" style="1553" customWidth="1"/>
    <col min="12546" max="12546" width="16.33203125" style="1553" customWidth="1"/>
    <col min="12547" max="12547" width="15.83203125" style="1553" customWidth="1"/>
    <col min="12548" max="12548" width="16.6640625" style="1553" customWidth="1"/>
    <col min="12549" max="12549" width="16.83203125" style="1553" customWidth="1"/>
    <col min="12550" max="12551" width="12.83203125" style="1553" customWidth="1"/>
    <col min="12552" max="12552" width="13.83203125" style="1553" customWidth="1"/>
    <col min="12553" max="12799" width="9.33203125" style="1553"/>
    <col min="12800" max="12800" width="60.6640625" style="1553" customWidth="1"/>
    <col min="12801" max="12801" width="15.6640625" style="1553" customWidth="1"/>
    <col min="12802" max="12802" width="16.33203125" style="1553" customWidth="1"/>
    <col min="12803" max="12803" width="15.83203125" style="1553" customWidth="1"/>
    <col min="12804" max="12804" width="16.6640625" style="1553" customWidth="1"/>
    <col min="12805" max="12805" width="16.83203125" style="1553" customWidth="1"/>
    <col min="12806" max="12807" width="12.83203125" style="1553" customWidth="1"/>
    <col min="12808" max="12808" width="13.83203125" style="1553" customWidth="1"/>
    <col min="12809" max="13055" width="9.33203125" style="1553"/>
    <col min="13056" max="13056" width="60.6640625" style="1553" customWidth="1"/>
    <col min="13057" max="13057" width="15.6640625" style="1553" customWidth="1"/>
    <col min="13058" max="13058" width="16.33203125" style="1553" customWidth="1"/>
    <col min="13059" max="13059" width="15.83203125" style="1553" customWidth="1"/>
    <col min="13060" max="13060" width="16.6640625" style="1553" customWidth="1"/>
    <col min="13061" max="13061" width="16.83203125" style="1553" customWidth="1"/>
    <col min="13062" max="13063" width="12.83203125" style="1553" customWidth="1"/>
    <col min="13064" max="13064" width="13.83203125" style="1553" customWidth="1"/>
    <col min="13065" max="13311" width="9.33203125" style="1553"/>
    <col min="13312" max="13312" width="60.6640625" style="1553" customWidth="1"/>
    <col min="13313" max="13313" width="15.6640625" style="1553" customWidth="1"/>
    <col min="13314" max="13314" width="16.33203125" style="1553" customWidth="1"/>
    <col min="13315" max="13315" width="15.83203125" style="1553" customWidth="1"/>
    <col min="13316" max="13316" width="16.6640625" style="1553" customWidth="1"/>
    <col min="13317" max="13317" width="16.83203125" style="1553" customWidth="1"/>
    <col min="13318" max="13319" width="12.83203125" style="1553" customWidth="1"/>
    <col min="13320" max="13320" width="13.83203125" style="1553" customWidth="1"/>
    <col min="13321" max="13567" width="9.33203125" style="1553"/>
    <col min="13568" max="13568" width="60.6640625" style="1553" customWidth="1"/>
    <col min="13569" max="13569" width="15.6640625" style="1553" customWidth="1"/>
    <col min="13570" max="13570" width="16.33203125" style="1553" customWidth="1"/>
    <col min="13571" max="13571" width="15.83203125" style="1553" customWidth="1"/>
    <col min="13572" max="13572" width="16.6640625" style="1553" customWidth="1"/>
    <col min="13573" max="13573" width="16.83203125" style="1553" customWidth="1"/>
    <col min="13574" max="13575" width="12.83203125" style="1553" customWidth="1"/>
    <col min="13576" max="13576" width="13.83203125" style="1553" customWidth="1"/>
    <col min="13577" max="13823" width="9.33203125" style="1553"/>
    <col min="13824" max="13824" width="60.6640625" style="1553" customWidth="1"/>
    <col min="13825" max="13825" width="15.6640625" style="1553" customWidth="1"/>
    <col min="13826" max="13826" width="16.33203125" style="1553" customWidth="1"/>
    <col min="13827" max="13827" width="15.83203125" style="1553" customWidth="1"/>
    <col min="13828" max="13828" width="16.6640625" style="1553" customWidth="1"/>
    <col min="13829" max="13829" width="16.83203125" style="1553" customWidth="1"/>
    <col min="13830" max="13831" width="12.83203125" style="1553" customWidth="1"/>
    <col min="13832" max="13832" width="13.83203125" style="1553" customWidth="1"/>
    <col min="13833" max="14079" width="9.33203125" style="1553"/>
    <col min="14080" max="14080" width="60.6640625" style="1553" customWidth="1"/>
    <col min="14081" max="14081" width="15.6640625" style="1553" customWidth="1"/>
    <col min="14082" max="14082" width="16.33203125" style="1553" customWidth="1"/>
    <col min="14083" max="14083" width="15.83203125" style="1553" customWidth="1"/>
    <col min="14084" max="14084" width="16.6640625" style="1553" customWidth="1"/>
    <col min="14085" max="14085" width="16.83203125" style="1553" customWidth="1"/>
    <col min="14086" max="14087" width="12.83203125" style="1553" customWidth="1"/>
    <col min="14088" max="14088" width="13.83203125" style="1553" customWidth="1"/>
    <col min="14089" max="14335" width="9.33203125" style="1553"/>
    <col min="14336" max="14336" width="60.6640625" style="1553" customWidth="1"/>
    <col min="14337" max="14337" width="15.6640625" style="1553" customWidth="1"/>
    <col min="14338" max="14338" width="16.33203125" style="1553" customWidth="1"/>
    <col min="14339" max="14339" width="15.83203125" style="1553" customWidth="1"/>
    <col min="14340" max="14340" width="16.6640625" style="1553" customWidth="1"/>
    <col min="14341" max="14341" width="16.83203125" style="1553" customWidth="1"/>
    <col min="14342" max="14343" width="12.83203125" style="1553" customWidth="1"/>
    <col min="14344" max="14344" width="13.83203125" style="1553" customWidth="1"/>
    <col min="14345" max="14591" width="9.33203125" style="1553"/>
    <col min="14592" max="14592" width="60.6640625" style="1553" customWidth="1"/>
    <col min="14593" max="14593" width="15.6640625" style="1553" customWidth="1"/>
    <col min="14594" max="14594" width="16.33203125" style="1553" customWidth="1"/>
    <col min="14595" max="14595" width="15.83203125" style="1553" customWidth="1"/>
    <col min="14596" max="14596" width="16.6640625" style="1553" customWidth="1"/>
    <col min="14597" max="14597" width="16.83203125" style="1553" customWidth="1"/>
    <col min="14598" max="14599" width="12.83203125" style="1553" customWidth="1"/>
    <col min="14600" max="14600" width="13.83203125" style="1553" customWidth="1"/>
    <col min="14601" max="14847" width="9.33203125" style="1553"/>
    <col min="14848" max="14848" width="60.6640625" style="1553" customWidth="1"/>
    <col min="14849" max="14849" width="15.6640625" style="1553" customWidth="1"/>
    <col min="14850" max="14850" width="16.33203125" style="1553" customWidth="1"/>
    <col min="14851" max="14851" width="15.83203125" style="1553" customWidth="1"/>
    <col min="14852" max="14852" width="16.6640625" style="1553" customWidth="1"/>
    <col min="14853" max="14853" width="16.83203125" style="1553" customWidth="1"/>
    <col min="14854" max="14855" width="12.83203125" style="1553" customWidth="1"/>
    <col min="14856" max="14856" width="13.83203125" style="1553" customWidth="1"/>
    <col min="14857" max="15103" width="9.33203125" style="1553"/>
    <col min="15104" max="15104" width="60.6640625" style="1553" customWidth="1"/>
    <col min="15105" max="15105" width="15.6640625" style="1553" customWidth="1"/>
    <col min="15106" max="15106" width="16.33203125" style="1553" customWidth="1"/>
    <col min="15107" max="15107" width="15.83203125" style="1553" customWidth="1"/>
    <col min="15108" max="15108" width="16.6640625" style="1553" customWidth="1"/>
    <col min="15109" max="15109" width="16.83203125" style="1553" customWidth="1"/>
    <col min="15110" max="15111" width="12.83203125" style="1553" customWidth="1"/>
    <col min="15112" max="15112" width="13.83203125" style="1553" customWidth="1"/>
    <col min="15113" max="15359" width="9.33203125" style="1553"/>
    <col min="15360" max="15360" width="60.6640625" style="1553" customWidth="1"/>
    <col min="15361" max="15361" width="15.6640625" style="1553" customWidth="1"/>
    <col min="15362" max="15362" width="16.33203125" style="1553" customWidth="1"/>
    <col min="15363" max="15363" width="15.83203125" style="1553" customWidth="1"/>
    <col min="15364" max="15364" width="16.6640625" style="1553" customWidth="1"/>
    <col min="15365" max="15365" width="16.83203125" style="1553" customWidth="1"/>
    <col min="15366" max="15367" width="12.83203125" style="1553" customWidth="1"/>
    <col min="15368" max="15368" width="13.83203125" style="1553" customWidth="1"/>
    <col min="15369" max="15615" width="9.33203125" style="1553"/>
    <col min="15616" max="15616" width="60.6640625" style="1553" customWidth="1"/>
    <col min="15617" max="15617" width="15.6640625" style="1553" customWidth="1"/>
    <col min="15618" max="15618" width="16.33203125" style="1553" customWidth="1"/>
    <col min="15619" max="15619" width="15.83203125" style="1553" customWidth="1"/>
    <col min="15620" max="15620" width="16.6640625" style="1553" customWidth="1"/>
    <col min="15621" max="15621" width="16.83203125" style="1553" customWidth="1"/>
    <col min="15622" max="15623" width="12.83203125" style="1553" customWidth="1"/>
    <col min="15624" max="15624" width="13.83203125" style="1553" customWidth="1"/>
    <col min="15625" max="15871" width="9.33203125" style="1553"/>
    <col min="15872" max="15872" width="60.6640625" style="1553" customWidth="1"/>
    <col min="15873" max="15873" width="15.6640625" style="1553" customWidth="1"/>
    <col min="15874" max="15874" width="16.33203125" style="1553" customWidth="1"/>
    <col min="15875" max="15875" width="15.83203125" style="1553" customWidth="1"/>
    <col min="15876" max="15876" width="16.6640625" style="1553" customWidth="1"/>
    <col min="15877" max="15877" width="16.83203125" style="1553" customWidth="1"/>
    <col min="15878" max="15879" width="12.83203125" style="1553" customWidth="1"/>
    <col min="15880" max="15880" width="13.83203125" style="1553" customWidth="1"/>
    <col min="15881" max="16127" width="9.33203125" style="1553"/>
    <col min="16128" max="16128" width="60.6640625" style="1553" customWidth="1"/>
    <col min="16129" max="16129" width="15.6640625" style="1553" customWidth="1"/>
    <col min="16130" max="16130" width="16.33203125" style="1553" customWidth="1"/>
    <col min="16131" max="16131" width="15.83203125" style="1553" customWidth="1"/>
    <col min="16132" max="16132" width="16.6640625" style="1553" customWidth="1"/>
    <col min="16133" max="16133" width="16.83203125" style="1553" customWidth="1"/>
    <col min="16134" max="16135" width="12.83203125" style="1553" customWidth="1"/>
    <col min="16136" max="16136" width="13.83203125" style="1553" customWidth="1"/>
    <col min="16137" max="16384" width="9.33203125" style="1553"/>
  </cols>
  <sheetData>
    <row r="1" spans="1:13" x14ac:dyDescent="0.2">
      <c r="A1" s="1953" t="s">
        <v>866</v>
      </c>
      <c r="B1" s="1953"/>
      <c r="C1" s="1953"/>
      <c r="D1" s="1953"/>
      <c r="E1" s="1953"/>
      <c r="F1" s="1953"/>
      <c r="G1" s="1953"/>
    </row>
    <row r="2" spans="1:13" ht="14.25" customHeight="1" x14ac:dyDescent="0.2">
      <c r="A2" s="1953" t="s">
        <v>867</v>
      </c>
      <c r="B2" s="1953"/>
      <c r="C2" s="1953"/>
      <c r="D2" s="1953"/>
      <c r="E2" s="1953"/>
      <c r="F2" s="1953"/>
      <c r="G2" s="1953"/>
      <c r="H2" s="1555"/>
      <c r="I2" s="1555"/>
      <c r="J2" s="1555"/>
      <c r="K2" s="1555"/>
      <c r="L2" s="1555"/>
      <c r="M2" s="1555"/>
    </row>
    <row r="3" spans="1:13" ht="24.75" customHeight="1" x14ac:dyDescent="0.2">
      <c r="G3" s="1557"/>
    </row>
    <row r="4" spans="1:13" ht="25.5" customHeight="1" x14ac:dyDescent="0.2">
      <c r="A4" s="1952" t="s">
        <v>414</v>
      </c>
      <c r="B4" s="1952"/>
      <c r="C4" s="1952"/>
      <c r="D4" s="1952"/>
      <c r="E4" s="1952"/>
      <c r="F4" s="1952"/>
      <c r="G4" s="1952"/>
    </row>
    <row r="5" spans="1:13" ht="17.45" customHeight="1" thickBot="1" x14ac:dyDescent="0.25">
      <c r="G5" s="1558" t="s">
        <v>360</v>
      </c>
    </row>
    <row r="6" spans="1:13" s="1562" customFormat="1" ht="64.5" customHeight="1" thickBot="1" x14ac:dyDescent="0.25">
      <c r="A6" s="1559" t="s">
        <v>415</v>
      </c>
      <c r="B6" s="1560" t="s">
        <v>405</v>
      </c>
      <c r="C6" s="1560" t="s">
        <v>406</v>
      </c>
      <c r="D6" s="1560" t="s">
        <v>886</v>
      </c>
      <c r="E6" s="1560" t="str">
        <f>'15.felh.felúj.'!C8</f>
        <v>2024. évi eredeti előirányzat a
25/2023. (XII.14.) rendelet szerint</v>
      </c>
      <c r="F6" s="1560" t="str">
        <f>'15.felh.felúj.'!D8</f>
        <v>Módosított előirányzat a …./2024.  (VI…..)  rendelet szerint</v>
      </c>
      <c r="G6" s="1561" t="s">
        <v>663</v>
      </c>
    </row>
    <row r="7" spans="1:13" s="1598" customFormat="1" ht="15" customHeight="1" thickBot="1" x14ac:dyDescent="0.25">
      <c r="A7" s="1596" t="s">
        <v>296</v>
      </c>
      <c r="B7" s="1597" t="s">
        <v>297</v>
      </c>
      <c r="C7" s="1597" t="s">
        <v>298</v>
      </c>
      <c r="D7" s="1597" t="s">
        <v>299</v>
      </c>
      <c r="E7" s="1597" t="s">
        <v>300</v>
      </c>
      <c r="F7" s="1565" t="s">
        <v>386</v>
      </c>
      <c r="G7" s="1566" t="s">
        <v>908</v>
      </c>
    </row>
    <row r="8" spans="1:13" s="1598" customFormat="1" ht="30.2" customHeight="1" x14ac:dyDescent="0.2">
      <c r="A8" s="1599" t="s">
        <v>416</v>
      </c>
      <c r="B8" s="1575"/>
      <c r="C8" s="1574"/>
      <c r="D8" s="1575"/>
      <c r="E8" s="1575"/>
      <c r="F8" s="1576"/>
      <c r="G8" s="1577">
        <f>B8-D8-E8</f>
        <v>0</v>
      </c>
    </row>
    <row r="9" spans="1:13" s="1598" customFormat="1" ht="27" customHeight="1" x14ac:dyDescent="0.2">
      <c r="A9" s="1600" t="str">
        <f>'15.felh.felúj.'!B30</f>
        <v>Műszaki tervezés (felújítás)</v>
      </c>
      <c r="B9" s="1575">
        <f>D9+F9+G9</f>
        <v>5000000</v>
      </c>
      <c r="C9" s="1574" t="s">
        <v>698</v>
      </c>
      <c r="D9" s="1575"/>
      <c r="E9" s="1575">
        <f>'15.felh.felúj.'!C30</f>
        <v>5000000</v>
      </c>
      <c r="F9" s="1576">
        <f>'15.felh.felúj.'!D30</f>
        <v>5000000</v>
      </c>
      <c r="G9" s="1577"/>
    </row>
    <row r="10" spans="1:13" s="1598" customFormat="1" ht="27" customHeight="1" x14ac:dyDescent="0.2">
      <c r="A10" s="1600" t="str">
        <f>'15.felh.felúj.'!B31</f>
        <v>Városközponti tó rézsűvédelme</v>
      </c>
      <c r="B10" s="1575">
        <f t="shared" ref="B10:B20" si="0">D10+F10+G10</f>
        <v>11557000</v>
      </c>
      <c r="C10" s="1574" t="s">
        <v>702</v>
      </c>
      <c r="D10" s="1575">
        <v>11036300</v>
      </c>
      <c r="E10" s="1575">
        <f>'15.felh.felúj.'!C31</f>
        <v>520700</v>
      </c>
      <c r="F10" s="1576">
        <f>'15.felh.felúj.'!D31</f>
        <v>520700</v>
      </c>
      <c r="G10" s="1577"/>
    </row>
    <row r="11" spans="1:13" s="1598" customFormat="1" ht="27" customHeight="1" x14ac:dyDescent="0.2">
      <c r="A11" s="1600" t="str">
        <f>'15.felh.felúj.'!B32</f>
        <v>Ivóvíz közmű felújítások</v>
      </c>
      <c r="B11" s="1575">
        <f t="shared" si="0"/>
        <v>121994747</v>
      </c>
      <c r="C11" s="1574" t="s">
        <v>700</v>
      </c>
      <c r="D11" s="1575"/>
      <c r="E11" s="1575">
        <f>'15.felh.felúj.'!C32</f>
        <v>121994747</v>
      </c>
      <c r="F11" s="1576">
        <f>'15.felh.felúj.'!D32</f>
        <v>121994747</v>
      </c>
      <c r="G11" s="1577"/>
    </row>
    <row r="12" spans="1:13" s="1598" customFormat="1" ht="27" customHeight="1" x14ac:dyDescent="0.2">
      <c r="A12" s="1600" t="str">
        <f>'15.felh.felúj.'!B33</f>
        <v>Szennyvíz közmű felújítások</v>
      </c>
      <c r="B12" s="1575">
        <f t="shared" si="0"/>
        <v>281285181</v>
      </c>
      <c r="C12" s="1574" t="s">
        <v>700</v>
      </c>
      <c r="D12" s="1575"/>
      <c r="E12" s="1575">
        <f>'15.felh.felúj.'!C33</f>
        <v>281285181</v>
      </c>
      <c r="F12" s="1576">
        <f>'15.felh.felúj.'!D33</f>
        <v>281285181</v>
      </c>
      <c r="G12" s="1577"/>
    </row>
    <row r="13" spans="1:13" s="1598" customFormat="1" ht="27" customHeight="1" x14ac:dyDescent="0.2">
      <c r="A13" s="1600" t="str">
        <f>'15.felh.felúj.'!B34</f>
        <v>Kültéri fitnesz parkok szabványossági átalakítása</v>
      </c>
      <c r="B13" s="1575">
        <f t="shared" si="0"/>
        <v>5200000</v>
      </c>
      <c r="C13" s="1574" t="s">
        <v>700</v>
      </c>
      <c r="D13" s="1575"/>
      <c r="E13" s="1575">
        <f>'15.felh.felúj.'!C34</f>
        <v>5200000</v>
      </c>
      <c r="F13" s="1576">
        <f>'15.felh.felúj.'!D34</f>
        <v>5200000</v>
      </c>
      <c r="G13" s="1577"/>
      <c r="H13" s="1553"/>
    </row>
    <row r="14" spans="1:13" s="1598" customFormat="1" ht="27" customHeight="1" x14ac:dyDescent="0.2">
      <c r="A14" s="1600" t="str">
        <f>'15.felh.felúj.'!B35</f>
        <v>Tiszaújvárosi Városháza energetikai korszerűsítése</v>
      </c>
      <c r="B14" s="1575">
        <f t="shared" si="0"/>
        <v>169374287</v>
      </c>
      <c r="C14" s="1574" t="s">
        <v>701</v>
      </c>
      <c r="D14" s="1575"/>
      <c r="E14" s="1575">
        <f>'15.felh.felúj.'!C35</f>
        <v>169374287</v>
      </c>
      <c r="F14" s="1576">
        <f>'15.felh.felúj.'!D35</f>
        <v>169374287</v>
      </c>
      <c r="G14" s="1577"/>
    </row>
    <row r="15" spans="1:13" s="1598" customFormat="1" ht="27" hidden="1" customHeight="1" x14ac:dyDescent="0.2">
      <c r="A15" s="1600"/>
      <c r="B15" s="1575">
        <f t="shared" si="0"/>
        <v>0</v>
      </c>
      <c r="C15" s="1574"/>
      <c r="D15" s="1575"/>
      <c r="E15" s="1575"/>
      <c r="F15" s="1576"/>
      <c r="G15" s="1577"/>
    </row>
    <row r="16" spans="1:13" s="1598" customFormat="1" ht="24.95" hidden="1" customHeight="1" x14ac:dyDescent="0.2">
      <c r="A16" s="1601" t="s">
        <v>564</v>
      </c>
      <c r="B16" s="1575">
        <f t="shared" si="0"/>
        <v>0</v>
      </c>
      <c r="C16" s="1574"/>
      <c r="D16" s="1575"/>
      <c r="E16" s="1575"/>
      <c r="F16" s="1576"/>
      <c r="G16" s="1577"/>
    </row>
    <row r="17" spans="1:7" s="1598" customFormat="1" ht="24.95" hidden="1" customHeight="1" x14ac:dyDescent="0.2">
      <c r="A17" s="1600"/>
      <c r="B17" s="1575">
        <f t="shared" si="0"/>
        <v>0</v>
      </c>
      <c r="C17" s="1574"/>
      <c r="D17" s="1575"/>
      <c r="E17" s="1575">
        <f>'15.felh.felúj.'!C45</f>
        <v>0</v>
      </c>
      <c r="F17" s="1576">
        <f>'15.felh.felúj.'!D45</f>
        <v>0</v>
      </c>
      <c r="G17" s="1577"/>
    </row>
    <row r="18" spans="1:7" s="1598" customFormat="1" ht="21.95" customHeight="1" x14ac:dyDescent="0.2">
      <c r="A18" s="1600"/>
      <c r="B18" s="1575">
        <f t="shared" si="0"/>
        <v>0</v>
      </c>
      <c r="C18" s="1574"/>
      <c r="D18" s="1575"/>
      <c r="E18" s="1575"/>
      <c r="F18" s="1576"/>
      <c r="G18" s="1577"/>
    </row>
    <row r="19" spans="1:7" s="1598" customFormat="1" ht="30.2" customHeight="1" x14ac:dyDescent="0.2">
      <c r="A19" s="1599" t="s">
        <v>417</v>
      </c>
      <c r="B19" s="1575">
        <f t="shared" si="0"/>
        <v>0</v>
      </c>
      <c r="C19" s="1574"/>
      <c r="D19" s="1575"/>
      <c r="E19" s="1575"/>
      <c r="F19" s="1576"/>
      <c r="G19" s="1577"/>
    </row>
    <row r="20" spans="1:7" s="1598" customFormat="1" ht="30.2" customHeight="1" x14ac:dyDescent="0.2">
      <c r="A20" s="1602" t="str">
        <f>'15.felh.felúj.'!B57</f>
        <v>Várostörténeti kiállítóterem kialakítása</v>
      </c>
      <c r="B20" s="1575">
        <f t="shared" si="0"/>
        <v>20584166</v>
      </c>
      <c r="C20" s="1574" t="s">
        <v>693</v>
      </c>
      <c r="D20" s="1603"/>
      <c r="E20" s="1603">
        <f>'15.felh.felúj.'!C57</f>
        <v>20000000</v>
      </c>
      <c r="F20" s="1604">
        <f>'15.felh.felúj.'!D57</f>
        <v>20584166</v>
      </c>
      <c r="G20" s="1577"/>
    </row>
    <row r="21" spans="1:7" s="1598" customFormat="1" ht="30.2" customHeight="1" x14ac:dyDescent="0.2">
      <c r="A21" s="1602" t="str">
        <f>'15.felh.felúj.'!B58</f>
        <v>Tiszaszederkényi volt postaépület felújítása</v>
      </c>
      <c r="B21" s="1575">
        <f t="shared" ref="B21" si="1">D21+F21+G21</f>
        <v>4300000</v>
      </c>
      <c r="C21" s="1574" t="s">
        <v>693</v>
      </c>
      <c r="D21" s="1603"/>
      <c r="E21" s="1603">
        <f>'15.felh.felúj.'!C58</f>
        <v>0</v>
      </c>
      <c r="F21" s="1604">
        <f>'15.felh.felúj.'!D58</f>
        <v>4300000</v>
      </c>
      <c r="G21" s="1577"/>
    </row>
    <row r="22" spans="1:7" s="1598" customFormat="1" ht="30.2" customHeight="1" thickBot="1" x14ac:dyDescent="0.25">
      <c r="A22" s="1605"/>
      <c r="B22" s="1575">
        <f>D22+E22+G22</f>
        <v>0</v>
      </c>
      <c r="C22" s="1574"/>
      <c r="D22" s="1575"/>
      <c r="E22" s="1575"/>
      <c r="F22" s="1576"/>
      <c r="G22" s="1577"/>
    </row>
    <row r="23" spans="1:7" s="1598" customFormat="1" ht="21.95" hidden="1" customHeight="1" x14ac:dyDescent="0.2">
      <c r="A23" s="1602"/>
      <c r="B23" s="1575">
        <f>D23+E23+G23</f>
        <v>0</v>
      </c>
      <c r="C23" s="1574"/>
      <c r="D23" s="1603"/>
      <c r="E23" s="1603">
        <f>'15.felh.felúj.'!C59</f>
        <v>0</v>
      </c>
      <c r="F23" s="1604"/>
      <c r="G23" s="1577"/>
    </row>
    <row r="24" spans="1:7" s="1598" customFormat="1" ht="30.2" hidden="1" customHeight="1" x14ac:dyDescent="0.2">
      <c r="A24" s="1599" t="s">
        <v>418</v>
      </c>
      <c r="B24" s="1575">
        <f>D24+E24+G24</f>
        <v>0</v>
      </c>
      <c r="C24" s="1574"/>
      <c r="D24" s="1603"/>
      <c r="E24" s="1606"/>
      <c r="F24" s="1607"/>
      <c r="G24" s="1577"/>
    </row>
    <row r="25" spans="1:7" s="1598" customFormat="1" ht="24.95" hidden="1" customHeight="1" x14ac:dyDescent="0.2">
      <c r="A25" s="1608">
        <f>'15.felh.felúj.'!B96</f>
        <v>0</v>
      </c>
      <c r="B25" s="1575">
        <f>D25+E25+G25</f>
        <v>0</v>
      </c>
      <c r="C25" s="1574"/>
      <c r="D25" s="1603"/>
      <c r="E25" s="1575">
        <f>'15.felh.felúj.'!C96</f>
        <v>0</v>
      </c>
      <c r="F25" s="1576"/>
      <c r="G25" s="1577"/>
    </row>
    <row r="26" spans="1:7" s="1598" customFormat="1" ht="21.95" hidden="1" customHeight="1" thickBot="1" x14ac:dyDescent="0.25">
      <c r="A26" s="1609"/>
      <c r="B26" s="1575">
        <f>D26+E26+G26</f>
        <v>0</v>
      </c>
      <c r="C26" s="1574"/>
      <c r="D26" s="1575"/>
      <c r="E26" s="1575"/>
      <c r="F26" s="1576"/>
      <c r="G26" s="1577"/>
    </row>
    <row r="27" spans="1:7" s="1594" customFormat="1" ht="30" customHeight="1" thickBot="1" x14ac:dyDescent="0.25">
      <c r="A27" s="1592" t="s">
        <v>413</v>
      </c>
      <c r="B27" s="1593">
        <f>SUM(B9:B26)</f>
        <v>619295381</v>
      </c>
      <c r="C27" s="1593"/>
      <c r="D27" s="1593">
        <f>SUM(D8:D26)</f>
        <v>11036300</v>
      </c>
      <c r="E27" s="1593">
        <f>SUM(E8:E26)</f>
        <v>603374915</v>
      </c>
      <c r="F27" s="1593">
        <f>SUM(F8:F26)</f>
        <v>608259081</v>
      </c>
      <c r="G27" s="1610">
        <f>SUM(G8:G26)</f>
        <v>0</v>
      </c>
    </row>
    <row r="28" spans="1:7" x14ac:dyDescent="0.2">
      <c r="G28" s="1595" t="s">
        <v>821</v>
      </c>
    </row>
    <row r="31" spans="1:7" x14ac:dyDescent="0.2">
      <c r="B31" s="1553">
        <f>D31+F31</f>
        <v>619295381</v>
      </c>
      <c r="D31" s="1553">
        <f>D27</f>
        <v>11036300</v>
      </c>
      <c r="E31" s="1553">
        <f>'15.felh.felúj.'!C29+'15.felh.felúj.'!C101</f>
        <v>603374915</v>
      </c>
      <c r="F31" s="1553">
        <f>'15.felh.felúj.'!D29+'15.felh.felúj.'!D101</f>
        <v>608259081</v>
      </c>
    </row>
    <row r="33" spans="2:6" x14ac:dyDescent="0.2">
      <c r="B33" s="1553" t="b">
        <f>B31=B27</f>
        <v>1</v>
      </c>
      <c r="E33" s="1553" t="b">
        <f>E31=E27</f>
        <v>1</v>
      </c>
      <c r="F33" s="1553" t="b">
        <f t="shared" ref="F33" si="2">F31=F27</f>
        <v>1</v>
      </c>
    </row>
  </sheetData>
  <mergeCells count="3">
    <mergeCell ref="A4:G4"/>
    <mergeCell ref="A2:G2"/>
    <mergeCell ref="A1:G1"/>
  </mergeCells>
  <printOptions horizontalCentered="1"/>
  <pageMargins left="0.70866141732283472" right="0.70866141732283472" top="0.78740157480314965" bottom="0.59055118110236227" header="0.70866141732283472" footer="0.31496062992125984"/>
  <pageSetup paperSize="9" scale="8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view="pageBreakPreview" zoomScale="96" zoomScaleNormal="100" zoomScaleSheetLayoutView="96" workbookViewId="0">
      <selection activeCell="L18" sqref="L18"/>
    </sheetView>
  </sheetViews>
  <sheetFormatPr defaultRowHeight="15" x14ac:dyDescent="0.25"/>
  <cols>
    <col min="1" max="1" width="9.33203125" style="349"/>
    <col min="2" max="2" width="48" style="349" bestFit="1" customWidth="1"/>
    <col min="3" max="6" width="15.83203125" style="349" customWidth="1"/>
    <col min="7" max="7" width="24.33203125" style="349" customWidth="1"/>
    <col min="8" max="12" width="15.83203125" style="349" customWidth="1"/>
    <col min="13" max="256" width="9.33203125" style="349"/>
    <col min="257" max="257" width="5.6640625" style="349" customWidth="1"/>
    <col min="258" max="258" width="44.6640625" style="349" customWidth="1"/>
    <col min="259" max="262" width="14" style="349" customWidth="1"/>
    <col min="263" max="263" width="15.83203125" style="349" customWidth="1"/>
    <col min="264" max="512" width="9.33203125" style="349"/>
    <col min="513" max="513" width="5.6640625" style="349" customWidth="1"/>
    <col min="514" max="514" width="44.6640625" style="349" customWidth="1"/>
    <col min="515" max="518" width="14" style="349" customWidth="1"/>
    <col min="519" max="519" width="15.83203125" style="349" customWidth="1"/>
    <col min="520" max="768" width="9.33203125" style="349"/>
    <col min="769" max="769" width="5.6640625" style="349" customWidth="1"/>
    <col min="770" max="770" width="44.6640625" style="349" customWidth="1"/>
    <col min="771" max="774" width="14" style="349" customWidth="1"/>
    <col min="775" max="775" width="15.83203125" style="349" customWidth="1"/>
    <col min="776" max="1024" width="9.33203125" style="349"/>
    <col min="1025" max="1025" width="5.6640625" style="349" customWidth="1"/>
    <col min="1026" max="1026" width="44.6640625" style="349" customWidth="1"/>
    <col min="1027" max="1030" width="14" style="349" customWidth="1"/>
    <col min="1031" max="1031" width="15.83203125" style="349" customWidth="1"/>
    <col min="1032" max="1280" width="9.33203125" style="349"/>
    <col min="1281" max="1281" width="5.6640625" style="349" customWidth="1"/>
    <col min="1282" max="1282" width="44.6640625" style="349" customWidth="1"/>
    <col min="1283" max="1286" width="14" style="349" customWidth="1"/>
    <col min="1287" max="1287" width="15.83203125" style="349" customWidth="1"/>
    <col min="1288" max="1536" width="9.33203125" style="349"/>
    <col min="1537" max="1537" width="5.6640625" style="349" customWidth="1"/>
    <col min="1538" max="1538" width="44.6640625" style="349" customWidth="1"/>
    <col min="1539" max="1542" width="14" style="349" customWidth="1"/>
    <col min="1543" max="1543" width="15.83203125" style="349" customWidth="1"/>
    <col min="1544" max="1792" width="9.33203125" style="349"/>
    <col min="1793" max="1793" width="5.6640625" style="349" customWidth="1"/>
    <col min="1794" max="1794" width="44.6640625" style="349" customWidth="1"/>
    <col min="1795" max="1798" width="14" style="349" customWidth="1"/>
    <col min="1799" max="1799" width="15.83203125" style="349" customWidth="1"/>
    <col min="1800" max="2048" width="9.33203125" style="349"/>
    <col min="2049" max="2049" width="5.6640625" style="349" customWidth="1"/>
    <col min="2050" max="2050" width="44.6640625" style="349" customWidth="1"/>
    <col min="2051" max="2054" width="14" style="349" customWidth="1"/>
    <col min="2055" max="2055" width="15.83203125" style="349" customWidth="1"/>
    <col min="2056" max="2304" width="9.33203125" style="349"/>
    <col min="2305" max="2305" width="5.6640625" style="349" customWidth="1"/>
    <col min="2306" max="2306" width="44.6640625" style="349" customWidth="1"/>
    <col min="2307" max="2310" width="14" style="349" customWidth="1"/>
    <col min="2311" max="2311" width="15.83203125" style="349" customWidth="1"/>
    <col min="2312" max="2560" width="9.33203125" style="349"/>
    <col min="2561" max="2561" width="5.6640625" style="349" customWidth="1"/>
    <col min="2562" max="2562" width="44.6640625" style="349" customWidth="1"/>
    <col min="2563" max="2566" width="14" style="349" customWidth="1"/>
    <col min="2567" max="2567" width="15.83203125" style="349" customWidth="1"/>
    <col min="2568" max="2816" width="9.33203125" style="349"/>
    <col min="2817" max="2817" width="5.6640625" style="349" customWidth="1"/>
    <col min="2818" max="2818" width="44.6640625" style="349" customWidth="1"/>
    <col min="2819" max="2822" width="14" style="349" customWidth="1"/>
    <col min="2823" max="2823" width="15.83203125" style="349" customWidth="1"/>
    <col min="2824" max="3072" width="9.33203125" style="349"/>
    <col min="3073" max="3073" width="5.6640625" style="349" customWidth="1"/>
    <col min="3074" max="3074" width="44.6640625" style="349" customWidth="1"/>
    <col min="3075" max="3078" width="14" style="349" customWidth="1"/>
    <col min="3079" max="3079" width="15.83203125" style="349" customWidth="1"/>
    <col min="3080" max="3328" width="9.33203125" style="349"/>
    <col min="3329" max="3329" width="5.6640625" style="349" customWidth="1"/>
    <col min="3330" max="3330" width="44.6640625" style="349" customWidth="1"/>
    <col min="3331" max="3334" width="14" style="349" customWidth="1"/>
    <col min="3335" max="3335" width="15.83203125" style="349" customWidth="1"/>
    <col min="3336" max="3584" width="9.33203125" style="349"/>
    <col min="3585" max="3585" width="5.6640625" style="349" customWidth="1"/>
    <col min="3586" max="3586" width="44.6640625" style="349" customWidth="1"/>
    <col min="3587" max="3590" width="14" style="349" customWidth="1"/>
    <col min="3591" max="3591" width="15.83203125" style="349" customWidth="1"/>
    <col min="3592" max="3840" width="9.33203125" style="349"/>
    <col min="3841" max="3841" width="5.6640625" style="349" customWidth="1"/>
    <col min="3842" max="3842" width="44.6640625" style="349" customWidth="1"/>
    <col min="3843" max="3846" width="14" style="349" customWidth="1"/>
    <col min="3847" max="3847" width="15.83203125" style="349" customWidth="1"/>
    <col min="3848" max="4096" width="9.33203125" style="349"/>
    <col min="4097" max="4097" width="5.6640625" style="349" customWidth="1"/>
    <col min="4098" max="4098" width="44.6640625" style="349" customWidth="1"/>
    <col min="4099" max="4102" width="14" style="349" customWidth="1"/>
    <col min="4103" max="4103" width="15.83203125" style="349" customWidth="1"/>
    <col min="4104" max="4352" width="9.33203125" style="349"/>
    <col min="4353" max="4353" width="5.6640625" style="349" customWidth="1"/>
    <col min="4354" max="4354" width="44.6640625" style="349" customWidth="1"/>
    <col min="4355" max="4358" width="14" style="349" customWidth="1"/>
    <col min="4359" max="4359" width="15.83203125" style="349" customWidth="1"/>
    <col min="4360" max="4608" width="9.33203125" style="349"/>
    <col min="4609" max="4609" width="5.6640625" style="349" customWidth="1"/>
    <col min="4610" max="4610" width="44.6640625" style="349" customWidth="1"/>
    <col min="4611" max="4614" width="14" style="349" customWidth="1"/>
    <col min="4615" max="4615" width="15.83203125" style="349" customWidth="1"/>
    <col min="4616" max="4864" width="9.33203125" style="349"/>
    <col min="4865" max="4865" width="5.6640625" style="349" customWidth="1"/>
    <col min="4866" max="4866" width="44.6640625" style="349" customWidth="1"/>
    <col min="4867" max="4870" width="14" style="349" customWidth="1"/>
    <col min="4871" max="4871" width="15.83203125" style="349" customWidth="1"/>
    <col min="4872" max="5120" width="9.33203125" style="349"/>
    <col min="5121" max="5121" width="5.6640625" style="349" customWidth="1"/>
    <col min="5122" max="5122" width="44.6640625" style="349" customWidth="1"/>
    <col min="5123" max="5126" width="14" style="349" customWidth="1"/>
    <col min="5127" max="5127" width="15.83203125" style="349" customWidth="1"/>
    <col min="5128" max="5376" width="9.33203125" style="349"/>
    <col min="5377" max="5377" width="5.6640625" style="349" customWidth="1"/>
    <col min="5378" max="5378" width="44.6640625" style="349" customWidth="1"/>
    <col min="5379" max="5382" width="14" style="349" customWidth="1"/>
    <col min="5383" max="5383" width="15.83203125" style="349" customWidth="1"/>
    <col min="5384" max="5632" width="9.33203125" style="349"/>
    <col min="5633" max="5633" width="5.6640625" style="349" customWidth="1"/>
    <col min="5634" max="5634" width="44.6640625" style="349" customWidth="1"/>
    <col min="5635" max="5638" width="14" style="349" customWidth="1"/>
    <col min="5639" max="5639" width="15.83203125" style="349" customWidth="1"/>
    <col min="5640" max="5888" width="9.33203125" style="349"/>
    <col min="5889" max="5889" width="5.6640625" style="349" customWidth="1"/>
    <col min="5890" max="5890" width="44.6640625" style="349" customWidth="1"/>
    <col min="5891" max="5894" width="14" style="349" customWidth="1"/>
    <col min="5895" max="5895" width="15.83203125" style="349" customWidth="1"/>
    <col min="5896" max="6144" width="9.33203125" style="349"/>
    <col min="6145" max="6145" width="5.6640625" style="349" customWidth="1"/>
    <col min="6146" max="6146" width="44.6640625" style="349" customWidth="1"/>
    <col min="6147" max="6150" width="14" style="349" customWidth="1"/>
    <col min="6151" max="6151" width="15.83203125" style="349" customWidth="1"/>
    <col min="6152" max="6400" width="9.33203125" style="349"/>
    <col min="6401" max="6401" width="5.6640625" style="349" customWidth="1"/>
    <col min="6402" max="6402" width="44.6640625" style="349" customWidth="1"/>
    <col min="6403" max="6406" width="14" style="349" customWidth="1"/>
    <col min="6407" max="6407" width="15.83203125" style="349" customWidth="1"/>
    <col min="6408" max="6656" width="9.33203125" style="349"/>
    <col min="6657" max="6657" width="5.6640625" style="349" customWidth="1"/>
    <col min="6658" max="6658" width="44.6640625" style="349" customWidth="1"/>
    <col min="6659" max="6662" width="14" style="349" customWidth="1"/>
    <col min="6663" max="6663" width="15.83203125" style="349" customWidth="1"/>
    <col min="6664" max="6912" width="9.33203125" style="349"/>
    <col min="6913" max="6913" width="5.6640625" style="349" customWidth="1"/>
    <col min="6914" max="6914" width="44.6640625" style="349" customWidth="1"/>
    <col min="6915" max="6918" width="14" style="349" customWidth="1"/>
    <col min="6919" max="6919" width="15.83203125" style="349" customWidth="1"/>
    <col min="6920" max="7168" width="9.33203125" style="349"/>
    <col min="7169" max="7169" width="5.6640625" style="349" customWidth="1"/>
    <col min="7170" max="7170" width="44.6640625" style="349" customWidth="1"/>
    <col min="7171" max="7174" width="14" style="349" customWidth="1"/>
    <col min="7175" max="7175" width="15.83203125" style="349" customWidth="1"/>
    <col min="7176" max="7424" width="9.33203125" style="349"/>
    <col min="7425" max="7425" width="5.6640625" style="349" customWidth="1"/>
    <col min="7426" max="7426" width="44.6640625" style="349" customWidth="1"/>
    <col min="7427" max="7430" width="14" style="349" customWidth="1"/>
    <col min="7431" max="7431" width="15.83203125" style="349" customWidth="1"/>
    <col min="7432" max="7680" width="9.33203125" style="349"/>
    <col min="7681" max="7681" width="5.6640625" style="349" customWidth="1"/>
    <col min="7682" max="7682" width="44.6640625" style="349" customWidth="1"/>
    <col min="7683" max="7686" width="14" style="349" customWidth="1"/>
    <col min="7687" max="7687" width="15.83203125" style="349" customWidth="1"/>
    <col min="7688" max="7936" width="9.33203125" style="349"/>
    <col min="7937" max="7937" width="5.6640625" style="349" customWidth="1"/>
    <col min="7938" max="7938" width="44.6640625" style="349" customWidth="1"/>
    <col min="7939" max="7942" width="14" style="349" customWidth="1"/>
    <col min="7943" max="7943" width="15.83203125" style="349" customWidth="1"/>
    <col min="7944" max="8192" width="9.33203125" style="349"/>
    <col min="8193" max="8193" width="5.6640625" style="349" customWidth="1"/>
    <col min="8194" max="8194" width="44.6640625" style="349" customWidth="1"/>
    <col min="8195" max="8198" width="14" style="349" customWidth="1"/>
    <col min="8199" max="8199" width="15.83203125" style="349" customWidth="1"/>
    <col min="8200" max="8448" width="9.33203125" style="349"/>
    <col min="8449" max="8449" width="5.6640625" style="349" customWidth="1"/>
    <col min="8450" max="8450" width="44.6640625" style="349" customWidth="1"/>
    <col min="8451" max="8454" width="14" style="349" customWidth="1"/>
    <col min="8455" max="8455" width="15.83203125" style="349" customWidth="1"/>
    <col min="8456" max="8704" width="9.33203125" style="349"/>
    <col min="8705" max="8705" width="5.6640625" style="349" customWidth="1"/>
    <col min="8706" max="8706" width="44.6640625" style="349" customWidth="1"/>
    <col min="8707" max="8710" width="14" style="349" customWidth="1"/>
    <col min="8711" max="8711" width="15.83203125" style="349" customWidth="1"/>
    <col min="8712" max="8960" width="9.33203125" style="349"/>
    <col min="8961" max="8961" width="5.6640625" style="349" customWidth="1"/>
    <col min="8962" max="8962" width="44.6640625" style="349" customWidth="1"/>
    <col min="8963" max="8966" width="14" style="349" customWidth="1"/>
    <col min="8967" max="8967" width="15.83203125" style="349" customWidth="1"/>
    <col min="8968" max="9216" width="9.33203125" style="349"/>
    <col min="9217" max="9217" width="5.6640625" style="349" customWidth="1"/>
    <col min="9218" max="9218" width="44.6640625" style="349" customWidth="1"/>
    <col min="9219" max="9222" width="14" style="349" customWidth="1"/>
    <col min="9223" max="9223" width="15.83203125" style="349" customWidth="1"/>
    <col min="9224" max="9472" width="9.33203125" style="349"/>
    <col min="9473" max="9473" width="5.6640625" style="349" customWidth="1"/>
    <col min="9474" max="9474" width="44.6640625" style="349" customWidth="1"/>
    <col min="9475" max="9478" width="14" style="349" customWidth="1"/>
    <col min="9479" max="9479" width="15.83203125" style="349" customWidth="1"/>
    <col min="9480" max="9728" width="9.33203125" style="349"/>
    <col min="9729" max="9729" width="5.6640625" style="349" customWidth="1"/>
    <col min="9730" max="9730" width="44.6640625" style="349" customWidth="1"/>
    <col min="9731" max="9734" width="14" style="349" customWidth="1"/>
    <col min="9735" max="9735" width="15.83203125" style="349" customWidth="1"/>
    <col min="9736" max="9984" width="9.33203125" style="349"/>
    <col min="9985" max="9985" width="5.6640625" style="349" customWidth="1"/>
    <col min="9986" max="9986" width="44.6640625" style="349" customWidth="1"/>
    <col min="9987" max="9990" width="14" style="349" customWidth="1"/>
    <col min="9991" max="9991" width="15.83203125" style="349" customWidth="1"/>
    <col min="9992" max="10240" width="9.33203125" style="349"/>
    <col min="10241" max="10241" width="5.6640625" style="349" customWidth="1"/>
    <col min="10242" max="10242" width="44.6640625" style="349" customWidth="1"/>
    <col min="10243" max="10246" width="14" style="349" customWidth="1"/>
    <col min="10247" max="10247" width="15.83203125" style="349" customWidth="1"/>
    <col min="10248" max="10496" width="9.33203125" style="349"/>
    <col min="10497" max="10497" width="5.6640625" style="349" customWidth="1"/>
    <col min="10498" max="10498" width="44.6640625" style="349" customWidth="1"/>
    <col min="10499" max="10502" width="14" style="349" customWidth="1"/>
    <col min="10503" max="10503" width="15.83203125" style="349" customWidth="1"/>
    <col min="10504" max="10752" width="9.33203125" style="349"/>
    <col min="10753" max="10753" width="5.6640625" style="349" customWidth="1"/>
    <col min="10754" max="10754" width="44.6640625" style="349" customWidth="1"/>
    <col min="10755" max="10758" width="14" style="349" customWidth="1"/>
    <col min="10759" max="10759" width="15.83203125" style="349" customWidth="1"/>
    <col min="10760" max="11008" width="9.33203125" style="349"/>
    <col min="11009" max="11009" width="5.6640625" style="349" customWidth="1"/>
    <col min="11010" max="11010" width="44.6640625" style="349" customWidth="1"/>
    <col min="11011" max="11014" width="14" style="349" customWidth="1"/>
    <col min="11015" max="11015" width="15.83203125" style="349" customWidth="1"/>
    <col min="11016" max="11264" width="9.33203125" style="349"/>
    <col min="11265" max="11265" width="5.6640625" style="349" customWidth="1"/>
    <col min="11266" max="11266" width="44.6640625" style="349" customWidth="1"/>
    <col min="11267" max="11270" width="14" style="349" customWidth="1"/>
    <col min="11271" max="11271" width="15.83203125" style="349" customWidth="1"/>
    <col min="11272" max="11520" width="9.33203125" style="349"/>
    <col min="11521" max="11521" width="5.6640625" style="349" customWidth="1"/>
    <col min="11522" max="11522" width="44.6640625" style="349" customWidth="1"/>
    <col min="11523" max="11526" width="14" style="349" customWidth="1"/>
    <col min="11527" max="11527" width="15.83203125" style="349" customWidth="1"/>
    <col min="11528" max="11776" width="9.33203125" style="349"/>
    <col min="11777" max="11777" width="5.6640625" style="349" customWidth="1"/>
    <col min="11778" max="11778" width="44.6640625" style="349" customWidth="1"/>
    <col min="11779" max="11782" width="14" style="349" customWidth="1"/>
    <col min="11783" max="11783" width="15.83203125" style="349" customWidth="1"/>
    <col min="11784" max="12032" width="9.33203125" style="349"/>
    <col min="12033" max="12033" width="5.6640625" style="349" customWidth="1"/>
    <col min="12034" max="12034" width="44.6640625" style="349" customWidth="1"/>
    <col min="12035" max="12038" width="14" style="349" customWidth="1"/>
    <col min="12039" max="12039" width="15.83203125" style="349" customWidth="1"/>
    <col min="12040" max="12288" width="9.33203125" style="349"/>
    <col min="12289" max="12289" width="5.6640625" style="349" customWidth="1"/>
    <col min="12290" max="12290" width="44.6640625" style="349" customWidth="1"/>
    <col min="12291" max="12294" width="14" style="349" customWidth="1"/>
    <col min="12295" max="12295" width="15.83203125" style="349" customWidth="1"/>
    <col min="12296" max="12544" width="9.33203125" style="349"/>
    <col min="12545" max="12545" width="5.6640625" style="349" customWidth="1"/>
    <col min="12546" max="12546" width="44.6640625" style="349" customWidth="1"/>
    <col min="12547" max="12550" width="14" style="349" customWidth="1"/>
    <col min="12551" max="12551" width="15.83203125" style="349" customWidth="1"/>
    <col min="12552" max="12800" width="9.33203125" style="349"/>
    <col min="12801" max="12801" width="5.6640625" style="349" customWidth="1"/>
    <col min="12802" max="12802" width="44.6640625" style="349" customWidth="1"/>
    <col min="12803" max="12806" width="14" style="349" customWidth="1"/>
    <col min="12807" max="12807" width="15.83203125" style="349" customWidth="1"/>
    <col min="12808" max="13056" width="9.33203125" style="349"/>
    <col min="13057" max="13057" width="5.6640625" style="349" customWidth="1"/>
    <col min="13058" max="13058" width="44.6640625" style="349" customWidth="1"/>
    <col min="13059" max="13062" width="14" style="349" customWidth="1"/>
    <col min="13063" max="13063" width="15.83203125" style="349" customWidth="1"/>
    <col min="13064" max="13312" width="9.33203125" style="349"/>
    <col min="13313" max="13313" width="5.6640625" style="349" customWidth="1"/>
    <col min="13314" max="13314" width="44.6640625" style="349" customWidth="1"/>
    <col min="13315" max="13318" width="14" style="349" customWidth="1"/>
    <col min="13319" max="13319" width="15.83203125" style="349" customWidth="1"/>
    <col min="13320" max="13568" width="9.33203125" style="349"/>
    <col min="13569" max="13569" width="5.6640625" style="349" customWidth="1"/>
    <col min="13570" max="13570" width="44.6640625" style="349" customWidth="1"/>
    <col min="13571" max="13574" width="14" style="349" customWidth="1"/>
    <col min="13575" max="13575" width="15.83203125" style="349" customWidth="1"/>
    <col min="13576" max="13824" width="9.33203125" style="349"/>
    <col min="13825" max="13825" width="5.6640625" style="349" customWidth="1"/>
    <col min="13826" max="13826" width="44.6640625" style="349" customWidth="1"/>
    <col min="13827" max="13830" width="14" style="349" customWidth="1"/>
    <col min="13831" max="13831" width="15.83203125" style="349" customWidth="1"/>
    <col min="13832" max="14080" width="9.33203125" style="349"/>
    <col min="14081" max="14081" width="5.6640625" style="349" customWidth="1"/>
    <col min="14082" max="14082" width="44.6640625" style="349" customWidth="1"/>
    <col min="14083" max="14086" width="14" style="349" customWidth="1"/>
    <col min="14087" max="14087" width="15.83203125" style="349" customWidth="1"/>
    <col min="14088" max="14336" width="9.33203125" style="349"/>
    <col min="14337" max="14337" width="5.6640625" style="349" customWidth="1"/>
    <col min="14338" max="14338" width="44.6640625" style="349" customWidth="1"/>
    <col min="14339" max="14342" width="14" style="349" customWidth="1"/>
    <col min="14343" max="14343" width="15.83203125" style="349" customWidth="1"/>
    <col min="14344" max="14592" width="9.33203125" style="349"/>
    <col min="14593" max="14593" width="5.6640625" style="349" customWidth="1"/>
    <col min="14594" max="14594" width="44.6640625" style="349" customWidth="1"/>
    <col min="14595" max="14598" width="14" style="349" customWidth="1"/>
    <col min="14599" max="14599" width="15.83203125" style="349" customWidth="1"/>
    <col min="14600" max="14848" width="9.33203125" style="349"/>
    <col min="14849" max="14849" width="5.6640625" style="349" customWidth="1"/>
    <col min="14850" max="14850" width="44.6640625" style="349" customWidth="1"/>
    <col min="14851" max="14854" width="14" style="349" customWidth="1"/>
    <col min="14855" max="14855" width="15.83203125" style="349" customWidth="1"/>
    <col min="14856" max="15104" width="9.33203125" style="349"/>
    <col min="15105" max="15105" width="5.6640625" style="349" customWidth="1"/>
    <col min="15106" max="15106" width="44.6640625" style="349" customWidth="1"/>
    <col min="15107" max="15110" width="14" style="349" customWidth="1"/>
    <col min="15111" max="15111" width="15.83203125" style="349" customWidth="1"/>
    <col min="15112" max="15360" width="9.33203125" style="349"/>
    <col min="15361" max="15361" width="5.6640625" style="349" customWidth="1"/>
    <col min="15362" max="15362" width="44.6640625" style="349" customWidth="1"/>
    <col min="15363" max="15366" width="14" style="349" customWidth="1"/>
    <col min="15367" max="15367" width="15.83203125" style="349" customWidth="1"/>
    <col min="15368" max="15616" width="9.33203125" style="349"/>
    <col min="15617" max="15617" width="5.6640625" style="349" customWidth="1"/>
    <col min="15618" max="15618" width="44.6640625" style="349" customWidth="1"/>
    <col min="15619" max="15622" width="14" style="349" customWidth="1"/>
    <col min="15623" max="15623" width="15.83203125" style="349" customWidth="1"/>
    <col min="15624" max="15872" width="9.33203125" style="349"/>
    <col min="15873" max="15873" width="5.6640625" style="349" customWidth="1"/>
    <col min="15874" max="15874" width="44.6640625" style="349" customWidth="1"/>
    <col min="15875" max="15878" width="14" style="349" customWidth="1"/>
    <col min="15879" max="15879" width="15.83203125" style="349" customWidth="1"/>
    <col min="15880" max="16128" width="9.33203125" style="349"/>
    <col min="16129" max="16129" width="5.6640625" style="349" customWidth="1"/>
    <col min="16130" max="16130" width="44.6640625" style="349" customWidth="1"/>
    <col min="16131" max="16134" width="14" style="349" customWidth="1"/>
    <col min="16135" max="16135" width="15.83203125" style="349" customWidth="1"/>
    <col min="16136" max="16384" width="9.33203125" style="349"/>
  </cols>
  <sheetData>
    <row r="1" spans="1:13" x14ac:dyDescent="0.25">
      <c r="A1" s="1957" t="s">
        <v>795</v>
      </c>
      <c r="B1" s="1957"/>
      <c r="C1" s="1957"/>
      <c r="D1" s="1957"/>
      <c r="E1" s="1957"/>
      <c r="F1" s="1957"/>
      <c r="G1" s="1957"/>
      <c r="H1" s="716"/>
      <c r="I1" s="716"/>
      <c r="J1" s="716"/>
      <c r="K1" s="716"/>
      <c r="L1" s="716"/>
    </row>
    <row r="2" spans="1:13" ht="36.75" customHeight="1" x14ac:dyDescent="0.25">
      <c r="A2" s="1929"/>
      <c r="B2" s="1929"/>
      <c r="C2" s="1929"/>
      <c r="D2" s="1929"/>
      <c r="E2" s="1929"/>
      <c r="F2" s="1929"/>
      <c r="G2" s="1929"/>
      <c r="H2" s="1929"/>
      <c r="I2" s="1929"/>
      <c r="J2" s="1929"/>
      <c r="K2" s="1929"/>
      <c r="L2" s="1929"/>
    </row>
    <row r="3" spans="1:13" ht="53.45" customHeight="1" x14ac:dyDescent="0.25">
      <c r="A3" s="1958" t="s">
        <v>598</v>
      </c>
      <c r="B3" s="1958"/>
      <c r="C3" s="1958"/>
      <c r="D3" s="1958"/>
      <c r="E3" s="1958"/>
      <c r="F3" s="1958"/>
      <c r="G3" s="1958"/>
      <c r="H3" s="498"/>
      <c r="I3" s="498"/>
      <c r="J3" s="498"/>
      <c r="K3" s="498"/>
      <c r="L3" s="498"/>
      <c r="M3" s="498"/>
    </row>
    <row r="4" spans="1:13" ht="33" customHeight="1" x14ac:dyDescent="0.25">
      <c r="B4" s="350"/>
      <c r="C4" s="350"/>
      <c r="D4" s="350"/>
      <c r="E4" s="350"/>
      <c r="F4" s="350"/>
      <c r="G4" s="350"/>
      <c r="H4" s="350"/>
    </row>
    <row r="7" spans="1:13" ht="15.75" thickBot="1" x14ac:dyDescent="0.3">
      <c r="A7" s="351"/>
      <c r="B7" s="351"/>
      <c r="C7" s="351"/>
      <c r="D7" s="1959"/>
      <c r="E7" s="1959"/>
      <c r="F7" s="1960" t="s">
        <v>360</v>
      </c>
      <c r="G7" s="1960"/>
    </row>
    <row r="8" spans="1:13" s="895" customFormat="1" ht="16.5" x14ac:dyDescent="0.25">
      <c r="A8" s="1961" t="s">
        <v>419</v>
      </c>
      <c r="B8" s="1963" t="s">
        <v>420</v>
      </c>
      <c r="C8" s="1954" t="s">
        <v>421</v>
      </c>
      <c r="D8" s="1955"/>
      <c r="E8" s="1955"/>
      <c r="F8" s="1956"/>
      <c r="G8" s="1965" t="s">
        <v>615</v>
      </c>
    </row>
    <row r="9" spans="1:13" s="895" customFormat="1" ht="17.25" thickBot="1" x14ac:dyDescent="0.3">
      <c r="A9" s="1962"/>
      <c r="B9" s="1964"/>
      <c r="C9" s="922" t="s">
        <v>604</v>
      </c>
      <c r="D9" s="896" t="s">
        <v>611</v>
      </c>
      <c r="E9" s="896" t="s">
        <v>639</v>
      </c>
      <c r="F9" s="896" t="s">
        <v>664</v>
      </c>
      <c r="G9" s="1966"/>
    </row>
    <row r="10" spans="1:13" s="895" customFormat="1" ht="17.25" thickBot="1" x14ac:dyDescent="0.3">
      <c r="A10" s="897"/>
      <c r="B10" s="898" t="s">
        <v>296</v>
      </c>
      <c r="C10" s="898" t="s">
        <v>297</v>
      </c>
      <c r="D10" s="898" t="s">
        <v>298</v>
      </c>
      <c r="E10" s="898" t="s">
        <v>299</v>
      </c>
      <c r="F10" s="898" t="s">
        <v>300</v>
      </c>
      <c r="G10" s="899" t="s">
        <v>386</v>
      </c>
    </row>
    <row r="11" spans="1:13" s="895" customFormat="1" ht="16.5" x14ac:dyDescent="0.25">
      <c r="A11" s="900" t="s">
        <v>12</v>
      </c>
      <c r="B11" s="901"/>
      <c r="C11" s="901"/>
      <c r="D11" s="902"/>
      <c r="E11" s="902"/>
      <c r="F11" s="902"/>
      <c r="G11" s="903">
        <f>SUM(C11:F11)</f>
        <v>0</v>
      </c>
    </row>
    <row r="12" spans="1:13" s="895" customFormat="1" ht="16.5" x14ac:dyDescent="0.25">
      <c r="A12" s="904" t="s">
        <v>13</v>
      </c>
      <c r="B12" s="905"/>
      <c r="C12" s="905"/>
      <c r="D12" s="906"/>
      <c r="E12" s="906"/>
      <c r="F12" s="906"/>
      <c r="G12" s="903">
        <f t="shared" ref="G12:G15" si="0">SUM(C12:F12)</f>
        <v>0</v>
      </c>
    </row>
    <row r="13" spans="1:13" s="895" customFormat="1" ht="16.5" x14ac:dyDescent="0.25">
      <c r="A13" s="904" t="s">
        <v>14</v>
      </c>
      <c r="B13" s="905"/>
      <c r="C13" s="905"/>
      <c r="D13" s="906"/>
      <c r="E13" s="906"/>
      <c r="F13" s="906"/>
      <c r="G13" s="903">
        <f t="shared" si="0"/>
        <v>0</v>
      </c>
    </row>
    <row r="14" spans="1:13" s="895" customFormat="1" ht="16.5" x14ac:dyDescent="0.25">
      <c r="A14" s="904" t="s">
        <v>15</v>
      </c>
      <c r="B14" s="905"/>
      <c r="C14" s="905"/>
      <c r="D14" s="906"/>
      <c r="E14" s="906"/>
      <c r="F14" s="906"/>
      <c r="G14" s="903">
        <f t="shared" si="0"/>
        <v>0</v>
      </c>
    </row>
    <row r="15" spans="1:13" s="895" customFormat="1" ht="17.25" thickBot="1" x14ac:dyDescent="0.3">
      <c r="A15" s="907" t="s">
        <v>16</v>
      </c>
      <c r="B15" s="908"/>
      <c r="C15" s="908"/>
      <c r="D15" s="909"/>
      <c r="E15" s="909"/>
      <c r="F15" s="909"/>
      <c r="G15" s="903">
        <f t="shared" si="0"/>
        <v>0</v>
      </c>
    </row>
    <row r="16" spans="1:13" s="895" customFormat="1" ht="17.25" thickBot="1" x14ac:dyDescent="0.3">
      <c r="A16" s="910" t="s">
        <v>17</v>
      </c>
      <c r="B16" s="911" t="s">
        <v>423</v>
      </c>
      <c r="C16" s="1125" t="s">
        <v>656</v>
      </c>
      <c r="D16" s="912">
        <f>SUM(D11:D15)</f>
        <v>0</v>
      </c>
      <c r="E16" s="912">
        <f>SUM(E11:E15)</f>
        <v>0</v>
      </c>
      <c r="F16" s="912">
        <f>SUM(F11:F15)</f>
        <v>0</v>
      </c>
      <c r="G16" s="913">
        <f>SUM(G11:G15)</f>
        <v>0</v>
      </c>
    </row>
    <row r="17" s="895" customFormat="1" ht="16.5" x14ac:dyDescent="0.25"/>
    <row r="18" s="895" customFormat="1" ht="16.5" x14ac:dyDescent="0.25"/>
  </sheetData>
  <mergeCells count="9">
    <mergeCell ref="A2:L2"/>
    <mergeCell ref="C8:F8"/>
    <mergeCell ref="A1:G1"/>
    <mergeCell ref="A3:G3"/>
    <mergeCell ref="D7:E7"/>
    <mergeCell ref="F7:G7"/>
    <mergeCell ref="A8:A9"/>
    <mergeCell ref="B8:B9"/>
    <mergeCell ref="G8:G9"/>
  </mergeCells>
  <printOptions horizontalCentered="1"/>
  <pageMargins left="0.70866141732283472" right="0.51181102362204722" top="0.78740157480314965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view="pageBreakPreview" topLeftCell="A46" zoomScale="124" zoomScaleNormal="130" zoomScaleSheetLayoutView="124" workbookViewId="0">
      <selection activeCell="D25" sqref="D25"/>
    </sheetView>
  </sheetViews>
  <sheetFormatPr defaultColWidth="9.33203125" defaultRowHeight="12.75" x14ac:dyDescent="0.2"/>
  <cols>
    <col min="1" max="1" width="7.6640625" style="88" customWidth="1"/>
    <col min="2" max="2" width="63.83203125" style="89" customWidth="1"/>
    <col min="3" max="3" width="16.1640625" style="617" customWidth="1"/>
    <col min="4" max="4" width="15" style="617" customWidth="1"/>
    <col min="5" max="5" width="15.5" style="617" hidden="1" customWidth="1"/>
    <col min="6" max="6" width="15" style="617" hidden="1" customWidth="1"/>
    <col min="7" max="7" width="6.6640625" style="617" hidden="1" customWidth="1"/>
    <col min="8" max="8" width="14" style="617" customWidth="1"/>
    <col min="9" max="10" width="14.6640625" style="617" hidden="1" customWidth="1"/>
    <col min="11" max="11" width="14.1640625" style="617" hidden="1" customWidth="1"/>
    <col min="12" max="12" width="11.5" style="618" hidden="1" customWidth="1"/>
    <col min="13" max="13" width="5" style="29" customWidth="1"/>
    <col min="14" max="14" width="14.5" style="29" bestFit="1" customWidth="1"/>
    <col min="15" max="16" width="9.33203125" style="29" customWidth="1"/>
    <col min="17" max="16384" width="9.33203125" style="29"/>
  </cols>
  <sheetData>
    <row r="1" spans="1:16" ht="12.75" customHeight="1" x14ac:dyDescent="0.2">
      <c r="A1" s="1895" t="s">
        <v>817</v>
      </c>
      <c r="B1" s="1895"/>
      <c r="C1" s="1895"/>
      <c r="D1" s="1895"/>
      <c r="E1" s="1895"/>
      <c r="F1" s="1895"/>
      <c r="G1" s="1895"/>
      <c r="H1" s="1895"/>
    </row>
    <row r="2" spans="1:16" x14ac:dyDescent="0.2">
      <c r="A2" s="1895" t="s">
        <v>794</v>
      </c>
      <c r="B2" s="1895"/>
      <c r="C2" s="1895"/>
      <c r="D2" s="1895"/>
      <c r="E2" s="1895"/>
      <c r="F2" s="1895"/>
      <c r="G2" s="1895"/>
      <c r="H2" s="1895"/>
      <c r="I2" s="1895"/>
      <c r="J2" s="1895"/>
    </row>
    <row r="3" spans="1:16" x14ac:dyDescent="0.2">
      <c r="A3" s="1895"/>
      <c r="B3" s="1895"/>
      <c r="C3" s="1895"/>
      <c r="D3" s="1895"/>
      <c r="E3" s="1895"/>
      <c r="F3" s="1895"/>
      <c r="G3" s="1895"/>
      <c r="H3" s="1895"/>
      <c r="I3" s="1895"/>
      <c r="J3" s="1895"/>
    </row>
    <row r="4" spans="1:16" s="28" customFormat="1" ht="16.5" customHeight="1" x14ac:dyDescent="0.2">
      <c r="A4" s="1895"/>
      <c r="B4" s="1895"/>
      <c r="C4" s="1895"/>
      <c r="D4" s="1895"/>
      <c r="E4" s="1895"/>
      <c r="F4" s="1895"/>
      <c r="G4" s="1895"/>
      <c r="H4" s="1895"/>
      <c r="I4" s="1895"/>
      <c r="J4" s="1895"/>
      <c r="K4" s="1895"/>
      <c r="L4" s="1895"/>
    </row>
    <row r="5" spans="1:16" s="45" customFormat="1" ht="21.2" customHeight="1" x14ac:dyDescent="0.2">
      <c r="A5" s="1897" t="s">
        <v>231</v>
      </c>
      <c r="B5" s="1897"/>
      <c r="C5" s="1897"/>
      <c r="D5" s="1897"/>
      <c r="E5" s="1897"/>
      <c r="F5" s="1897"/>
      <c r="G5" s="1897"/>
      <c r="H5" s="1897"/>
      <c r="I5" s="1897"/>
      <c r="J5" s="1897"/>
      <c r="K5" s="133"/>
      <c r="L5" s="133"/>
    </row>
    <row r="6" spans="1:16" s="45" customFormat="1" ht="21.2" customHeight="1" x14ac:dyDescent="0.2">
      <c r="A6" s="1897" t="s">
        <v>657</v>
      </c>
      <c r="B6" s="1897"/>
      <c r="C6" s="1897"/>
      <c r="D6" s="1897"/>
      <c r="E6" s="1897"/>
      <c r="F6" s="1897"/>
      <c r="G6" s="1897"/>
      <c r="H6" s="1897"/>
      <c r="I6" s="1897"/>
      <c r="J6" s="1897"/>
      <c r="K6" s="133"/>
      <c r="L6" s="133"/>
    </row>
    <row r="7" spans="1:16" s="45" customFormat="1" ht="21.2" customHeight="1" x14ac:dyDescent="0.2">
      <c r="A7" s="1897" t="s">
        <v>34</v>
      </c>
      <c r="B7" s="1897"/>
      <c r="C7" s="1897"/>
      <c r="D7" s="1897"/>
      <c r="E7" s="1897"/>
      <c r="F7" s="1897"/>
      <c r="G7" s="1897"/>
      <c r="H7" s="1897"/>
      <c r="I7" s="1897"/>
      <c r="J7" s="1897"/>
      <c r="K7" s="133"/>
      <c r="L7" s="133"/>
    </row>
    <row r="8" spans="1:16" ht="14.25" thickBot="1" x14ac:dyDescent="0.25">
      <c r="A8" s="1900" t="s">
        <v>360</v>
      </c>
      <c r="B8" s="1900"/>
      <c r="C8" s="1900"/>
      <c r="D8" s="1900"/>
      <c r="E8" s="1900"/>
      <c r="F8" s="1900"/>
      <c r="G8" s="1900"/>
      <c r="H8" s="1900"/>
      <c r="I8" s="1900"/>
      <c r="J8" s="1900"/>
      <c r="K8" s="567"/>
      <c r="L8" s="567"/>
    </row>
    <row r="9" spans="1:16" s="53" customFormat="1" ht="50.25" customHeight="1" thickBot="1" x14ac:dyDescent="0.25">
      <c r="A9" s="50" t="s">
        <v>128</v>
      </c>
      <c r="B9" s="1811" t="s">
        <v>287</v>
      </c>
      <c r="C9" s="1461" t="str">
        <f>'1. mell.bevétel_össz'!C9</f>
        <v>2024. évi eredeti előirányzat a
25/2023. (XII.14.) rendelet szerint</v>
      </c>
      <c r="D9" s="117" t="str">
        <f>'1. mell.bevétel_össz'!D9</f>
        <v>Módosított előirányzat a …./2024.  (VI…..)  rendelet szerint</v>
      </c>
      <c r="E9" s="117" t="str">
        <f>'1. mell.bevétel_össz'!E9</f>
        <v>Módosított előirányzat a …./2024. (IX…..)  rendelet szerint</v>
      </c>
      <c r="F9" s="117" t="str">
        <f>'1. mell.bevétel_össz'!F9</f>
        <v>Módosított előirányzat a .../2024. (XII…...)  rendelet szerint</v>
      </c>
      <c r="G9" s="117" t="str">
        <f>'1. mell.bevétel_össz'!G9</f>
        <v>Módosított előirányzat a …../2024. (II…..)  rendelet szerint</v>
      </c>
      <c r="H9" s="138" t="str">
        <f>'1. mell.bevétel_össz'!H9</f>
        <v>Változás a 25/2023. (XII.14.) rendelethez képest</v>
      </c>
      <c r="I9" s="320" t="str">
        <f>'1. mell.bevétel_össz'!I9</f>
        <v>2024. évi teljesítés              2024.06.30-ig</v>
      </c>
      <c r="J9" s="117" t="str">
        <f>'1. mell.bevétel_össz'!J9</f>
        <v>2024. évi teljesítés              2024.09.30-ig</v>
      </c>
      <c r="K9" s="117" t="str">
        <f>'1. mell.bevétel_össz'!K9</f>
        <v>2024. évi teljesítés              2024.12.31-ig</v>
      </c>
      <c r="L9" s="174" t="str">
        <f>'1. mell.bevétel_össz'!L9</f>
        <v>Teljesítés %-a</v>
      </c>
      <c r="M9" s="213"/>
    </row>
    <row r="10" spans="1:16" s="53" customFormat="1" ht="14.25" customHeight="1" thickBot="1" x14ac:dyDescent="0.25">
      <c r="A10" s="50" t="s">
        <v>296</v>
      </c>
      <c r="B10" s="51" t="s">
        <v>297</v>
      </c>
      <c r="C10" s="1348" t="s">
        <v>298</v>
      </c>
      <c r="D10" s="321" t="s">
        <v>299</v>
      </c>
      <c r="E10" s="51" t="s">
        <v>300</v>
      </c>
      <c r="F10" s="51" t="s">
        <v>386</v>
      </c>
      <c r="G10" s="51" t="s">
        <v>422</v>
      </c>
      <c r="H10" s="317" t="s">
        <v>300</v>
      </c>
      <c r="I10" s="811" t="s">
        <v>299</v>
      </c>
      <c r="J10" s="52" t="s">
        <v>386</v>
      </c>
      <c r="K10" s="50" t="s">
        <v>298</v>
      </c>
      <c r="L10" s="174" t="s">
        <v>298</v>
      </c>
      <c r="M10" s="213"/>
    </row>
    <row r="11" spans="1:16" s="38" customFormat="1" ht="12.2" customHeight="1" thickBot="1" x14ac:dyDescent="0.25">
      <c r="A11" s="83" t="s">
        <v>12</v>
      </c>
      <c r="B11" s="1043" t="s">
        <v>537</v>
      </c>
      <c r="C11" s="797">
        <f>C12+C14+C15+C16+C17</f>
        <v>11291109975</v>
      </c>
      <c r="D11" s="619">
        <f t="shared" ref="D11" si="0">D12+D14+D15+D16+D17</f>
        <v>11597155113</v>
      </c>
      <c r="E11" s="619">
        <f>+D11-C11</f>
        <v>306045138</v>
      </c>
      <c r="F11" s="619">
        <f t="shared" ref="F11" si="1">F12+F14+F15+F16+F17</f>
        <v>0</v>
      </c>
      <c r="G11" s="619">
        <f t="shared" ref="G11" si="2">G12+G14+G15+G16+G17</f>
        <v>0</v>
      </c>
      <c r="H11" s="1816">
        <f t="shared" ref="H11" si="3">H12+H14+H15+H16+H17</f>
        <v>306045138</v>
      </c>
      <c r="I11" s="1815" t="e">
        <f t="shared" ref="I11" si="4">I12+I14+I15+I16+I17</f>
        <v>#REF!</v>
      </c>
      <c r="J11" s="619" t="e">
        <f t="shared" ref="J11" si="5">J12+J14+J15+J16+J17</f>
        <v>#REF!</v>
      </c>
      <c r="K11" s="619" t="e">
        <f t="shared" ref="K11" si="6">K12+K14+K15+K16+K17</f>
        <v>#REF!</v>
      </c>
      <c r="L11" s="620" t="e">
        <f>K11/D11*100</f>
        <v>#REF!</v>
      </c>
      <c r="M11" s="234"/>
      <c r="P11" s="38" t="s">
        <v>383</v>
      </c>
    </row>
    <row r="12" spans="1:16" ht="12.2" customHeight="1" x14ac:dyDescent="0.2">
      <c r="A12" s="119" t="s">
        <v>90</v>
      </c>
      <c r="B12" s="892" t="s">
        <v>68</v>
      </c>
      <c r="C12" s="798">
        <f>'4. mell.Önkorm'!C92+'5.Int.össz'!C55</f>
        <v>3515728080</v>
      </c>
      <c r="D12" s="621">
        <f>'4. mell.Önkorm'!D92+'5.Int.össz'!D55</f>
        <v>3571454925</v>
      </c>
      <c r="E12" s="621">
        <f t="shared" ref="E12:E55" si="7">+D12-C12</f>
        <v>55726845</v>
      </c>
      <c r="F12" s="621">
        <f>'4. mell.Önkorm'!F92+'5.Int.össz'!F55</f>
        <v>0</v>
      </c>
      <c r="G12" s="621">
        <f>'4. mell.Önkorm'!G92+'5.Int.össz'!G55</f>
        <v>0</v>
      </c>
      <c r="H12" s="837">
        <f t="shared" ref="H12:H55" si="8">+D12-C12</f>
        <v>55726845</v>
      </c>
      <c r="I12" s="1468">
        <f>'4. mell.Önkorm'!I92+'5.Int.össz'!I55</f>
        <v>0</v>
      </c>
      <c r="J12" s="798">
        <f>'4. mell.Önkorm'!J92+'5.Int.össz'!J55</f>
        <v>0</v>
      </c>
      <c r="K12" s="622">
        <f>'4. mell.Önkorm'!K92+'5.Int.össz'!K55</f>
        <v>0</v>
      </c>
      <c r="L12" s="623">
        <f t="shared" ref="L12:L45" si="9">K12/D12*100</f>
        <v>0</v>
      </c>
      <c r="M12" s="237"/>
    </row>
    <row r="13" spans="1:16" ht="12.2" customHeight="1" x14ac:dyDescent="0.2">
      <c r="A13" s="1355" t="s">
        <v>304</v>
      </c>
      <c r="B13" s="893" t="s">
        <v>269</v>
      </c>
      <c r="C13" s="1462">
        <f>'4. mell.Önkorm'!C93+'5.Int.össz'!C56</f>
        <v>33000000</v>
      </c>
      <c r="D13" s="576">
        <f>'4. mell.Önkorm'!D93+'5.Int.össz'!D56</f>
        <v>7275000</v>
      </c>
      <c r="E13" s="576">
        <f t="shared" si="7"/>
        <v>-25725000</v>
      </c>
      <c r="F13" s="576">
        <f>'4. mell.Önkorm'!F93+'5.Int.össz'!F56</f>
        <v>0</v>
      </c>
      <c r="G13" s="576">
        <f>'4. mell.Önkorm'!G93+'5.Int.össz'!G56</f>
        <v>0</v>
      </c>
      <c r="H13" s="839">
        <f t="shared" si="8"/>
        <v>-25725000</v>
      </c>
      <c r="I13" s="812">
        <f>'4. mell.Önkorm'!I93+'5.Int.össz'!I56</f>
        <v>0</v>
      </c>
      <c r="J13" s="793">
        <f>'4. mell.Önkorm'!J93+'5.Int.össz'!J56</f>
        <v>0</v>
      </c>
      <c r="K13" s="631">
        <f>'4. mell.Önkorm'!K93+'5.Int.össz'!K56</f>
        <v>0</v>
      </c>
      <c r="L13" s="632">
        <f t="shared" si="9"/>
        <v>0</v>
      </c>
      <c r="M13" s="237"/>
    </row>
    <row r="14" spans="1:16" ht="12.2" customHeight="1" x14ac:dyDescent="0.2">
      <c r="A14" s="1355" t="s">
        <v>91</v>
      </c>
      <c r="B14" s="838" t="s">
        <v>86</v>
      </c>
      <c r="C14" s="794">
        <f>'4. mell.Önkorm'!C94+'5.Int.össz'!C57</f>
        <v>527199694</v>
      </c>
      <c r="D14" s="637">
        <f>'4. mell.Önkorm'!D94+'5.Int.össz'!D57</f>
        <v>541618612</v>
      </c>
      <c r="E14" s="637">
        <f t="shared" si="7"/>
        <v>14418918</v>
      </c>
      <c r="F14" s="637">
        <f>'4. mell.Önkorm'!F94+'5.Int.össz'!F57</f>
        <v>0</v>
      </c>
      <c r="G14" s="637">
        <f>'4. mell.Önkorm'!G94+'5.Int.össz'!G57</f>
        <v>0</v>
      </c>
      <c r="H14" s="564">
        <f t="shared" si="8"/>
        <v>14418918</v>
      </c>
      <c r="I14" s="813">
        <f>'4. mell.Önkorm'!I94+'5.Int.össz'!I57</f>
        <v>0</v>
      </c>
      <c r="J14" s="794">
        <f>'4. mell.Önkorm'!J94+'5.Int.össz'!J57</f>
        <v>0</v>
      </c>
      <c r="K14" s="624">
        <f>'4. mell.Önkorm'!K94+'5.Int.össz'!K57</f>
        <v>0</v>
      </c>
      <c r="L14" s="625">
        <f t="shared" si="9"/>
        <v>0</v>
      </c>
      <c r="M14" s="237"/>
    </row>
    <row r="15" spans="1:16" ht="12.2" customHeight="1" x14ac:dyDescent="0.2">
      <c r="A15" s="1355" t="s">
        <v>92</v>
      </c>
      <c r="B15" s="838" t="s">
        <v>69</v>
      </c>
      <c r="C15" s="795">
        <f>'4. mell.Önkorm'!C95+'5.Int.össz'!C58</f>
        <v>2149482512</v>
      </c>
      <c r="D15" s="1350">
        <f>'4. mell.Önkorm'!D95+'5.Int.össz'!D58</f>
        <v>2313652727</v>
      </c>
      <c r="E15" s="1350">
        <f t="shared" si="7"/>
        <v>164170215</v>
      </c>
      <c r="F15" s="1350">
        <f>'4. mell.Önkorm'!F95+'5.Int.össz'!F58</f>
        <v>0</v>
      </c>
      <c r="G15" s="1350">
        <f>'4. mell.Önkorm'!G95+'5.Int.össz'!G58</f>
        <v>0</v>
      </c>
      <c r="H15" s="840">
        <f t="shared" si="8"/>
        <v>164170215</v>
      </c>
      <c r="I15" s="1469">
        <f>'4. mell.Önkorm'!I95+'5.Int.össz'!I58</f>
        <v>0</v>
      </c>
      <c r="J15" s="795">
        <f>'4. mell.Önkorm'!J95+'5.Int.össz'!J58</f>
        <v>0</v>
      </c>
      <c r="K15" s="626">
        <f>'4. mell.Önkorm'!K95+'5.Int.össz'!K58</f>
        <v>0</v>
      </c>
      <c r="L15" s="627">
        <f t="shared" si="9"/>
        <v>0</v>
      </c>
      <c r="M15" s="237"/>
    </row>
    <row r="16" spans="1:16" ht="12.2" customHeight="1" x14ac:dyDescent="0.2">
      <c r="A16" s="1355" t="s">
        <v>89</v>
      </c>
      <c r="B16" s="838" t="s">
        <v>80</v>
      </c>
      <c r="C16" s="795">
        <f>'4. mell.Önkorm'!C96+'5.Int.össz'!C59</f>
        <v>270328000</v>
      </c>
      <c r="D16" s="1350">
        <f>'4. mell.Önkorm'!D96+'5.Int.össz'!D59</f>
        <v>270328000</v>
      </c>
      <c r="E16" s="1350">
        <f t="shared" si="7"/>
        <v>0</v>
      </c>
      <c r="F16" s="1350">
        <f>'4. mell.Önkorm'!F96+'5.Int.össz'!F59</f>
        <v>0</v>
      </c>
      <c r="G16" s="1350">
        <f>'4. mell.Önkorm'!G96+'5.Int.össz'!G59</f>
        <v>0</v>
      </c>
      <c r="H16" s="840">
        <f t="shared" si="8"/>
        <v>0</v>
      </c>
      <c r="I16" s="1469">
        <f>'4. mell.Önkorm'!I96+'5.Int.össz'!I59</f>
        <v>0</v>
      </c>
      <c r="J16" s="795">
        <f>'4. mell.Önkorm'!J96+'5.Int.össz'!J59</f>
        <v>0</v>
      </c>
      <c r="K16" s="626">
        <f>'4. mell.Önkorm'!K96+'5.Int.össz'!K59</f>
        <v>0</v>
      </c>
      <c r="L16" s="627">
        <f t="shared" si="9"/>
        <v>0</v>
      </c>
      <c r="M16" s="237"/>
    </row>
    <row r="17" spans="1:17" ht="12.2" customHeight="1" x14ac:dyDescent="0.2">
      <c r="A17" s="1355" t="s">
        <v>146</v>
      </c>
      <c r="B17" s="636" t="s">
        <v>87</v>
      </c>
      <c r="C17" s="795">
        <f>SUM(C18:C24)</f>
        <v>4828371689</v>
      </c>
      <c r="D17" s="1350">
        <f>SUM(D18:D24)</f>
        <v>4900100849</v>
      </c>
      <c r="E17" s="1350">
        <f t="shared" si="7"/>
        <v>71729160</v>
      </c>
      <c r="F17" s="1350">
        <f t="shared" ref="F17:K17" si="10">SUM(F18:F24)</f>
        <v>0</v>
      </c>
      <c r="G17" s="1350">
        <f t="shared" si="10"/>
        <v>0</v>
      </c>
      <c r="H17" s="840">
        <f t="shared" si="10"/>
        <v>71729160</v>
      </c>
      <c r="I17" s="587" t="e">
        <f t="shared" si="10"/>
        <v>#REF!</v>
      </c>
      <c r="J17" s="1350" t="e">
        <f t="shared" si="10"/>
        <v>#REF!</v>
      </c>
      <c r="K17" s="1350" t="e">
        <f t="shared" si="10"/>
        <v>#REF!</v>
      </c>
      <c r="L17" s="627" t="e">
        <f t="shared" si="9"/>
        <v>#REF!</v>
      </c>
      <c r="M17" s="237"/>
    </row>
    <row r="18" spans="1:17" ht="12.2" customHeight="1" x14ac:dyDescent="0.2">
      <c r="A18" s="1355" t="s">
        <v>305</v>
      </c>
      <c r="B18" s="461" t="s">
        <v>543</v>
      </c>
      <c r="C18" s="795">
        <f>'4. mell.Önkorm'!C98</f>
        <v>0</v>
      </c>
      <c r="D18" s="1350">
        <f>'4. mell.Önkorm'!D98</f>
        <v>0</v>
      </c>
      <c r="E18" s="1350">
        <f t="shared" si="7"/>
        <v>0</v>
      </c>
      <c r="F18" s="1350">
        <f>'4. mell.Önkorm'!F98</f>
        <v>0</v>
      </c>
      <c r="G18" s="1350">
        <f>'4. mell.Önkorm'!G98</f>
        <v>0</v>
      </c>
      <c r="H18" s="840">
        <f t="shared" si="8"/>
        <v>0</v>
      </c>
      <c r="I18" s="1469">
        <f>'4. mell.Önkorm'!I98</f>
        <v>0</v>
      </c>
      <c r="J18" s="795">
        <f>'4. mell.Önkorm'!J98</f>
        <v>0</v>
      </c>
      <c r="K18" s="626">
        <f>'4. mell.Önkorm'!K98</f>
        <v>0</v>
      </c>
      <c r="L18" s="627" t="e">
        <f t="shared" si="9"/>
        <v>#DIV/0!</v>
      </c>
      <c r="M18" s="237"/>
    </row>
    <row r="19" spans="1:17" ht="12.2" customHeight="1" x14ac:dyDescent="0.2">
      <c r="A19" s="1355" t="s">
        <v>306</v>
      </c>
      <c r="B19" s="1035" t="s">
        <v>621</v>
      </c>
      <c r="C19" s="795">
        <f>'4. mell.Önkorm'!C99</f>
        <v>2970949518</v>
      </c>
      <c r="D19" s="1350">
        <f>'4. mell.Önkorm'!D99</f>
        <v>2970949518</v>
      </c>
      <c r="E19" s="1350">
        <f t="shared" si="7"/>
        <v>0</v>
      </c>
      <c r="F19" s="1350">
        <f>'4. mell.Önkorm'!F99</f>
        <v>0</v>
      </c>
      <c r="G19" s="1350">
        <f>'4. mell.Önkorm'!G99</f>
        <v>0</v>
      </c>
      <c r="H19" s="840">
        <f t="shared" si="8"/>
        <v>0</v>
      </c>
      <c r="I19" s="1469">
        <f>'4. mell.Önkorm'!I99</f>
        <v>0</v>
      </c>
      <c r="J19" s="795">
        <f>'4. mell.Önkorm'!J99</f>
        <v>0</v>
      </c>
      <c r="K19" s="626">
        <f>'4. mell.Önkorm'!K99</f>
        <v>0</v>
      </c>
      <c r="L19" s="627">
        <f t="shared" si="9"/>
        <v>0</v>
      </c>
      <c r="M19" s="237"/>
    </row>
    <row r="20" spans="1:17" ht="12.2" customHeight="1" x14ac:dyDescent="0.2">
      <c r="A20" s="1355" t="s">
        <v>307</v>
      </c>
      <c r="B20" s="1035" t="s">
        <v>620</v>
      </c>
      <c r="C20" s="795">
        <f>'4. mell.Önkorm'!C100</f>
        <v>0</v>
      </c>
      <c r="D20" s="1350">
        <f>'4. mell.Önkorm'!D100</f>
        <v>0</v>
      </c>
      <c r="E20" s="1350">
        <f t="shared" si="7"/>
        <v>0</v>
      </c>
      <c r="F20" s="1350">
        <f>'4. mell.Önkorm'!F100</f>
        <v>0</v>
      </c>
      <c r="G20" s="1350">
        <f>'4. mell.Önkorm'!G100</f>
        <v>0</v>
      </c>
      <c r="H20" s="840">
        <f t="shared" si="8"/>
        <v>0</v>
      </c>
      <c r="I20" s="1469">
        <f>'4. mell.Önkorm'!I100</f>
        <v>0</v>
      </c>
      <c r="J20" s="795">
        <f>'4. mell.Önkorm'!J100</f>
        <v>0</v>
      </c>
      <c r="K20" s="626">
        <f>'4. mell.Önkorm'!K100</f>
        <v>0</v>
      </c>
      <c r="L20" s="627" t="e">
        <f t="shared" si="9"/>
        <v>#DIV/0!</v>
      </c>
      <c r="M20" s="237"/>
    </row>
    <row r="21" spans="1:17" ht="12.2" customHeight="1" x14ac:dyDescent="0.2">
      <c r="A21" s="1355" t="s">
        <v>308</v>
      </c>
      <c r="B21" s="1035" t="s">
        <v>619</v>
      </c>
      <c r="C21" s="795">
        <f>'4. mell.Önkorm'!C101+'5.Int.össz'!C61</f>
        <v>13260000</v>
      </c>
      <c r="D21" s="1350">
        <f>'4. mell.Önkorm'!D101+'5.Int.össz'!D61</f>
        <v>13560000</v>
      </c>
      <c r="E21" s="1350">
        <f t="shared" si="7"/>
        <v>300000</v>
      </c>
      <c r="F21" s="1350">
        <f>'4. mell.Önkorm'!F101+'5.Int.össz'!F61</f>
        <v>0</v>
      </c>
      <c r="G21" s="1350">
        <f>'4. mell.Önkorm'!G101+'5.Int.össz'!G61</f>
        <v>0</v>
      </c>
      <c r="H21" s="840">
        <f t="shared" si="8"/>
        <v>300000</v>
      </c>
      <c r="I21" s="1469">
        <f>'4. mell.Önkorm'!I101+'5.Int.össz'!I61</f>
        <v>0</v>
      </c>
      <c r="J21" s="795">
        <f>'4. mell.Önkorm'!J101+'5.Int.össz'!J61</f>
        <v>0</v>
      </c>
      <c r="K21" s="626">
        <f>'4. mell.Önkorm'!K101+'5.Int.össz'!K61</f>
        <v>0</v>
      </c>
      <c r="L21" s="627">
        <f t="shared" si="9"/>
        <v>0</v>
      </c>
      <c r="M21" s="237"/>
    </row>
    <row r="22" spans="1:17" ht="12.2" customHeight="1" x14ac:dyDescent="0.2">
      <c r="A22" s="1355" t="s">
        <v>309</v>
      </c>
      <c r="B22" s="1035" t="s">
        <v>624</v>
      </c>
      <c r="C22" s="795">
        <f>'4. mell.Önkorm'!C102</f>
        <v>0</v>
      </c>
      <c r="D22" s="1350">
        <f>'4. mell.Önkorm'!D102</f>
        <v>0</v>
      </c>
      <c r="E22" s="1350">
        <f t="shared" si="7"/>
        <v>0</v>
      </c>
      <c r="F22" s="1350">
        <f>'4. mell.Önkorm'!F102</f>
        <v>0</v>
      </c>
      <c r="G22" s="1350">
        <f>'4. mell.Önkorm'!G102</f>
        <v>0</v>
      </c>
      <c r="H22" s="840">
        <f t="shared" si="8"/>
        <v>0</v>
      </c>
      <c r="I22" s="1469">
        <f>'4. mell.Önkorm'!I102</f>
        <v>0</v>
      </c>
      <c r="J22" s="795">
        <f>'4. mell.Önkorm'!J102</f>
        <v>0</v>
      </c>
      <c r="K22" s="626">
        <f>'4. mell.Önkorm'!K102</f>
        <v>0</v>
      </c>
      <c r="L22" s="627" t="e">
        <f t="shared" si="9"/>
        <v>#DIV/0!</v>
      </c>
      <c r="M22" s="237"/>
    </row>
    <row r="23" spans="1:17" ht="12.2" customHeight="1" x14ac:dyDescent="0.2">
      <c r="A23" s="1355" t="s">
        <v>359</v>
      </c>
      <c r="B23" s="1035" t="s">
        <v>618</v>
      </c>
      <c r="C23" s="795">
        <f>'4. mell.Önkorm'!C103+'5.Int.össz'!C62</f>
        <v>1514740086</v>
      </c>
      <c r="D23" s="1350">
        <f>'4. mell.Önkorm'!D103+'5.Int.össz'!D62</f>
        <v>1562108176</v>
      </c>
      <c r="E23" s="1350">
        <f t="shared" si="7"/>
        <v>47368090</v>
      </c>
      <c r="F23" s="1350">
        <f>'4. mell.Önkorm'!F103+'5.Int.össz'!F62</f>
        <v>0</v>
      </c>
      <c r="G23" s="1350">
        <f>'4. mell.Önkorm'!G103+'5.Int.össz'!G62</f>
        <v>0</v>
      </c>
      <c r="H23" s="840">
        <f>'4. mell.Önkorm'!H103+'5.Int.össz'!H62</f>
        <v>47368090</v>
      </c>
      <c r="I23" s="587" t="e">
        <f>'4. mell.Önkorm'!I103+'5.Int.össz'!I62</f>
        <v>#REF!</v>
      </c>
      <c r="J23" s="1350" t="e">
        <f>'4. mell.Önkorm'!J103+'5.Int.össz'!J62</f>
        <v>#REF!</v>
      </c>
      <c r="K23" s="1350" t="e">
        <f>'4. mell.Önkorm'!K103+'5.Int.össz'!K62</f>
        <v>#REF!</v>
      </c>
      <c r="L23" s="627" t="e">
        <f t="shared" si="9"/>
        <v>#REF!</v>
      </c>
      <c r="M23" s="237"/>
    </row>
    <row r="24" spans="1:17" ht="12.2" customHeight="1" x14ac:dyDescent="0.2">
      <c r="A24" s="1355" t="s">
        <v>589</v>
      </c>
      <c r="B24" s="1036" t="s">
        <v>623</v>
      </c>
      <c r="C24" s="1463">
        <f>+C25+C26</f>
        <v>329422085</v>
      </c>
      <c r="D24" s="1464">
        <f t="shared" ref="D24:K24" si="11">+D25+D26</f>
        <v>353483155</v>
      </c>
      <c r="E24" s="1464">
        <f t="shared" si="7"/>
        <v>24061070</v>
      </c>
      <c r="F24" s="1464">
        <f t="shared" si="11"/>
        <v>0</v>
      </c>
      <c r="G24" s="1464">
        <f t="shared" si="11"/>
        <v>0</v>
      </c>
      <c r="H24" s="1472">
        <f t="shared" si="8"/>
        <v>24061070</v>
      </c>
      <c r="I24" s="1470">
        <f t="shared" si="11"/>
        <v>0</v>
      </c>
      <c r="J24" s="799">
        <f t="shared" si="11"/>
        <v>0</v>
      </c>
      <c r="K24" s="628">
        <f t="shared" si="11"/>
        <v>0</v>
      </c>
      <c r="L24" s="629">
        <f t="shared" si="9"/>
        <v>0</v>
      </c>
      <c r="M24" s="237"/>
    </row>
    <row r="25" spans="1:17" ht="12.75" customHeight="1" x14ac:dyDescent="0.2">
      <c r="A25" s="11" t="s">
        <v>590</v>
      </c>
      <c r="B25" s="118" t="s">
        <v>591</v>
      </c>
      <c r="C25" s="793">
        <f>'4. mell.Önkorm'!C105</f>
        <v>100000000</v>
      </c>
      <c r="D25" s="576">
        <f>'4. mell.Önkorm'!D105</f>
        <v>100000000</v>
      </c>
      <c r="E25" s="576">
        <f t="shared" si="7"/>
        <v>0</v>
      </c>
      <c r="F25" s="576">
        <f>'4. mell.Önkorm'!F105</f>
        <v>0</v>
      </c>
      <c r="G25" s="576">
        <f>'4. mell.Önkorm'!G105</f>
        <v>0</v>
      </c>
      <c r="H25" s="839">
        <f t="shared" si="8"/>
        <v>0</v>
      </c>
      <c r="I25" s="812">
        <f>'4. mell.Önkorm'!I105</f>
        <v>0</v>
      </c>
      <c r="J25" s="793">
        <f>'4. mell.Önkorm'!J105</f>
        <v>0</v>
      </c>
      <c r="K25" s="631">
        <f>'4. mell.Önkorm'!K105</f>
        <v>0</v>
      </c>
      <c r="L25" s="632">
        <f t="shared" si="9"/>
        <v>0</v>
      </c>
      <c r="M25" s="237"/>
      <c r="P25" s="29" t="s">
        <v>383</v>
      </c>
    </row>
    <row r="26" spans="1:17" ht="12.75" customHeight="1" x14ac:dyDescent="0.2">
      <c r="A26" s="1356" t="s">
        <v>592</v>
      </c>
      <c r="B26" s="484" t="s">
        <v>593</v>
      </c>
      <c r="C26" s="794">
        <f>SUM(C27:C28)</f>
        <v>229422085</v>
      </c>
      <c r="D26" s="637">
        <f t="shared" ref="D26:K26" si="12">SUM(D27:D28)</f>
        <v>253483155</v>
      </c>
      <c r="E26" s="637">
        <f t="shared" si="7"/>
        <v>24061070</v>
      </c>
      <c r="F26" s="637">
        <f t="shared" si="12"/>
        <v>0</v>
      </c>
      <c r="G26" s="637">
        <f t="shared" si="12"/>
        <v>0</v>
      </c>
      <c r="H26" s="564">
        <f t="shared" si="8"/>
        <v>24061070</v>
      </c>
      <c r="I26" s="813">
        <f t="shared" si="12"/>
        <v>0</v>
      </c>
      <c r="J26" s="794">
        <f t="shared" si="12"/>
        <v>0</v>
      </c>
      <c r="K26" s="624">
        <f t="shared" si="12"/>
        <v>0</v>
      </c>
      <c r="L26" s="625">
        <f t="shared" si="9"/>
        <v>0</v>
      </c>
      <c r="M26" s="237"/>
    </row>
    <row r="27" spans="1:17" ht="12.75" customHeight="1" x14ac:dyDescent="0.2">
      <c r="A27" s="1356" t="s">
        <v>594</v>
      </c>
      <c r="B27" s="485" t="s">
        <v>622</v>
      </c>
      <c r="C27" s="794">
        <f>'4. mell.Önkorm'!C107</f>
        <v>229422085</v>
      </c>
      <c r="D27" s="637">
        <f>'4. mell.Önkorm'!D107</f>
        <v>253483155</v>
      </c>
      <c r="E27" s="637">
        <f t="shared" si="7"/>
        <v>24061070</v>
      </c>
      <c r="F27" s="637">
        <f>'4. mell.Önkorm'!F107</f>
        <v>0</v>
      </c>
      <c r="G27" s="637">
        <f>'4. mell.Önkorm'!G107</f>
        <v>0</v>
      </c>
      <c r="H27" s="564">
        <f t="shared" si="8"/>
        <v>24061070</v>
      </c>
      <c r="I27" s="813">
        <f>'4. mell.Önkorm'!I107</f>
        <v>0</v>
      </c>
      <c r="J27" s="794">
        <f>'4. mell.Önkorm'!J107</f>
        <v>0</v>
      </c>
      <c r="K27" s="624">
        <f>'4. mell.Önkorm'!K107</f>
        <v>0</v>
      </c>
      <c r="L27" s="625">
        <f t="shared" si="9"/>
        <v>0</v>
      </c>
      <c r="M27" s="237"/>
    </row>
    <row r="28" spans="1:17" ht="12.75" customHeight="1" thickBot="1" x14ac:dyDescent="0.25">
      <c r="A28" s="1356" t="s">
        <v>595</v>
      </c>
      <c r="B28" s="485" t="s">
        <v>610</v>
      </c>
      <c r="C28" s="794">
        <f>'4. mell.Önkorm'!C108</f>
        <v>0</v>
      </c>
      <c r="D28" s="637">
        <f>'4. mell.Önkorm'!D108</f>
        <v>0</v>
      </c>
      <c r="E28" s="637">
        <f t="shared" si="7"/>
        <v>0</v>
      </c>
      <c r="F28" s="637">
        <f>'4. mell.Önkorm'!F108</f>
        <v>0</v>
      </c>
      <c r="G28" s="637">
        <f>'4. mell.Önkorm'!G108</f>
        <v>0</v>
      </c>
      <c r="H28" s="564">
        <f t="shared" si="8"/>
        <v>0</v>
      </c>
      <c r="I28" s="813">
        <f>'4. mell.Önkorm'!I108</f>
        <v>0</v>
      </c>
      <c r="J28" s="794">
        <f>'4. mell.Önkorm'!J108</f>
        <v>0</v>
      </c>
      <c r="K28" s="624">
        <f>'4. mell.Önkorm'!K108</f>
        <v>0</v>
      </c>
      <c r="L28" s="625" t="e">
        <f t="shared" si="9"/>
        <v>#DIV/0!</v>
      </c>
      <c r="M28" s="237"/>
      <c r="Q28" s="29" t="s">
        <v>383</v>
      </c>
    </row>
    <row r="29" spans="1:17" ht="12.2" customHeight="1" thickBot="1" x14ac:dyDescent="0.25">
      <c r="A29" s="13" t="s">
        <v>13</v>
      </c>
      <c r="B29" s="120" t="s">
        <v>382</v>
      </c>
      <c r="C29" s="792">
        <f>+C30+C32+C34</f>
        <v>1085715100</v>
      </c>
      <c r="D29" s="571">
        <f t="shared" ref="D29:K29" si="13">+D30+D32+D34</f>
        <v>1287703412</v>
      </c>
      <c r="E29" s="571">
        <f t="shared" si="7"/>
        <v>201988312</v>
      </c>
      <c r="F29" s="571">
        <f t="shared" si="13"/>
        <v>0</v>
      </c>
      <c r="G29" s="571">
        <f t="shared" si="13"/>
        <v>0</v>
      </c>
      <c r="H29" s="569">
        <f t="shared" si="8"/>
        <v>201988312</v>
      </c>
      <c r="I29" s="802">
        <f t="shared" si="13"/>
        <v>0</v>
      </c>
      <c r="J29" s="569">
        <f t="shared" si="13"/>
        <v>0</v>
      </c>
      <c r="K29" s="633">
        <f t="shared" si="13"/>
        <v>0</v>
      </c>
      <c r="L29" s="634">
        <f t="shared" si="9"/>
        <v>0</v>
      </c>
      <c r="M29" s="237"/>
    </row>
    <row r="30" spans="1:17" ht="12.2" customHeight="1" x14ac:dyDescent="0.2">
      <c r="A30" s="11" t="s">
        <v>93</v>
      </c>
      <c r="B30" s="838" t="s">
        <v>118</v>
      </c>
      <c r="C30" s="793">
        <f>'4. mell.Önkorm'!C110+'5.Int.össz'!C64</f>
        <v>191727185</v>
      </c>
      <c r="D30" s="576">
        <f>'4. mell.Önkorm'!D110+'5.Int.össz'!D64</f>
        <v>260831331</v>
      </c>
      <c r="E30" s="576">
        <f t="shared" si="7"/>
        <v>69104146</v>
      </c>
      <c r="F30" s="576">
        <f>'4. mell.Önkorm'!F110+'5.Int.össz'!F64</f>
        <v>0</v>
      </c>
      <c r="G30" s="576">
        <f>'4. mell.Önkorm'!G110+'5.Int.össz'!G64</f>
        <v>0</v>
      </c>
      <c r="H30" s="839">
        <f t="shared" si="8"/>
        <v>69104146</v>
      </c>
      <c r="I30" s="812">
        <f>'4. mell.Önkorm'!I110+'5.Int.össz'!I64</f>
        <v>0</v>
      </c>
      <c r="J30" s="793">
        <f>'4. mell.Önkorm'!J110+'5.Int.össz'!J64</f>
        <v>0</v>
      </c>
      <c r="K30" s="631">
        <f>'4. mell.Önkorm'!K110+'5.Int.össz'!K64</f>
        <v>0</v>
      </c>
      <c r="L30" s="632">
        <f t="shared" si="9"/>
        <v>0</v>
      </c>
      <c r="M30" s="237"/>
    </row>
    <row r="31" spans="1:17" ht="12.2" customHeight="1" x14ac:dyDescent="0.2">
      <c r="A31" s="11" t="s">
        <v>315</v>
      </c>
      <c r="B31" s="484" t="s">
        <v>224</v>
      </c>
      <c r="C31" s="793">
        <f>'4. mell.Önkorm'!C111+'5.Int.össz'!C65</f>
        <v>50667185</v>
      </c>
      <c r="D31" s="576">
        <f>'4. mell.Önkorm'!D111+'5.Int.össz'!D65</f>
        <v>50667185</v>
      </c>
      <c r="E31" s="576">
        <f t="shared" si="7"/>
        <v>0</v>
      </c>
      <c r="F31" s="576">
        <f>'4. mell.Önkorm'!F111+'5.Int.össz'!F65</f>
        <v>0</v>
      </c>
      <c r="G31" s="576">
        <f>'4. mell.Önkorm'!G111+'5.Int.össz'!G65</f>
        <v>0</v>
      </c>
      <c r="H31" s="839">
        <f t="shared" si="8"/>
        <v>0</v>
      </c>
      <c r="I31" s="812">
        <f>'4. mell.Önkorm'!I111+'5.Int.össz'!I65</f>
        <v>0</v>
      </c>
      <c r="J31" s="793">
        <f>'4. mell.Önkorm'!J111+'5.Int.össz'!J65</f>
        <v>0</v>
      </c>
      <c r="K31" s="631">
        <f>'4. mell.Önkorm'!K111+'5.Int.össz'!K65</f>
        <v>0</v>
      </c>
      <c r="L31" s="632">
        <f t="shared" si="9"/>
        <v>0</v>
      </c>
      <c r="M31" s="237"/>
    </row>
    <row r="32" spans="1:17" ht="12.2" customHeight="1" x14ac:dyDescent="0.2">
      <c r="A32" s="11" t="s">
        <v>94</v>
      </c>
      <c r="B32" s="841" t="s">
        <v>2</v>
      </c>
      <c r="C32" s="794">
        <f>'4. mell.Önkorm'!C112+'5.Int.össz'!C66</f>
        <v>603374915</v>
      </c>
      <c r="D32" s="637">
        <f>'4. mell.Önkorm'!D112+'5.Int.össz'!D66</f>
        <v>608259081</v>
      </c>
      <c r="E32" s="637">
        <f t="shared" si="7"/>
        <v>4884166</v>
      </c>
      <c r="F32" s="637">
        <f>'4. mell.Önkorm'!F112+'5.Int.össz'!F66</f>
        <v>0</v>
      </c>
      <c r="G32" s="637">
        <f>'4. mell.Önkorm'!G112+'5.Int.össz'!G66</f>
        <v>0</v>
      </c>
      <c r="H32" s="564">
        <f t="shared" si="8"/>
        <v>4884166</v>
      </c>
      <c r="I32" s="813">
        <f>'4. mell.Önkorm'!I112+'5.Int.össz'!I66</f>
        <v>0</v>
      </c>
      <c r="J32" s="794">
        <f>'4. mell.Önkorm'!J112+'5.Int.össz'!J66</f>
        <v>0</v>
      </c>
      <c r="K32" s="624">
        <f>'4. mell.Önkorm'!K112+'5.Int.össz'!K66</f>
        <v>0</v>
      </c>
      <c r="L32" s="625">
        <f t="shared" si="9"/>
        <v>0</v>
      </c>
      <c r="M32" s="237"/>
    </row>
    <row r="33" spans="1:14" ht="12.2" customHeight="1" x14ac:dyDescent="0.2">
      <c r="A33" s="11" t="s">
        <v>314</v>
      </c>
      <c r="B33" s="484" t="s">
        <v>348</v>
      </c>
      <c r="C33" s="794">
        <f>'4. mell.Önkorm'!C113+'5.Int.össz'!C67</f>
        <v>169374287</v>
      </c>
      <c r="D33" s="637">
        <f>'4. mell.Önkorm'!D113+'5.Int.össz'!D67</f>
        <v>169374287</v>
      </c>
      <c r="E33" s="637">
        <f t="shared" si="7"/>
        <v>0</v>
      </c>
      <c r="F33" s="637">
        <f>'4. mell.Önkorm'!F113+'5.Int.össz'!F67</f>
        <v>0</v>
      </c>
      <c r="G33" s="637">
        <f>'4. mell.Önkorm'!G113+'5.Int.össz'!G67</f>
        <v>0</v>
      </c>
      <c r="H33" s="564">
        <f t="shared" si="8"/>
        <v>0</v>
      </c>
      <c r="I33" s="813">
        <f>'4. mell.Önkorm'!I113+'5.Int.össz'!I67</f>
        <v>0</v>
      </c>
      <c r="J33" s="794">
        <f>'4. mell.Önkorm'!J113+'5.Int.össz'!J67</f>
        <v>0</v>
      </c>
      <c r="K33" s="624">
        <f>'4. mell.Önkorm'!K113+'5.Int.össz'!K67</f>
        <v>0</v>
      </c>
      <c r="L33" s="625">
        <f t="shared" si="9"/>
        <v>0</v>
      </c>
      <c r="M33" s="237"/>
    </row>
    <row r="34" spans="1:14" ht="12.2" customHeight="1" x14ac:dyDescent="0.2">
      <c r="A34" s="11" t="s">
        <v>95</v>
      </c>
      <c r="B34" s="580" t="s">
        <v>267</v>
      </c>
      <c r="C34" s="794">
        <f>SUM(C35:C38)</f>
        <v>290613000</v>
      </c>
      <c r="D34" s="637">
        <f t="shared" ref="D34:K34" si="14">SUM(D35:D38)</f>
        <v>418613000</v>
      </c>
      <c r="E34" s="637">
        <f t="shared" si="7"/>
        <v>128000000</v>
      </c>
      <c r="F34" s="637">
        <f t="shared" si="14"/>
        <v>0</v>
      </c>
      <c r="G34" s="637">
        <f t="shared" si="14"/>
        <v>0</v>
      </c>
      <c r="H34" s="564">
        <f t="shared" si="8"/>
        <v>128000000</v>
      </c>
      <c r="I34" s="813">
        <f t="shared" si="14"/>
        <v>0</v>
      </c>
      <c r="J34" s="794">
        <f t="shared" si="14"/>
        <v>0</v>
      </c>
      <c r="K34" s="624">
        <f t="shared" si="14"/>
        <v>0</v>
      </c>
      <c r="L34" s="625">
        <f t="shared" si="9"/>
        <v>0</v>
      </c>
      <c r="M34" s="237"/>
    </row>
    <row r="35" spans="1:14" ht="12.2" customHeight="1" x14ac:dyDescent="0.2">
      <c r="A35" s="11" t="s">
        <v>316</v>
      </c>
      <c r="B35" s="838" t="s">
        <v>225</v>
      </c>
      <c r="C35" s="794">
        <f>'4. mell.Önkorm'!C115</f>
        <v>0</v>
      </c>
      <c r="D35" s="637">
        <f>'4. mell.Önkorm'!D115</f>
        <v>0</v>
      </c>
      <c r="E35" s="637">
        <f t="shared" si="7"/>
        <v>0</v>
      </c>
      <c r="F35" s="637">
        <f>'4. mell.Önkorm'!F115</f>
        <v>0</v>
      </c>
      <c r="G35" s="637">
        <f>'4. mell.Önkorm'!G115</f>
        <v>0</v>
      </c>
      <c r="H35" s="564">
        <f t="shared" si="8"/>
        <v>0</v>
      </c>
      <c r="I35" s="813">
        <f>'4. mell.Önkorm'!I115</f>
        <v>0</v>
      </c>
      <c r="J35" s="794">
        <f>'4. mell.Önkorm'!J115</f>
        <v>0</v>
      </c>
      <c r="K35" s="624">
        <f>'4. mell.Önkorm'!K115</f>
        <v>0</v>
      </c>
      <c r="L35" s="625" t="e">
        <f t="shared" si="9"/>
        <v>#DIV/0!</v>
      </c>
      <c r="M35" s="237"/>
    </row>
    <row r="36" spans="1:14" ht="12.2" customHeight="1" x14ac:dyDescent="0.2">
      <c r="A36" s="11" t="s">
        <v>317</v>
      </c>
      <c r="B36" s="838" t="s">
        <v>226</v>
      </c>
      <c r="C36" s="794">
        <f>'4. mell.Önkorm'!C116+'5.Int.össz'!C69</f>
        <v>31613000</v>
      </c>
      <c r="D36" s="637">
        <f>'4. mell.Önkorm'!D116+'5.Int.össz'!D69</f>
        <v>31613000</v>
      </c>
      <c r="E36" s="637">
        <f t="shared" si="7"/>
        <v>0</v>
      </c>
      <c r="F36" s="637">
        <f>'4. mell.Önkorm'!F116+'5.Int.össz'!F69</f>
        <v>0</v>
      </c>
      <c r="G36" s="637">
        <f>'4. mell.Önkorm'!G116+'5.Int.össz'!G69</f>
        <v>0</v>
      </c>
      <c r="H36" s="564">
        <f t="shared" si="8"/>
        <v>0</v>
      </c>
      <c r="I36" s="813">
        <f>'4. mell.Önkorm'!I116+'5.Int.össz'!I69</f>
        <v>0</v>
      </c>
      <c r="J36" s="794">
        <f>'4. mell.Önkorm'!J116+'5.Int.össz'!J69</f>
        <v>0</v>
      </c>
      <c r="K36" s="624">
        <f>'4. mell.Önkorm'!K116+'5.Int.össz'!K69</f>
        <v>0</v>
      </c>
      <c r="L36" s="625">
        <f t="shared" si="9"/>
        <v>0</v>
      </c>
      <c r="M36" s="237"/>
    </row>
    <row r="37" spans="1:14" ht="12.2" customHeight="1" x14ac:dyDescent="0.2">
      <c r="A37" s="11" t="s">
        <v>318</v>
      </c>
      <c r="B37" s="838" t="s">
        <v>223</v>
      </c>
      <c r="C37" s="794">
        <f>'4. mell.Önkorm'!C117</f>
        <v>156000000</v>
      </c>
      <c r="D37" s="637">
        <f>'4. mell.Önkorm'!D117</f>
        <v>218000000</v>
      </c>
      <c r="E37" s="637">
        <f t="shared" si="7"/>
        <v>62000000</v>
      </c>
      <c r="F37" s="637">
        <f>'4. mell.Önkorm'!F117</f>
        <v>0</v>
      </c>
      <c r="G37" s="637">
        <f>'4. mell.Önkorm'!G117</f>
        <v>0</v>
      </c>
      <c r="H37" s="564">
        <f t="shared" si="8"/>
        <v>62000000</v>
      </c>
      <c r="I37" s="813">
        <f>'4. mell.Önkorm'!I117</f>
        <v>0</v>
      </c>
      <c r="J37" s="794">
        <f>'4. mell.Önkorm'!J117</f>
        <v>0</v>
      </c>
      <c r="K37" s="624">
        <f>'4. mell.Önkorm'!K117</f>
        <v>0</v>
      </c>
      <c r="L37" s="625">
        <f t="shared" si="9"/>
        <v>0</v>
      </c>
      <c r="M37" s="237"/>
    </row>
    <row r="38" spans="1:14" ht="12.2" customHeight="1" thickBot="1" x14ac:dyDescent="0.25">
      <c r="A38" s="11" t="s">
        <v>319</v>
      </c>
      <c r="B38" s="838" t="s">
        <v>227</v>
      </c>
      <c r="C38" s="795">
        <f>'4. mell.Önkorm'!C118+'5.Int.össz'!C70</f>
        <v>103000000</v>
      </c>
      <c r="D38" s="1350">
        <f>'4. mell.Önkorm'!D118+'5.Int.össz'!D70</f>
        <v>169000000</v>
      </c>
      <c r="E38" s="1350">
        <f t="shared" si="7"/>
        <v>66000000</v>
      </c>
      <c r="F38" s="1350">
        <f>'4. mell.Önkorm'!F118+'5.Int.össz'!F70</f>
        <v>0</v>
      </c>
      <c r="G38" s="1350">
        <f>'4. mell.Önkorm'!G118+'5.Int.össz'!G70</f>
        <v>0</v>
      </c>
      <c r="H38" s="840">
        <f t="shared" si="8"/>
        <v>66000000</v>
      </c>
      <c r="I38" s="1469">
        <f>'4. mell.Önkorm'!I118+'5.Int.össz'!I70</f>
        <v>0</v>
      </c>
      <c r="J38" s="795">
        <f>'4. mell.Önkorm'!J118+'5.Int.össz'!J70</f>
        <v>0</v>
      </c>
      <c r="K38" s="626">
        <f>'4. mell.Önkorm'!K118+'5.Int.össz'!K70</f>
        <v>0</v>
      </c>
      <c r="L38" s="627">
        <f t="shared" si="9"/>
        <v>0</v>
      </c>
      <c r="M38" s="237"/>
    </row>
    <row r="39" spans="1:14" ht="12.2" customHeight="1" thickBot="1" x14ac:dyDescent="0.25">
      <c r="A39" s="13" t="s">
        <v>14</v>
      </c>
      <c r="B39" s="635" t="s">
        <v>530</v>
      </c>
      <c r="C39" s="792">
        <f>+C11+C29</f>
        <v>12376825075</v>
      </c>
      <c r="D39" s="571">
        <f t="shared" ref="D39:K39" si="15">+D11+D29</f>
        <v>12884858525</v>
      </c>
      <c r="E39" s="571">
        <f t="shared" si="7"/>
        <v>508033450</v>
      </c>
      <c r="F39" s="571">
        <f t="shared" si="15"/>
        <v>0</v>
      </c>
      <c r="G39" s="571">
        <f t="shared" si="15"/>
        <v>0</v>
      </c>
      <c r="H39" s="569">
        <f t="shared" si="8"/>
        <v>508033450</v>
      </c>
      <c r="I39" s="802" t="e">
        <f t="shared" si="15"/>
        <v>#REF!</v>
      </c>
      <c r="J39" s="569" t="e">
        <f t="shared" si="15"/>
        <v>#REF!</v>
      </c>
      <c r="K39" s="633" t="e">
        <f t="shared" si="15"/>
        <v>#REF!</v>
      </c>
      <c r="L39" s="634" t="e">
        <f t="shared" si="9"/>
        <v>#REF!</v>
      </c>
      <c r="M39" s="237"/>
    </row>
    <row r="40" spans="1:14" ht="12.2" customHeight="1" thickBot="1" x14ac:dyDescent="0.25">
      <c r="A40" s="13" t="s">
        <v>15</v>
      </c>
      <c r="B40" s="635" t="s">
        <v>531</v>
      </c>
      <c r="C40" s="792">
        <f>+C41+C42+C43</f>
        <v>0</v>
      </c>
      <c r="D40" s="571">
        <f t="shared" ref="D40:K40" si="16">+D41+D42+D43</f>
        <v>0</v>
      </c>
      <c r="E40" s="571">
        <f t="shared" si="7"/>
        <v>0</v>
      </c>
      <c r="F40" s="571">
        <f t="shared" si="16"/>
        <v>0</v>
      </c>
      <c r="G40" s="571">
        <f t="shared" si="16"/>
        <v>0</v>
      </c>
      <c r="H40" s="569">
        <f t="shared" si="8"/>
        <v>0</v>
      </c>
      <c r="I40" s="802">
        <f t="shared" si="16"/>
        <v>0</v>
      </c>
      <c r="J40" s="569">
        <f t="shared" si="16"/>
        <v>0</v>
      </c>
      <c r="K40" s="633">
        <f t="shared" si="16"/>
        <v>0</v>
      </c>
      <c r="L40" s="634" t="e">
        <f t="shared" si="9"/>
        <v>#DIV/0!</v>
      </c>
      <c r="M40" s="237"/>
    </row>
    <row r="41" spans="1:14" s="38" customFormat="1" ht="11.25" customHeight="1" x14ac:dyDescent="0.2">
      <c r="A41" s="11" t="s">
        <v>99</v>
      </c>
      <c r="B41" s="630" t="s">
        <v>369</v>
      </c>
      <c r="C41" s="794">
        <f>'4. mell.Önkorm'!C121</f>
        <v>0</v>
      </c>
      <c r="D41" s="637">
        <f>'4. mell.Önkorm'!D121</f>
        <v>0</v>
      </c>
      <c r="E41" s="637">
        <f t="shared" si="7"/>
        <v>0</v>
      </c>
      <c r="F41" s="637">
        <f>'4. mell.Önkorm'!F121</f>
        <v>0</v>
      </c>
      <c r="G41" s="637">
        <f>'4. mell.Önkorm'!G121</f>
        <v>0</v>
      </c>
      <c r="H41" s="564">
        <f t="shared" si="8"/>
        <v>0</v>
      </c>
      <c r="I41" s="813">
        <f>'4. mell.Önkorm'!I121</f>
        <v>0</v>
      </c>
      <c r="J41" s="584">
        <f>'4. mell.Önkorm'!J121</f>
        <v>0</v>
      </c>
      <c r="K41" s="624">
        <f>'4. mell.Önkorm'!K121</f>
        <v>0</v>
      </c>
      <c r="L41" s="625" t="e">
        <f t="shared" si="9"/>
        <v>#DIV/0!</v>
      </c>
      <c r="M41" s="234"/>
    </row>
    <row r="42" spans="1:14" ht="12.75" customHeight="1" x14ac:dyDescent="0.2">
      <c r="A42" s="11" t="s">
        <v>100</v>
      </c>
      <c r="B42" s="630" t="s">
        <v>242</v>
      </c>
      <c r="C42" s="794">
        <f>'4. mell.Önkorm'!C122</f>
        <v>0</v>
      </c>
      <c r="D42" s="637">
        <f>'4. mell.Önkorm'!D122</f>
        <v>0</v>
      </c>
      <c r="E42" s="637">
        <f t="shared" si="7"/>
        <v>0</v>
      </c>
      <c r="F42" s="637">
        <f>'4. mell.Önkorm'!F122</f>
        <v>0</v>
      </c>
      <c r="G42" s="637">
        <f>'4. mell.Önkorm'!G122</f>
        <v>0</v>
      </c>
      <c r="H42" s="564">
        <f t="shared" si="8"/>
        <v>0</v>
      </c>
      <c r="I42" s="813">
        <f>'4. mell.Önkorm'!I122</f>
        <v>0</v>
      </c>
      <c r="J42" s="584">
        <f>'4. mell.Önkorm'!J122</f>
        <v>0</v>
      </c>
      <c r="K42" s="624">
        <f>'4. mell.Önkorm'!K122</f>
        <v>0</v>
      </c>
      <c r="L42" s="625" t="e">
        <f t="shared" si="9"/>
        <v>#DIV/0!</v>
      </c>
      <c r="M42" s="237"/>
    </row>
    <row r="43" spans="1:14" ht="12.2" customHeight="1" thickBot="1" x14ac:dyDescent="0.25">
      <c r="A43" s="12" t="s">
        <v>163</v>
      </c>
      <c r="B43" s="636" t="s">
        <v>243</v>
      </c>
      <c r="C43" s="794">
        <f>'4. mell.Önkorm'!C123</f>
        <v>0</v>
      </c>
      <c r="D43" s="637">
        <f>'4. mell.Önkorm'!D123</f>
        <v>0</v>
      </c>
      <c r="E43" s="637">
        <f t="shared" si="7"/>
        <v>0</v>
      </c>
      <c r="F43" s="637">
        <f>'4. mell.Önkorm'!F123</f>
        <v>0</v>
      </c>
      <c r="G43" s="637">
        <f>'4. mell.Önkorm'!G123</f>
        <v>0</v>
      </c>
      <c r="H43" s="564">
        <f t="shared" si="8"/>
        <v>0</v>
      </c>
      <c r="I43" s="813">
        <f>'4. mell.Önkorm'!I123</f>
        <v>0</v>
      </c>
      <c r="J43" s="584">
        <f>'4. mell.Önkorm'!J123</f>
        <v>0</v>
      </c>
      <c r="K43" s="624">
        <f>'4. mell.Önkorm'!K123</f>
        <v>0</v>
      </c>
      <c r="L43" s="625" t="e">
        <f t="shared" si="9"/>
        <v>#DIV/0!</v>
      </c>
      <c r="M43" s="237"/>
    </row>
    <row r="44" spans="1:14" ht="12.2" customHeight="1" thickBot="1" x14ac:dyDescent="0.25">
      <c r="A44" s="13" t="s">
        <v>16</v>
      </c>
      <c r="B44" s="635" t="s">
        <v>793</v>
      </c>
      <c r="C44" s="792">
        <f>+C45+C47+C46</f>
        <v>0</v>
      </c>
      <c r="D44" s="571">
        <f t="shared" ref="D44:K44" si="17">+D45+D47+D46</f>
        <v>0</v>
      </c>
      <c r="E44" s="571">
        <f t="shared" si="7"/>
        <v>0</v>
      </c>
      <c r="F44" s="571">
        <f t="shared" si="17"/>
        <v>0</v>
      </c>
      <c r="G44" s="571">
        <f t="shared" si="17"/>
        <v>0</v>
      </c>
      <c r="H44" s="569">
        <f t="shared" si="8"/>
        <v>0</v>
      </c>
      <c r="I44" s="802">
        <f t="shared" si="17"/>
        <v>0</v>
      </c>
      <c r="J44" s="569">
        <f t="shared" si="17"/>
        <v>0</v>
      </c>
      <c r="K44" s="633">
        <f t="shared" si="17"/>
        <v>0</v>
      </c>
      <c r="L44" s="634" t="e">
        <f t="shared" si="9"/>
        <v>#DIV/0!</v>
      </c>
      <c r="M44" s="237"/>
    </row>
    <row r="45" spans="1:14" ht="12.2" customHeight="1" x14ac:dyDescent="0.2">
      <c r="A45" s="11" t="s">
        <v>88</v>
      </c>
      <c r="B45" s="630" t="s">
        <v>241</v>
      </c>
      <c r="C45" s="794">
        <f>'4. mell.Önkorm'!C125</f>
        <v>0</v>
      </c>
      <c r="D45" s="637">
        <f>'4. mell.Önkorm'!D125</f>
        <v>0</v>
      </c>
      <c r="E45" s="637">
        <f t="shared" si="7"/>
        <v>0</v>
      </c>
      <c r="F45" s="637">
        <f>'4. mell.Önkorm'!F125</f>
        <v>0</v>
      </c>
      <c r="G45" s="637">
        <f>'4. mell.Önkorm'!G125</f>
        <v>0</v>
      </c>
      <c r="H45" s="564">
        <f t="shared" si="8"/>
        <v>0</v>
      </c>
      <c r="I45" s="813">
        <f>'4. mell.Önkorm'!I125</f>
        <v>0</v>
      </c>
      <c r="J45" s="584">
        <f>'4. mell.Önkorm'!J125</f>
        <v>0</v>
      </c>
      <c r="K45" s="624">
        <f>'4. mell.Önkorm'!K125</f>
        <v>0</v>
      </c>
      <c r="L45" s="625" t="e">
        <f t="shared" si="9"/>
        <v>#DIV/0!</v>
      </c>
      <c r="M45" s="237"/>
    </row>
    <row r="46" spans="1:14" ht="12.2" customHeight="1" x14ac:dyDescent="0.2">
      <c r="A46" s="11" t="s">
        <v>101</v>
      </c>
      <c r="B46" s="630" t="s">
        <v>529</v>
      </c>
      <c r="C46" s="794">
        <f>'4. mell.Önkorm'!C126</f>
        <v>0</v>
      </c>
      <c r="D46" s="637">
        <f>'4. mell.Önkorm'!D126</f>
        <v>0</v>
      </c>
      <c r="E46" s="637">
        <f t="shared" si="7"/>
        <v>0</v>
      </c>
      <c r="F46" s="637">
        <f>'4. mell.Önkorm'!F126</f>
        <v>0</v>
      </c>
      <c r="G46" s="637">
        <f>'4. mell.Önkorm'!G126</f>
        <v>0</v>
      </c>
      <c r="H46" s="564">
        <f t="shared" si="8"/>
        <v>0</v>
      </c>
      <c r="I46" s="813">
        <f>'4. mell.Önkorm'!I126</f>
        <v>0</v>
      </c>
      <c r="J46" s="564">
        <f>'4. mell.Önkorm'!J126</f>
        <v>0</v>
      </c>
      <c r="K46" s="638">
        <f>'4. mell.Önkorm'!K126</f>
        <v>0</v>
      </c>
      <c r="L46" s="639"/>
      <c r="M46" s="237"/>
    </row>
    <row r="47" spans="1:14" ht="12.2" customHeight="1" thickBot="1" x14ac:dyDescent="0.25">
      <c r="A47" s="11" t="s">
        <v>102</v>
      </c>
      <c r="B47" s="579" t="s">
        <v>527</v>
      </c>
      <c r="C47" s="794">
        <f>'4. mell.Önkorm'!C127</f>
        <v>0</v>
      </c>
      <c r="D47" s="637">
        <f>'4. mell.Önkorm'!D127</f>
        <v>0</v>
      </c>
      <c r="E47" s="637">
        <f t="shared" si="7"/>
        <v>0</v>
      </c>
      <c r="F47" s="637">
        <f>'4. mell.Önkorm'!F127</f>
        <v>0</v>
      </c>
      <c r="G47" s="637">
        <f>'4. mell.Önkorm'!G127</f>
        <v>0</v>
      </c>
      <c r="H47" s="564">
        <f t="shared" si="8"/>
        <v>0</v>
      </c>
      <c r="I47" s="813">
        <f>'4. mell.Önkorm'!I127</f>
        <v>0</v>
      </c>
      <c r="J47" s="584">
        <f>'4. mell.Önkorm'!J127</f>
        <v>0</v>
      </c>
      <c r="K47" s="624">
        <f>'4. mell.Önkorm'!K127</f>
        <v>0</v>
      </c>
      <c r="L47" s="625" t="e">
        <f t="shared" ref="L47:L55" si="18">K47/D47*100</f>
        <v>#DIV/0!</v>
      </c>
      <c r="M47" s="237"/>
    </row>
    <row r="48" spans="1:14" ht="12.2" customHeight="1" thickBot="1" x14ac:dyDescent="0.25">
      <c r="A48" s="13" t="s">
        <v>17</v>
      </c>
      <c r="B48" s="635" t="s">
        <v>532</v>
      </c>
      <c r="C48" s="796">
        <f>SUM(C49:C53)</f>
        <v>54295946</v>
      </c>
      <c r="D48" s="592">
        <f t="shared" ref="D48:K48" si="19">SUM(D49:D53)</f>
        <v>1326929588</v>
      </c>
      <c r="E48" s="592">
        <f t="shared" si="7"/>
        <v>1272633642</v>
      </c>
      <c r="F48" s="592">
        <f t="shared" si="19"/>
        <v>0</v>
      </c>
      <c r="G48" s="592">
        <f t="shared" si="19"/>
        <v>0</v>
      </c>
      <c r="H48" s="590">
        <f>+D48-C48</f>
        <v>1272633642</v>
      </c>
      <c r="I48" s="814">
        <f t="shared" si="19"/>
        <v>0</v>
      </c>
      <c r="J48" s="590">
        <f t="shared" si="19"/>
        <v>0</v>
      </c>
      <c r="K48" s="640">
        <f t="shared" si="19"/>
        <v>0</v>
      </c>
      <c r="L48" s="641">
        <f t="shared" si="18"/>
        <v>0</v>
      </c>
      <c r="M48" s="237"/>
      <c r="N48" s="86"/>
    </row>
    <row r="49" spans="1:16" x14ac:dyDescent="0.2">
      <c r="A49" s="11" t="s">
        <v>103</v>
      </c>
      <c r="B49" s="630" t="s">
        <v>239</v>
      </c>
      <c r="C49" s="794">
        <f>'4. mell.Önkorm'!C129-'5.Int.össz'!C47</f>
        <v>0</v>
      </c>
      <c r="D49" s="637">
        <f>'4. mell.Önkorm'!D129-'5.Int.össz'!D47</f>
        <v>0</v>
      </c>
      <c r="E49" s="637">
        <f t="shared" si="7"/>
        <v>0</v>
      </c>
      <c r="F49" s="637">
        <f>'4. mell.Önkorm'!F129-'5.Int.össz'!F47</f>
        <v>0</v>
      </c>
      <c r="G49" s="637">
        <f>'4. mell.Önkorm'!G129-'5.Int.össz'!G47</f>
        <v>0</v>
      </c>
      <c r="H49" s="564">
        <f t="shared" si="8"/>
        <v>0</v>
      </c>
      <c r="I49" s="813">
        <f>'4. mell.Önkorm'!I129-'5.Int.össz'!I47</f>
        <v>0</v>
      </c>
      <c r="J49" s="584">
        <f>'4. mell.Önkorm'!J129-'5.Int.össz'!J47</f>
        <v>0</v>
      </c>
      <c r="K49" s="624">
        <f>'4. mell.Önkorm'!K129-'5.Int.össz'!K47</f>
        <v>0</v>
      </c>
      <c r="L49" s="625" t="e">
        <f t="shared" si="18"/>
        <v>#DIV/0!</v>
      </c>
      <c r="M49" s="237"/>
    </row>
    <row r="50" spans="1:16" ht="12.2" customHeight="1" x14ac:dyDescent="0.2">
      <c r="A50" s="11" t="s">
        <v>104</v>
      </c>
      <c r="B50" s="630" t="s">
        <v>240</v>
      </c>
      <c r="C50" s="794">
        <f>'4. mell.Önkorm'!C130-'5.Int.össz'!C48</f>
        <v>0</v>
      </c>
      <c r="D50" s="637">
        <f>'4. mell.Önkorm'!D130-'5.Int.össz'!D48</f>
        <v>0</v>
      </c>
      <c r="E50" s="637">
        <f t="shared" si="7"/>
        <v>0</v>
      </c>
      <c r="F50" s="637">
        <f>'4. mell.Önkorm'!F130-'5.Int.össz'!F48</f>
        <v>0</v>
      </c>
      <c r="G50" s="637">
        <f>'4. mell.Önkorm'!G130-'5.Int.össz'!G48</f>
        <v>0</v>
      </c>
      <c r="H50" s="564">
        <f t="shared" si="8"/>
        <v>0</v>
      </c>
      <c r="I50" s="813">
        <f>'4. mell.Önkorm'!I130-'5.Int.össz'!I48</f>
        <v>0</v>
      </c>
      <c r="J50" s="584">
        <f>'4. mell.Önkorm'!J130-'5.Int.össz'!J48</f>
        <v>0</v>
      </c>
      <c r="K50" s="624">
        <f>'4. mell.Önkorm'!K130-'5.Int.össz'!K48</f>
        <v>0</v>
      </c>
      <c r="L50" s="625" t="e">
        <f t="shared" si="18"/>
        <v>#DIV/0!</v>
      </c>
      <c r="M50" s="237"/>
    </row>
    <row r="51" spans="1:16" s="38" customFormat="1" ht="12.2" customHeight="1" x14ac:dyDescent="0.2">
      <c r="A51" s="11" t="s">
        <v>204</v>
      </c>
      <c r="B51" s="630" t="s">
        <v>370</v>
      </c>
      <c r="C51" s="794">
        <f>'4. mell.Önkorm'!C131</f>
        <v>0</v>
      </c>
      <c r="D51" s="637">
        <f>'4. mell.Önkorm'!D131</f>
        <v>0</v>
      </c>
      <c r="E51" s="637">
        <f t="shared" si="7"/>
        <v>0</v>
      </c>
      <c r="F51" s="637">
        <f>'4. mell.Önkorm'!F131</f>
        <v>0</v>
      </c>
      <c r="G51" s="637">
        <f>'4. mell.Önkorm'!G131</f>
        <v>0</v>
      </c>
      <c r="H51" s="564">
        <f t="shared" si="8"/>
        <v>0</v>
      </c>
      <c r="I51" s="813">
        <f>'4. mell.Önkorm'!I131</f>
        <v>0</v>
      </c>
      <c r="J51" s="584">
        <f>'4. mell.Önkorm'!J131</f>
        <v>0</v>
      </c>
      <c r="K51" s="624">
        <f>'4. mell.Önkorm'!K131</f>
        <v>0</v>
      </c>
      <c r="L51" s="625" t="e">
        <f t="shared" si="18"/>
        <v>#DIV/0!</v>
      </c>
      <c r="M51" s="234"/>
    </row>
    <row r="52" spans="1:16" s="38" customFormat="1" ht="12.75" customHeight="1" x14ac:dyDescent="0.2">
      <c r="A52" s="1355" t="s">
        <v>205</v>
      </c>
      <c r="B52" s="838" t="s">
        <v>228</v>
      </c>
      <c r="C52" s="794">
        <f>'4. mell.Önkorm'!C132</f>
        <v>0</v>
      </c>
      <c r="D52" s="637">
        <f>'4. mell.Önkorm'!D132</f>
        <v>0</v>
      </c>
      <c r="E52" s="637">
        <f t="shared" si="7"/>
        <v>0</v>
      </c>
      <c r="F52" s="637">
        <f>'4. mell.Önkorm'!F132</f>
        <v>0</v>
      </c>
      <c r="G52" s="637">
        <f>'4. mell.Önkorm'!G132</f>
        <v>0</v>
      </c>
      <c r="H52" s="564">
        <f t="shared" si="8"/>
        <v>0</v>
      </c>
      <c r="I52" s="813">
        <f>'4. mell.Önkorm'!I132</f>
        <v>0</v>
      </c>
      <c r="J52" s="584">
        <f>'4. mell.Önkorm'!J132</f>
        <v>0</v>
      </c>
      <c r="K52" s="624">
        <f>'4. mell.Önkorm'!K132</f>
        <v>0</v>
      </c>
      <c r="L52" s="625" t="e">
        <f t="shared" si="18"/>
        <v>#DIV/0!</v>
      </c>
      <c r="M52" s="234"/>
      <c r="N52" s="38" t="s">
        <v>383</v>
      </c>
    </row>
    <row r="53" spans="1:16" s="38" customFormat="1" ht="12.75" customHeight="1" thickBot="1" x14ac:dyDescent="0.25">
      <c r="A53" s="12" t="s">
        <v>207</v>
      </c>
      <c r="B53" s="636" t="s">
        <v>350</v>
      </c>
      <c r="C53" s="794">
        <f>'4. mell.Önkorm'!C133</f>
        <v>54295946</v>
      </c>
      <c r="D53" s="637">
        <f>'4. mell.Önkorm'!D133</f>
        <v>1326929588</v>
      </c>
      <c r="E53" s="637">
        <f t="shared" si="7"/>
        <v>1272633642</v>
      </c>
      <c r="F53" s="637">
        <f>'4. mell.Önkorm'!F133</f>
        <v>0</v>
      </c>
      <c r="G53" s="637">
        <f>'4. mell.Önkorm'!G133</f>
        <v>0</v>
      </c>
      <c r="H53" s="564">
        <f t="shared" si="8"/>
        <v>1272633642</v>
      </c>
      <c r="I53" s="813">
        <f>'4. mell.Önkorm'!I133</f>
        <v>0</v>
      </c>
      <c r="J53" s="584">
        <f>'4. mell.Önkorm'!J133</f>
        <v>0</v>
      </c>
      <c r="K53" s="624">
        <f>'4. mell.Önkorm'!K133</f>
        <v>0</v>
      </c>
      <c r="L53" s="625">
        <f t="shared" si="18"/>
        <v>0</v>
      </c>
      <c r="M53" s="234"/>
    </row>
    <row r="54" spans="1:16" ht="12.2" customHeight="1" thickBot="1" x14ac:dyDescent="0.25">
      <c r="A54" s="13" t="s">
        <v>18</v>
      </c>
      <c r="B54" s="635" t="s">
        <v>534</v>
      </c>
      <c r="C54" s="800">
        <f>+C40+C44+C48</f>
        <v>54295946</v>
      </c>
      <c r="D54" s="643">
        <f t="shared" ref="D54:K54" si="20">+D40+D44+D48</f>
        <v>1326929588</v>
      </c>
      <c r="E54" s="643">
        <f t="shared" si="7"/>
        <v>1272633642</v>
      </c>
      <c r="F54" s="643">
        <f t="shared" si="20"/>
        <v>0</v>
      </c>
      <c r="G54" s="643">
        <f t="shared" si="20"/>
        <v>0</v>
      </c>
      <c r="H54" s="642">
        <f t="shared" si="8"/>
        <v>1272633642</v>
      </c>
      <c r="I54" s="1471">
        <f t="shared" si="20"/>
        <v>0</v>
      </c>
      <c r="J54" s="642">
        <f t="shared" si="20"/>
        <v>0</v>
      </c>
      <c r="K54" s="644">
        <f t="shared" si="20"/>
        <v>0</v>
      </c>
      <c r="L54" s="645">
        <f t="shared" si="18"/>
        <v>0</v>
      </c>
      <c r="M54" s="237"/>
    </row>
    <row r="55" spans="1:16" ht="15" customHeight="1" thickBot="1" x14ac:dyDescent="0.25">
      <c r="A55" s="87" t="s">
        <v>19</v>
      </c>
      <c r="B55" s="646" t="s">
        <v>533</v>
      </c>
      <c r="C55" s="800">
        <f>+C39+C54</f>
        <v>12431121021</v>
      </c>
      <c r="D55" s="643">
        <f t="shared" ref="D55:K55" si="21">+D39+D54</f>
        <v>14211788113</v>
      </c>
      <c r="E55" s="643">
        <f t="shared" si="7"/>
        <v>1780667092</v>
      </c>
      <c r="F55" s="643">
        <f t="shared" si="21"/>
        <v>0</v>
      </c>
      <c r="G55" s="643">
        <f t="shared" si="21"/>
        <v>0</v>
      </c>
      <c r="H55" s="642">
        <f t="shared" si="8"/>
        <v>1780667092</v>
      </c>
      <c r="I55" s="1471" t="e">
        <f t="shared" si="21"/>
        <v>#REF!</v>
      </c>
      <c r="J55" s="642" t="e">
        <f t="shared" si="21"/>
        <v>#REF!</v>
      </c>
      <c r="K55" s="644" t="e">
        <f t="shared" si="21"/>
        <v>#REF!</v>
      </c>
      <c r="L55" s="645" t="e">
        <f t="shared" si="18"/>
        <v>#REF!</v>
      </c>
      <c r="M55" s="237"/>
      <c r="N55" s="1079" t="b">
        <f>IF(C55=('4. mell.Önkorm'!C135-'4. mell.Önkorm'!C129-'4. mell.Önkorm'!C130+'5.Int.össz'!C71),TRUE,C55-('4. mell.Önkorm'!C135-'4. mell.Önkorm'!C129-'4. mell.Önkorm'!C130+'5.Int.össz'!C71))</f>
        <v>1</v>
      </c>
    </row>
    <row r="56" spans="1:16" ht="13.5" thickBot="1" x14ac:dyDescent="0.25">
      <c r="A56" s="842"/>
      <c r="B56" s="710"/>
      <c r="C56" s="647"/>
      <c r="D56" s="1465"/>
      <c r="E56" s="647"/>
      <c r="F56" s="647"/>
      <c r="G56" s="647"/>
      <c r="H56" s="647"/>
      <c r="I56" s="647"/>
      <c r="J56" s="647"/>
      <c r="K56" s="647"/>
      <c r="L56" s="648"/>
    </row>
    <row r="57" spans="1:16" ht="15" customHeight="1" thickBot="1" x14ac:dyDescent="0.25">
      <c r="A57" s="76" t="s">
        <v>291</v>
      </c>
      <c r="B57" s="77"/>
      <c r="C57" s="801">
        <f>'4. mell.Önkorm'!C137+'5.Int.össz'!C73</f>
        <v>570</v>
      </c>
      <c r="D57" s="650">
        <f>'4. mell.Önkorm'!D137+'5.Int.össz'!D73</f>
        <v>570</v>
      </c>
      <c r="E57" s="650">
        <f>+D57-C57</f>
        <v>0</v>
      </c>
      <c r="F57" s="650">
        <f>'4. mell.Önkorm'!F137+'5.Int.össz'!F73</f>
        <v>0</v>
      </c>
      <c r="G57" s="650">
        <f>'4. mell.Önkorm'!G137+'5.Int.össz'!G73</f>
        <v>0</v>
      </c>
      <c r="H57" s="836">
        <f>'4. mell.Önkorm'!H137+'5.Int.össz'!H73</f>
        <v>0</v>
      </c>
      <c r="I57" s="1473">
        <f>'4. mell.Önkorm'!I137+'5.Int.össz'!I73</f>
        <v>0</v>
      </c>
      <c r="J57" s="744">
        <f>'4. mell.Önkorm'!J137+'5.Int.össz'!J73</f>
        <v>0</v>
      </c>
      <c r="K57" s="649">
        <f>'4. mell.Önkorm'!K137+'5.Int.össz'!K73</f>
        <v>0</v>
      </c>
      <c r="L57" s="651">
        <f>K57/D57*100</f>
        <v>0</v>
      </c>
    </row>
    <row r="58" spans="1:16" ht="14.25" hidden="1" customHeight="1" thickBot="1" x14ac:dyDescent="0.25">
      <c r="A58" s="76" t="s">
        <v>290</v>
      </c>
      <c r="B58" s="77"/>
      <c r="C58" s="836" t="e">
        <f>'4. mell.Önkorm'!C138+'5.Int.össz'!#REF!</f>
        <v>#REF!</v>
      </c>
      <c r="D58" s="649" t="e">
        <f>'4. mell.Önkorm'!D138+'5.Int.össz'!#REF!</f>
        <v>#REF!</v>
      </c>
      <c r="E58" s="650" t="e">
        <f>'4. mell.Önkorm'!E138+'5.Int.össz'!#REF!</f>
        <v>#REF!</v>
      </c>
      <c r="F58" s="650" t="e">
        <f>'4. mell.Önkorm'!F138+'5.Int.össz'!#REF!</f>
        <v>#REF!</v>
      </c>
      <c r="G58" s="650" t="e">
        <f>'4. mell.Önkorm'!G138+'5.Int.össz'!#REF!</f>
        <v>#REF!</v>
      </c>
      <c r="H58" s="801" t="e">
        <f>'4. mell.Önkorm'!H138+'5.Int.össz'!#REF!</f>
        <v>#REF!</v>
      </c>
      <c r="I58" s="801" t="e">
        <f>'4. mell.Önkorm'!I138+'5.Int.össz'!#REF!</f>
        <v>#REF!</v>
      </c>
      <c r="J58" s="744" t="e">
        <f>'4. mell.Önkorm'!J138+'5.Int.össz'!#REF!</f>
        <v>#REF!</v>
      </c>
      <c r="K58" s="649" t="e">
        <f>'4. mell.Önkorm'!K138+'5.Int.össz'!#REF!</f>
        <v>#REF!</v>
      </c>
      <c r="L58" s="651" t="e">
        <f>K58/D58*100</f>
        <v>#REF!</v>
      </c>
    </row>
    <row r="59" spans="1:16" ht="14.25" customHeight="1" x14ac:dyDescent="0.2">
      <c r="A59" s="144"/>
      <c r="B59" s="145"/>
      <c r="C59" s="652"/>
      <c r="D59" s="652"/>
      <c r="E59" s="652"/>
      <c r="F59" s="652"/>
      <c r="G59" s="652"/>
      <c r="H59" s="652"/>
      <c r="I59" s="652"/>
      <c r="J59" s="653"/>
      <c r="K59" s="652"/>
      <c r="L59" s="654"/>
    </row>
    <row r="60" spans="1:16" x14ac:dyDescent="0.2">
      <c r="A60" s="1901" t="s">
        <v>252</v>
      </c>
      <c r="B60" s="1901"/>
      <c r="C60" s="1901"/>
      <c r="D60" s="1901"/>
      <c r="E60" s="1901"/>
      <c r="F60" s="1901"/>
      <c r="G60" s="1901"/>
      <c r="H60" s="1901"/>
      <c r="I60" s="1901"/>
      <c r="J60" s="1901"/>
    </row>
    <row r="61" spans="1:16" ht="14.25" thickBot="1" x14ac:dyDescent="0.25">
      <c r="A61" s="1900" t="s">
        <v>360</v>
      </c>
      <c r="B61" s="1900"/>
      <c r="C61" s="1900"/>
      <c r="D61" s="1900"/>
      <c r="E61" s="1900"/>
      <c r="F61" s="1900"/>
      <c r="G61" s="1900"/>
      <c r="H61" s="1900"/>
      <c r="I61" s="1900"/>
      <c r="J61" s="1900"/>
      <c r="K61" s="1900"/>
      <c r="L61" s="1900"/>
      <c r="P61" s="888"/>
    </row>
    <row r="62" spans="1:16" ht="21.75" thickBot="1" x14ac:dyDescent="0.25">
      <c r="A62" s="13" t="s">
        <v>12</v>
      </c>
      <c r="B62" s="14" t="s">
        <v>625</v>
      </c>
      <c r="C62" s="792">
        <f>'1. mell.bevétel_össz'!C67-C39</f>
        <v>-4070330146</v>
      </c>
      <c r="D62" s="571">
        <f>'1. mell.bevétel_össz'!D67-D39</f>
        <v>-4206580923</v>
      </c>
      <c r="E62" s="570">
        <f t="shared" ref="E62:E63" si="22">+D62-C62</f>
        <v>-136250777</v>
      </c>
      <c r="F62" s="570">
        <f>'1. mell.bevétel_össz'!F67-F39</f>
        <v>0</v>
      </c>
      <c r="G62" s="570">
        <f>'1. mell.bevétel_össz'!G67-G39</f>
        <v>0</v>
      </c>
      <c r="H62" s="1353">
        <f>'1. mell.bevétel_össz'!H67-H39</f>
        <v>-136250777</v>
      </c>
      <c r="I62" s="802" t="e">
        <f>'1. mell.bevétel_össz'!I67-I39</f>
        <v>#REF!</v>
      </c>
      <c r="J62" s="569" t="e">
        <f>'1. mell.bevétel_össz'!J67-J39</f>
        <v>#REF!</v>
      </c>
      <c r="K62" s="633" t="e">
        <f>'1. mell.bevétel_össz'!K67-K39</f>
        <v>#REF!</v>
      </c>
      <c r="L62" s="634"/>
      <c r="M62" s="237"/>
    </row>
    <row r="63" spans="1:16" ht="21.75" thickBot="1" x14ac:dyDescent="0.25">
      <c r="A63" s="13" t="s">
        <v>13</v>
      </c>
      <c r="B63" s="14" t="s">
        <v>626</v>
      </c>
      <c r="C63" s="792">
        <f>'1. mell.bevétel_össz'!C83-'1.mell.kiadás_össz'!C54</f>
        <v>4070330146</v>
      </c>
      <c r="D63" s="571">
        <f>'1. mell.bevétel_össz'!D83-'1.mell.kiadás_össz'!D54</f>
        <v>4206580923</v>
      </c>
      <c r="E63" s="570">
        <f t="shared" si="22"/>
        <v>136250777</v>
      </c>
      <c r="F63" s="570">
        <f>'1. mell.bevétel_össz'!F83-'1.mell.kiadás_össz'!F54</f>
        <v>0</v>
      </c>
      <c r="G63" s="570">
        <f>'1. mell.bevétel_össz'!G83-'1.mell.kiadás_össz'!G54</f>
        <v>0</v>
      </c>
      <c r="H63" s="1353">
        <f>'1. mell.bevétel_össz'!H83-'1.mell.kiadás_össz'!H54</f>
        <v>136250777</v>
      </c>
      <c r="I63" s="802">
        <f>'1. mell.bevétel_össz'!I83-'1.mell.kiadás_össz'!I54</f>
        <v>0</v>
      </c>
      <c r="J63" s="569">
        <f>'1. mell.bevétel_össz'!J83-'1.mell.kiadás_össz'!J54</f>
        <v>0</v>
      </c>
      <c r="K63" s="633">
        <f>'1. mell.bevétel_össz'!K83-'1.mell.kiadás_össz'!K54</f>
        <v>0</v>
      </c>
      <c r="L63" s="634"/>
      <c r="M63" s="237"/>
    </row>
    <row r="64" spans="1:16" ht="15.75" x14ac:dyDescent="0.2">
      <c r="A64" s="655"/>
      <c r="B64" s="655"/>
      <c r="C64" s="656"/>
      <c r="D64" s="656"/>
      <c r="E64" s="656"/>
      <c r="F64" s="656"/>
      <c r="G64" s="656"/>
      <c r="H64" s="656"/>
      <c r="I64" s="656"/>
      <c r="J64" s="656"/>
      <c r="K64" s="656"/>
      <c r="L64" s="657"/>
    </row>
    <row r="65" spans="1:13" ht="15.75" x14ac:dyDescent="0.2">
      <c r="A65" s="1899" t="s">
        <v>253</v>
      </c>
      <c r="B65" s="1899"/>
      <c r="C65" s="1899"/>
      <c r="D65" s="1899"/>
      <c r="E65" s="1899"/>
      <c r="F65" s="1899"/>
      <c r="G65" s="1899"/>
      <c r="H65" s="1899"/>
      <c r="I65" s="1899"/>
      <c r="J65" s="1899"/>
      <c r="K65" s="658"/>
      <c r="L65" s="659"/>
    </row>
    <row r="66" spans="1:13" ht="14.25" thickBot="1" x14ac:dyDescent="0.25">
      <c r="A66" s="1900" t="s">
        <v>360</v>
      </c>
      <c r="B66" s="1900"/>
      <c r="C66" s="1900"/>
      <c r="D66" s="1900"/>
      <c r="E66" s="1900"/>
      <c r="F66" s="1900"/>
      <c r="G66" s="1900"/>
      <c r="H66" s="1900"/>
      <c r="I66" s="1900"/>
      <c r="J66" s="1900"/>
      <c r="K66" s="1900"/>
      <c r="L66" s="1900"/>
    </row>
    <row r="67" spans="1:13" ht="27.75" customHeight="1" thickBot="1" x14ac:dyDescent="0.25">
      <c r="A67" s="13" t="s">
        <v>12</v>
      </c>
      <c r="B67" s="114" t="s">
        <v>627</v>
      </c>
      <c r="C67" s="792">
        <f>'1. mell.bevétel_össz'!C84-'1.mell.kiadás_össz'!C55</f>
        <v>0</v>
      </c>
      <c r="D67" s="571">
        <f>'1. mell.bevétel_össz'!D84-'1.mell.kiadás_össz'!D55</f>
        <v>0</v>
      </c>
      <c r="E67" s="570">
        <f t="shared" ref="E67" si="23">+D67-C67</f>
        <v>0</v>
      </c>
      <c r="F67" s="570">
        <f>'1. mell.bevétel_össz'!F84-'1.mell.kiadás_össz'!F55</f>
        <v>0</v>
      </c>
      <c r="G67" s="570">
        <f>'1. mell.bevétel_össz'!G84-'1.mell.kiadás_össz'!G55</f>
        <v>0</v>
      </c>
      <c r="H67" s="1353">
        <f>'1. mell.bevétel_össz'!H84-'1.mell.kiadás_össz'!H55</f>
        <v>0</v>
      </c>
      <c r="I67" s="802" t="e">
        <f>'1. mell.bevétel_össz'!I84-'1.mell.kiadás_össz'!I55</f>
        <v>#REF!</v>
      </c>
      <c r="J67" s="569" t="e">
        <f>'1. mell.bevétel_össz'!J84-'1.mell.kiadás_össz'!J55</f>
        <v>#REF!</v>
      </c>
      <c r="K67" s="633" t="e">
        <f>'1. mell.bevétel_össz'!K84-'1.mell.kiadás_össz'!K55</f>
        <v>#REF!</v>
      </c>
      <c r="L67" s="634"/>
      <c r="M67" s="237"/>
    </row>
    <row r="68" spans="1:13" x14ac:dyDescent="0.2">
      <c r="H68" s="1466" t="s">
        <v>821</v>
      </c>
      <c r="J68" s="280"/>
    </row>
    <row r="69" spans="1:13" x14ac:dyDescent="0.2">
      <c r="D69" s="581"/>
      <c r="E69" s="581"/>
      <c r="F69" s="581"/>
      <c r="G69" s="581"/>
      <c r="H69" s="581"/>
      <c r="I69" s="581"/>
      <c r="J69" s="581"/>
      <c r="K69" s="581"/>
      <c r="L69" s="660"/>
    </row>
  </sheetData>
  <sheetProtection formatCells="0"/>
  <mergeCells count="12">
    <mergeCell ref="A65:J65"/>
    <mergeCell ref="A61:L61"/>
    <mergeCell ref="A66:L66"/>
    <mergeCell ref="A4:L4"/>
    <mergeCell ref="A60:J60"/>
    <mergeCell ref="A7:J7"/>
    <mergeCell ref="A8:J8"/>
    <mergeCell ref="A1:H1"/>
    <mergeCell ref="A2:J2"/>
    <mergeCell ref="A3:J3"/>
    <mergeCell ref="A5:J5"/>
    <mergeCell ref="A6:J6"/>
  </mergeCells>
  <phoneticPr fontId="51" type="noConversion"/>
  <conditionalFormatting sqref="N55">
    <cfRule type="cellIs" dxfId="3" priority="1" operator="notEqual">
      <formula>TRUE</formula>
    </cfRule>
  </conditionalFormatting>
  <printOptions horizontalCentered="1"/>
  <pageMargins left="0.39370078740157483" right="0.39370078740157483" top="0.39370078740157483" bottom="0.19685039370078741" header="0.39370078740157483" footer="0.19685039370078741"/>
  <pageSetup paperSize="9" scale="80" orientation="portrait" r:id="rId1"/>
  <headerFooter alignWithMargins="0"/>
  <colBreaks count="1" manualBreakCount="1">
    <brk id="8" max="6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9" style="349" customWidth="1"/>
    <col min="2" max="2" width="68.6640625" style="349" customWidth="1"/>
    <col min="3" max="3" width="19.5" style="349" customWidth="1"/>
    <col min="4" max="256" width="9.33203125" style="349"/>
    <col min="257" max="257" width="5.6640625" style="349" customWidth="1"/>
    <col min="258" max="258" width="68.6640625" style="349" customWidth="1"/>
    <col min="259" max="259" width="19.5" style="349" customWidth="1"/>
    <col min="260" max="512" width="9.33203125" style="349"/>
    <col min="513" max="513" width="5.6640625" style="349" customWidth="1"/>
    <col min="514" max="514" width="68.6640625" style="349" customWidth="1"/>
    <col min="515" max="515" width="19.5" style="349" customWidth="1"/>
    <col min="516" max="768" width="9.33203125" style="349"/>
    <col min="769" max="769" width="5.6640625" style="349" customWidth="1"/>
    <col min="770" max="770" width="68.6640625" style="349" customWidth="1"/>
    <col min="771" max="771" width="19.5" style="349" customWidth="1"/>
    <col min="772" max="1024" width="9.33203125" style="349"/>
    <col min="1025" max="1025" width="5.6640625" style="349" customWidth="1"/>
    <col min="1026" max="1026" width="68.6640625" style="349" customWidth="1"/>
    <col min="1027" max="1027" width="19.5" style="349" customWidth="1"/>
    <col min="1028" max="1280" width="9.33203125" style="349"/>
    <col min="1281" max="1281" width="5.6640625" style="349" customWidth="1"/>
    <col min="1282" max="1282" width="68.6640625" style="349" customWidth="1"/>
    <col min="1283" max="1283" width="19.5" style="349" customWidth="1"/>
    <col min="1284" max="1536" width="9.33203125" style="349"/>
    <col min="1537" max="1537" width="5.6640625" style="349" customWidth="1"/>
    <col min="1538" max="1538" width="68.6640625" style="349" customWidth="1"/>
    <col min="1539" max="1539" width="19.5" style="349" customWidth="1"/>
    <col min="1540" max="1792" width="9.33203125" style="349"/>
    <col min="1793" max="1793" width="5.6640625" style="349" customWidth="1"/>
    <col min="1794" max="1794" width="68.6640625" style="349" customWidth="1"/>
    <col min="1795" max="1795" width="19.5" style="349" customWidth="1"/>
    <col min="1796" max="2048" width="9.33203125" style="349"/>
    <col min="2049" max="2049" width="5.6640625" style="349" customWidth="1"/>
    <col min="2050" max="2050" width="68.6640625" style="349" customWidth="1"/>
    <col min="2051" max="2051" width="19.5" style="349" customWidth="1"/>
    <col min="2052" max="2304" width="9.33203125" style="349"/>
    <col min="2305" max="2305" width="5.6640625" style="349" customWidth="1"/>
    <col min="2306" max="2306" width="68.6640625" style="349" customWidth="1"/>
    <col min="2307" max="2307" width="19.5" style="349" customWidth="1"/>
    <col min="2308" max="2560" width="9.33203125" style="349"/>
    <col min="2561" max="2561" width="5.6640625" style="349" customWidth="1"/>
    <col min="2562" max="2562" width="68.6640625" style="349" customWidth="1"/>
    <col min="2563" max="2563" width="19.5" style="349" customWidth="1"/>
    <col min="2564" max="2816" width="9.33203125" style="349"/>
    <col min="2817" max="2817" width="5.6640625" style="349" customWidth="1"/>
    <col min="2818" max="2818" width="68.6640625" style="349" customWidth="1"/>
    <col min="2819" max="2819" width="19.5" style="349" customWidth="1"/>
    <col min="2820" max="3072" width="9.33203125" style="349"/>
    <col min="3073" max="3073" width="5.6640625" style="349" customWidth="1"/>
    <col min="3074" max="3074" width="68.6640625" style="349" customWidth="1"/>
    <col min="3075" max="3075" width="19.5" style="349" customWidth="1"/>
    <col min="3076" max="3328" width="9.33203125" style="349"/>
    <col min="3329" max="3329" width="5.6640625" style="349" customWidth="1"/>
    <col min="3330" max="3330" width="68.6640625" style="349" customWidth="1"/>
    <col min="3331" max="3331" width="19.5" style="349" customWidth="1"/>
    <col min="3332" max="3584" width="9.33203125" style="349"/>
    <col min="3585" max="3585" width="5.6640625" style="349" customWidth="1"/>
    <col min="3586" max="3586" width="68.6640625" style="349" customWidth="1"/>
    <col min="3587" max="3587" width="19.5" style="349" customWidth="1"/>
    <col min="3588" max="3840" width="9.33203125" style="349"/>
    <col min="3841" max="3841" width="5.6640625" style="349" customWidth="1"/>
    <col min="3842" max="3842" width="68.6640625" style="349" customWidth="1"/>
    <col min="3843" max="3843" width="19.5" style="349" customWidth="1"/>
    <col min="3844" max="4096" width="9.33203125" style="349"/>
    <col min="4097" max="4097" width="5.6640625" style="349" customWidth="1"/>
    <col min="4098" max="4098" width="68.6640625" style="349" customWidth="1"/>
    <col min="4099" max="4099" width="19.5" style="349" customWidth="1"/>
    <col min="4100" max="4352" width="9.33203125" style="349"/>
    <col min="4353" max="4353" width="5.6640625" style="349" customWidth="1"/>
    <col min="4354" max="4354" width="68.6640625" style="349" customWidth="1"/>
    <col min="4355" max="4355" width="19.5" style="349" customWidth="1"/>
    <col min="4356" max="4608" width="9.33203125" style="349"/>
    <col min="4609" max="4609" width="5.6640625" style="349" customWidth="1"/>
    <col min="4610" max="4610" width="68.6640625" style="349" customWidth="1"/>
    <col min="4611" max="4611" width="19.5" style="349" customWidth="1"/>
    <col min="4612" max="4864" width="9.33203125" style="349"/>
    <col min="4865" max="4865" width="5.6640625" style="349" customWidth="1"/>
    <col min="4866" max="4866" width="68.6640625" style="349" customWidth="1"/>
    <col min="4867" max="4867" width="19.5" style="349" customWidth="1"/>
    <col min="4868" max="5120" width="9.33203125" style="349"/>
    <col min="5121" max="5121" width="5.6640625" style="349" customWidth="1"/>
    <col min="5122" max="5122" width="68.6640625" style="349" customWidth="1"/>
    <col min="5123" max="5123" width="19.5" style="349" customWidth="1"/>
    <col min="5124" max="5376" width="9.33203125" style="349"/>
    <col min="5377" max="5377" width="5.6640625" style="349" customWidth="1"/>
    <col min="5378" max="5378" width="68.6640625" style="349" customWidth="1"/>
    <col min="5379" max="5379" width="19.5" style="349" customWidth="1"/>
    <col min="5380" max="5632" width="9.33203125" style="349"/>
    <col min="5633" max="5633" width="5.6640625" style="349" customWidth="1"/>
    <col min="5634" max="5634" width="68.6640625" style="349" customWidth="1"/>
    <col min="5635" max="5635" width="19.5" style="349" customWidth="1"/>
    <col min="5636" max="5888" width="9.33203125" style="349"/>
    <col min="5889" max="5889" width="5.6640625" style="349" customWidth="1"/>
    <col min="5890" max="5890" width="68.6640625" style="349" customWidth="1"/>
    <col min="5891" max="5891" width="19.5" style="349" customWidth="1"/>
    <col min="5892" max="6144" width="9.33203125" style="349"/>
    <col min="6145" max="6145" width="5.6640625" style="349" customWidth="1"/>
    <col min="6146" max="6146" width="68.6640625" style="349" customWidth="1"/>
    <col min="6147" max="6147" width="19.5" style="349" customWidth="1"/>
    <col min="6148" max="6400" width="9.33203125" style="349"/>
    <col min="6401" max="6401" width="5.6640625" style="349" customWidth="1"/>
    <col min="6402" max="6402" width="68.6640625" style="349" customWidth="1"/>
    <col min="6403" max="6403" width="19.5" style="349" customWidth="1"/>
    <col min="6404" max="6656" width="9.33203125" style="349"/>
    <col min="6657" max="6657" width="5.6640625" style="349" customWidth="1"/>
    <col min="6658" max="6658" width="68.6640625" style="349" customWidth="1"/>
    <col min="6659" max="6659" width="19.5" style="349" customWidth="1"/>
    <col min="6660" max="6912" width="9.33203125" style="349"/>
    <col min="6913" max="6913" width="5.6640625" style="349" customWidth="1"/>
    <col min="6914" max="6914" width="68.6640625" style="349" customWidth="1"/>
    <col min="6915" max="6915" width="19.5" style="349" customWidth="1"/>
    <col min="6916" max="7168" width="9.33203125" style="349"/>
    <col min="7169" max="7169" width="5.6640625" style="349" customWidth="1"/>
    <col min="7170" max="7170" width="68.6640625" style="349" customWidth="1"/>
    <col min="7171" max="7171" width="19.5" style="349" customWidth="1"/>
    <col min="7172" max="7424" width="9.33203125" style="349"/>
    <col min="7425" max="7425" width="5.6640625" style="349" customWidth="1"/>
    <col min="7426" max="7426" width="68.6640625" style="349" customWidth="1"/>
    <col min="7427" max="7427" width="19.5" style="349" customWidth="1"/>
    <col min="7428" max="7680" width="9.33203125" style="349"/>
    <col min="7681" max="7681" width="5.6640625" style="349" customWidth="1"/>
    <col min="7682" max="7682" width="68.6640625" style="349" customWidth="1"/>
    <col min="7683" max="7683" width="19.5" style="349" customWidth="1"/>
    <col min="7684" max="7936" width="9.33203125" style="349"/>
    <col min="7937" max="7937" width="5.6640625" style="349" customWidth="1"/>
    <col min="7938" max="7938" width="68.6640625" style="349" customWidth="1"/>
    <col min="7939" max="7939" width="19.5" style="349" customWidth="1"/>
    <col min="7940" max="8192" width="9.33203125" style="349"/>
    <col min="8193" max="8193" width="5.6640625" style="349" customWidth="1"/>
    <col min="8194" max="8194" width="68.6640625" style="349" customWidth="1"/>
    <col min="8195" max="8195" width="19.5" style="349" customWidth="1"/>
    <col min="8196" max="8448" width="9.33203125" style="349"/>
    <col min="8449" max="8449" width="5.6640625" style="349" customWidth="1"/>
    <col min="8450" max="8450" width="68.6640625" style="349" customWidth="1"/>
    <col min="8451" max="8451" width="19.5" style="349" customWidth="1"/>
    <col min="8452" max="8704" width="9.33203125" style="349"/>
    <col min="8705" max="8705" width="5.6640625" style="349" customWidth="1"/>
    <col min="8706" max="8706" width="68.6640625" style="349" customWidth="1"/>
    <col min="8707" max="8707" width="19.5" style="349" customWidth="1"/>
    <col min="8708" max="8960" width="9.33203125" style="349"/>
    <col min="8961" max="8961" width="5.6640625" style="349" customWidth="1"/>
    <col min="8962" max="8962" width="68.6640625" style="349" customWidth="1"/>
    <col min="8963" max="8963" width="19.5" style="349" customWidth="1"/>
    <col min="8964" max="9216" width="9.33203125" style="349"/>
    <col min="9217" max="9217" width="5.6640625" style="349" customWidth="1"/>
    <col min="9218" max="9218" width="68.6640625" style="349" customWidth="1"/>
    <col min="9219" max="9219" width="19.5" style="349" customWidth="1"/>
    <col min="9220" max="9472" width="9.33203125" style="349"/>
    <col min="9473" max="9473" width="5.6640625" style="349" customWidth="1"/>
    <col min="9474" max="9474" width="68.6640625" style="349" customWidth="1"/>
    <col min="9475" max="9475" width="19.5" style="349" customWidth="1"/>
    <col min="9476" max="9728" width="9.33203125" style="349"/>
    <col min="9729" max="9729" width="5.6640625" style="349" customWidth="1"/>
    <col min="9730" max="9730" width="68.6640625" style="349" customWidth="1"/>
    <col min="9731" max="9731" width="19.5" style="349" customWidth="1"/>
    <col min="9732" max="9984" width="9.33203125" style="349"/>
    <col min="9985" max="9985" width="5.6640625" style="349" customWidth="1"/>
    <col min="9986" max="9986" width="68.6640625" style="349" customWidth="1"/>
    <col min="9987" max="9987" width="19.5" style="349" customWidth="1"/>
    <col min="9988" max="10240" width="9.33203125" style="349"/>
    <col min="10241" max="10241" width="5.6640625" style="349" customWidth="1"/>
    <col min="10242" max="10242" width="68.6640625" style="349" customWidth="1"/>
    <col min="10243" max="10243" width="19.5" style="349" customWidth="1"/>
    <col min="10244" max="10496" width="9.33203125" style="349"/>
    <col min="10497" max="10497" width="5.6640625" style="349" customWidth="1"/>
    <col min="10498" max="10498" width="68.6640625" style="349" customWidth="1"/>
    <col min="10499" max="10499" width="19.5" style="349" customWidth="1"/>
    <col min="10500" max="10752" width="9.33203125" style="349"/>
    <col min="10753" max="10753" width="5.6640625" style="349" customWidth="1"/>
    <col min="10754" max="10754" width="68.6640625" style="349" customWidth="1"/>
    <col min="10755" max="10755" width="19.5" style="349" customWidth="1"/>
    <col min="10756" max="11008" width="9.33203125" style="349"/>
    <col min="11009" max="11009" width="5.6640625" style="349" customWidth="1"/>
    <col min="11010" max="11010" width="68.6640625" style="349" customWidth="1"/>
    <col min="11011" max="11011" width="19.5" style="349" customWidth="1"/>
    <col min="11012" max="11264" width="9.33203125" style="349"/>
    <col min="11265" max="11265" width="5.6640625" style="349" customWidth="1"/>
    <col min="11266" max="11266" width="68.6640625" style="349" customWidth="1"/>
    <col min="11267" max="11267" width="19.5" style="349" customWidth="1"/>
    <col min="11268" max="11520" width="9.33203125" style="349"/>
    <col min="11521" max="11521" width="5.6640625" style="349" customWidth="1"/>
    <col min="11522" max="11522" width="68.6640625" style="349" customWidth="1"/>
    <col min="11523" max="11523" width="19.5" style="349" customWidth="1"/>
    <col min="11524" max="11776" width="9.33203125" style="349"/>
    <col min="11777" max="11777" width="5.6640625" style="349" customWidth="1"/>
    <col min="11778" max="11778" width="68.6640625" style="349" customWidth="1"/>
    <col min="11779" max="11779" width="19.5" style="349" customWidth="1"/>
    <col min="11780" max="12032" width="9.33203125" style="349"/>
    <col min="12033" max="12033" width="5.6640625" style="349" customWidth="1"/>
    <col min="12034" max="12034" width="68.6640625" style="349" customWidth="1"/>
    <col min="12035" max="12035" width="19.5" style="349" customWidth="1"/>
    <col min="12036" max="12288" width="9.33203125" style="349"/>
    <col min="12289" max="12289" width="5.6640625" style="349" customWidth="1"/>
    <col min="12290" max="12290" width="68.6640625" style="349" customWidth="1"/>
    <col min="12291" max="12291" width="19.5" style="349" customWidth="1"/>
    <col min="12292" max="12544" width="9.33203125" style="349"/>
    <col min="12545" max="12545" width="5.6640625" style="349" customWidth="1"/>
    <col min="12546" max="12546" width="68.6640625" style="349" customWidth="1"/>
    <col min="12547" max="12547" width="19.5" style="349" customWidth="1"/>
    <col min="12548" max="12800" width="9.33203125" style="349"/>
    <col min="12801" max="12801" width="5.6640625" style="349" customWidth="1"/>
    <col min="12802" max="12802" width="68.6640625" style="349" customWidth="1"/>
    <col min="12803" max="12803" width="19.5" style="349" customWidth="1"/>
    <col min="12804" max="13056" width="9.33203125" style="349"/>
    <col min="13057" max="13057" width="5.6640625" style="349" customWidth="1"/>
    <col min="13058" max="13058" width="68.6640625" style="349" customWidth="1"/>
    <col min="13059" max="13059" width="19.5" style="349" customWidth="1"/>
    <col min="13060" max="13312" width="9.33203125" style="349"/>
    <col min="13313" max="13313" width="5.6640625" style="349" customWidth="1"/>
    <col min="13314" max="13314" width="68.6640625" style="349" customWidth="1"/>
    <col min="13315" max="13315" width="19.5" style="349" customWidth="1"/>
    <col min="13316" max="13568" width="9.33203125" style="349"/>
    <col min="13569" max="13569" width="5.6640625" style="349" customWidth="1"/>
    <col min="13570" max="13570" width="68.6640625" style="349" customWidth="1"/>
    <col min="13571" max="13571" width="19.5" style="349" customWidth="1"/>
    <col min="13572" max="13824" width="9.33203125" style="349"/>
    <col min="13825" max="13825" width="5.6640625" style="349" customWidth="1"/>
    <col min="13826" max="13826" width="68.6640625" style="349" customWidth="1"/>
    <col min="13827" max="13827" width="19.5" style="349" customWidth="1"/>
    <col min="13828" max="14080" width="9.33203125" style="349"/>
    <col min="14081" max="14081" width="5.6640625" style="349" customWidth="1"/>
    <col min="14082" max="14082" width="68.6640625" style="349" customWidth="1"/>
    <col min="14083" max="14083" width="19.5" style="349" customWidth="1"/>
    <col min="14084" max="14336" width="9.33203125" style="349"/>
    <col min="14337" max="14337" width="5.6640625" style="349" customWidth="1"/>
    <col min="14338" max="14338" width="68.6640625" style="349" customWidth="1"/>
    <col min="14339" max="14339" width="19.5" style="349" customWidth="1"/>
    <col min="14340" max="14592" width="9.33203125" style="349"/>
    <col min="14593" max="14593" width="5.6640625" style="349" customWidth="1"/>
    <col min="14594" max="14594" width="68.6640625" style="349" customWidth="1"/>
    <col min="14595" max="14595" width="19.5" style="349" customWidth="1"/>
    <col min="14596" max="14848" width="9.33203125" style="349"/>
    <col min="14849" max="14849" width="5.6640625" style="349" customWidth="1"/>
    <col min="14850" max="14850" width="68.6640625" style="349" customWidth="1"/>
    <col min="14851" max="14851" width="19.5" style="349" customWidth="1"/>
    <col min="14852" max="15104" width="9.33203125" style="349"/>
    <col min="15105" max="15105" width="5.6640625" style="349" customWidth="1"/>
    <col min="15106" max="15106" width="68.6640625" style="349" customWidth="1"/>
    <col min="15107" max="15107" width="19.5" style="349" customWidth="1"/>
    <col min="15108" max="15360" width="9.33203125" style="349"/>
    <col min="15361" max="15361" width="5.6640625" style="349" customWidth="1"/>
    <col min="15362" max="15362" width="68.6640625" style="349" customWidth="1"/>
    <col min="15363" max="15363" width="19.5" style="349" customWidth="1"/>
    <col min="15364" max="15616" width="9.33203125" style="349"/>
    <col min="15617" max="15617" width="5.6640625" style="349" customWidth="1"/>
    <col min="15618" max="15618" width="68.6640625" style="349" customWidth="1"/>
    <col min="15619" max="15619" width="19.5" style="349" customWidth="1"/>
    <col min="15620" max="15872" width="9.33203125" style="349"/>
    <col min="15873" max="15873" width="5.6640625" style="349" customWidth="1"/>
    <col min="15874" max="15874" width="68.6640625" style="349" customWidth="1"/>
    <col min="15875" max="15875" width="19.5" style="349" customWidth="1"/>
    <col min="15876" max="16128" width="9.33203125" style="349"/>
    <col min="16129" max="16129" width="5.6640625" style="349" customWidth="1"/>
    <col min="16130" max="16130" width="68.6640625" style="349" customWidth="1"/>
    <col min="16131" max="16131" width="19.5" style="349" customWidth="1"/>
    <col min="16132" max="16384" width="9.33203125" style="349"/>
  </cols>
  <sheetData>
    <row r="1" spans="1:5" x14ac:dyDescent="0.25">
      <c r="A1" s="1957" t="s">
        <v>796</v>
      </c>
      <c r="B1" s="1957"/>
      <c r="C1" s="1957"/>
      <c r="D1" s="716"/>
      <c r="E1" s="716"/>
    </row>
    <row r="2" spans="1:5" ht="46.5" customHeight="1" x14ac:dyDescent="0.25">
      <c r="A2" s="1929"/>
      <c r="B2" s="1929"/>
      <c r="C2" s="1929"/>
      <c r="D2" s="1929"/>
      <c r="E2" s="1929"/>
    </row>
    <row r="3" spans="1:5" s="499" customFormat="1" ht="36" customHeight="1" x14ac:dyDescent="0.25">
      <c r="A3" s="1968" t="s">
        <v>506</v>
      </c>
      <c r="B3" s="1968"/>
      <c r="C3" s="1968"/>
    </row>
    <row r="4" spans="1:5" s="499" customFormat="1" ht="15.75" thickBot="1" x14ac:dyDescent="0.3">
      <c r="A4" s="500"/>
      <c r="B4" s="500"/>
      <c r="C4" s="500"/>
    </row>
    <row r="5" spans="1:5" s="499" customFormat="1" ht="17.45" customHeight="1" x14ac:dyDescent="0.25">
      <c r="A5" s="1969" t="s">
        <v>419</v>
      </c>
      <c r="B5" s="1972" t="s">
        <v>131</v>
      </c>
      <c r="C5" s="1975" t="s">
        <v>662</v>
      </c>
    </row>
    <row r="6" spans="1:5" s="499" customFormat="1" ht="9" customHeight="1" x14ac:dyDescent="0.25">
      <c r="A6" s="1970"/>
      <c r="B6" s="1973"/>
      <c r="C6" s="1976"/>
    </row>
    <row r="7" spans="1:5" s="499" customFormat="1" ht="9.75" customHeight="1" thickBot="1" x14ac:dyDescent="0.3">
      <c r="A7" s="1971"/>
      <c r="B7" s="1974"/>
      <c r="C7" s="1977"/>
    </row>
    <row r="8" spans="1:5" s="499" customFormat="1" ht="15.75" thickBot="1" x14ac:dyDescent="0.3">
      <c r="A8" s="501" t="s">
        <v>296</v>
      </c>
      <c r="B8" s="501" t="s">
        <v>297</v>
      </c>
      <c r="C8" s="502" t="s">
        <v>298</v>
      </c>
    </row>
    <row r="9" spans="1:5" s="499" customFormat="1" ht="51" customHeight="1" x14ac:dyDescent="0.25">
      <c r="A9" s="503" t="s">
        <v>140</v>
      </c>
      <c r="B9" s="1289" t="s">
        <v>777</v>
      </c>
      <c r="C9" s="504">
        <f>+'4. mell.Önkorm'!C35+'4. mell.Önkorm'!C37+'4. mell.Önkorm'!C40</f>
        <v>4889362000</v>
      </c>
    </row>
    <row r="10" spans="1:5" s="499" customFormat="1" ht="51" customHeight="1" x14ac:dyDescent="0.25">
      <c r="A10" s="505" t="s">
        <v>184</v>
      </c>
      <c r="B10" s="1289" t="s">
        <v>507</v>
      </c>
      <c r="C10" s="1291">
        <f>'4. mell.Önkorm'!C47</f>
        <v>77447311</v>
      </c>
    </row>
    <row r="11" spans="1:5" s="499" customFormat="1" ht="51" customHeight="1" x14ac:dyDescent="0.25">
      <c r="A11" s="505" t="s">
        <v>137</v>
      </c>
      <c r="B11" s="1290" t="s">
        <v>508</v>
      </c>
      <c r="C11" s="1291"/>
    </row>
    <row r="12" spans="1:5" s="499" customFormat="1" ht="51" customHeight="1" x14ac:dyDescent="0.25">
      <c r="A12" s="505" t="s">
        <v>183</v>
      </c>
      <c r="B12" s="1290" t="s">
        <v>509</v>
      </c>
      <c r="C12" s="1291">
        <f>'4. mell.Önkorm'!C57</f>
        <v>93214000</v>
      </c>
    </row>
    <row r="13" spans="1:5" s="499" customFormat="1" ht="51" customHeight="1" x14ac:dyDescent="0.25">
      <c r="A13" s="505" t="s">
        <v>182</v>
      </c>
      <c r="B13" s="1290" t="s">
        <v>778</v>
      </c>
      <c r="C13" s="506">
        <v>15000000</v>
      </c>
    </row>
    <row r="14" spans="1:5" s="499" customFormat="1" ht="51" customHeight="1" thickBot="1" x14ac:dyDescent="0.3">
      <c r="A14" s="505" t="s">
        <v>181</v>
      </c>
      <c r="B14" s="507" t="s">
        <v>510</v>
      </c>
      <c r="C14" s="529"/>
    </row>
    <row r="15" spans="1:5" s="499" customFormat="1" ht="15.75" thickBot="1" x14ac:dyDescent="0.3">
      <c r="A15" s="508" t="s">
        <v>180</v>
      </c>
      <c r="B15" s="509" t="s">
        <v>511</v>
      </c>
      <c r="C15" s="510">
        <f>SUM(C9:C14)</f>
        <v>5075023311</v>
      </c>
    </row>
    <row r="16" spans="1:5" s="499" customFormat="1" ht="51" customHeight="1" x14ac:dyDescent="0.25">
      <c r="A16" s="503" t="s">
        <v>635</v>
      </c>
      <c r="B16" s="511" t="s">
        <v>519</v>
      </c>
      <c r="C16" s="530"/>
    </row>
    <row r="17" spans="1:3" s="499" customFormat="1" ht="70.5" customHeight="1" x14ac:dyDescent="0.25">
      <c r="A17" s="503" t="s">
        <v>512</v>
      </c>
      <c r="B17" s="513" t="s">
        <v>513</v>
      </c>
      <c r="C17" s="514"/>
    </row>
    <row r="18" spans="1:3" s="499" customFormat="1" ht="51" customHeight="1" x14ac:dyDescent="0.25">
      <c r="A18" s="512">
        <v>10</v>
      </c>
      <c r="B18" s="513" t="s">
        <v>514</v>
      </c>
      <c r="C18" s="506"/>
    </row>
    <row r="19" spans="1:3" s="499" customFormat="1" ht="51" customHeight="1" x14ac:dyDescent="0.25">
      <c r="A19" s="512">
        <v>11</v>
      </c>
      <c r="B19" s="513" t="s">
        <v>515</v>
      </c>
      <c r="C19" s="506"/>
    </row>
    <row r="20" spans="1:3" s="499" customFormat="1" ht="59.25" customHeight="1" x14ac:dyDescent="0.25">
      <c r="A20" s="512">
        <v>12</v>
      </c>
      <c r="B20" s="513" t="s">
        <v>516</v>
      </c>
      <c r="C20" s="506"/>
    </row>
    <row r="21" spans="1:3" s="499" customFormat="1" ht="51" customHeight="1" x14ac:dyDescent="0.25">
      <c r="A21" s="512">
        <v>13</v>
      </c>
      <c r="B21" s="513" t="s">
        <v>517</v>
      </c>
      <c r="C21" s="504"/>
    </row>
    <row r="22" spans="1:3" s="499" customFormat="1" ht="51" customHeight="1" thickBot="1" x14ac:dyDescent="0.3">
      <c r="A22" s="515">
        <v>14</v>
      </c>
      <c r="B22" s="516" t="s">
        <v>518</v>
      </c>
      <c r="C22" s="517"/>
    </row>
    <row r="23" spans="1:3" s="499" customFormat="1" ht="51" customHeight="1" thickBot="1" x14ac:dyDescent="0.3">
      <c r="A23" s="501">
        <v>15</v>
      </c>
      <c r="B23" s="509" t="s">
        <v>636</v>
      </c>
      <c r="C23" s="510">
        <f>SUM(C16:C22)</f>
        <v>0</v>
      </c>
    </row>
    <row r="24" spans="1:3" ht="22.7" customHeight="1" x14ac:dyDescent="0.25">
      <c r="A24" s="1967" t="s">
        <v>424</v>
      </c>
      <c r="B24" s="1967"/>
      <c r="C24" s="1967"/>
    </row>
    <row r="25" spans="1:3" s="499" customFormat="1" x14ac:dyDescent="0.25">
      <c r="C25" s="518"/>
    </row>
  </sheetData>
  <mergeCells count="7">
    <mergeCell ref="A1:C1"/>
    <mergeCell ref="A2:E2"/>
    <mergeCell ref="A24:C24"/>
    <mergeCell ref="A3:C3"/>
    <mergeCell ref="A5:A7"/>
    <mergeCell ref="B5:B7"/>
    <mergeCell ref="C5:C7"/>
  </mergeCells>
  <printOptions horizontalCentered="1"/>
  <pageMargins left="1.299212598425197" right="0.70866141732283472" top="0.59055118110236227" bottom="0.35433070866141736" header="0.31496062992125984" footer="0.31496062992125984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view="pageBreakPreview" zoomScaleNormal="120" zoomScaleSheetLayoutView="100" workbookViewId="0">
      <selection activeCell="A4" sqref="A4"/>
    </sheetView>
  </sheetViews>
  <sheetFormatPr defaultRowHeight="15" x14ac:dyDescent="0.25"/>
  <cols>
    <col min="1" max="1" width="5.6640625" style="349" customWidth="1"/>
    <col min="2" max="2" width="56.33203125" style="349" customWidth="1"/>
    <col min="3" max="3" width="27" style="349" customWidth="1"/>
    <col min="4" max="256" width="9.33203125" style="349"/>
    <col min="257" max="257" width="5.6640625" style="349" customWidth="1"/>
    <col min="258" max="258" width="66.83203125" style="349" customWidth="1"/>
    <col min="259" max="259" width="27" style="349" customWidth="1"/>
    <col min="260" max="512" width="9.33203125" style="349"/>
    <col min="513" max="513" width="5.6640625" style="349" customWidth="1"/>
    <col min="514" max="514" width="66.83203125" style="349" customWidth="1"/>
    <col min="515" max="515" width="27" style="349" customWidth="1"/>
    <col min="516" max="768" width="9.33203125" style="349"/>
    <col min="769" max="769" width="5.6640625" style="349" customWidth="1"/>
    <col min="770" max="770" width="66.83203125" style="349" customWidth="1"/>
    <col min="771" max="771" width="27" style="349" customWidth="1"/>
    <col min="772" max="1024" width="9.33203125" style="349"/>
    <col min="1025" max="1025" width="5.6640625" style="349" customWidth="1"/>
    <col min="1026" max="1026" width="66.83203125" style="349" customWidth="1"/>
    <col min="1027" max="1027" width="27" style="349" customWidth="1"/>
    <col min="1028" max="1280" width="9.33203125" style="349"/>
    <col min="1281" max="1281" width="5.6640625" style="349" customWidth="1"/>
    <col min="1282" max="1282" width="66.83203125" style="349" customWidth="1"/>
    <col min="1283" max="1283" width="27" style="349" customWidth="1"/>
    <col min="1284" max="1536" width="9.33203125" style="349"/>
    <col min="1537" max="1537" width="5.6640625" style="349" customWidth="1"/>
    <col min="1538" max="1538" width="66.83203125" style="349" customWidth="1"/>
    <col min="1539" max="1539" width="27" style="349" customWidth="1"/>
    <col min="1540" max="1792" width="9.33203125" style="349"/>
    <col min="1793" max="1793" width="5.6640625" style="349" customWidth="1"/>
    <col min="1794" max="1794" width="66.83203125" style="349" customWidth="1"/>
    <col min="1795" max="1795" width="27" style="349" customWidth="1"/>
    <col min="1796" max="2048" width="9.33203125" style="349"/>
    <col min="2049" max="2049" width="5.6640625" style="349" customWidth="1"/>
    <col min="2050" max="2050" width="66.83203125" style="349" customWidth="1"/>
    <col min="2051" max="2051" width="27" style="349" customWidth="1"/>
    <col min="2052" max="2304" width="9.33203125" style="349"/>
    <col min="2305" max="2305" width="5.6640625" style="349" customWidth="1"/>
    <col min="2306" max="2306" width="66.83203125" style="349" customWidth="1"/>
    <col min="2307" max="2307" width="27" style="349" customWidth="1"/>
    <col min="2308" max="2560" width="9.33203125" style="349"/>
    <col min="2561" max="2561" width="5.6640625" style="349" customWidth="1"/>
    <col min="2562" max="2562" width="66.83203125" style="349" customWidth="1"/>
    <col min="2563" max="2563" width="27" style="349" customWidth="1"/>
    <col min="2564" max="2816" width="9.33203125" style="349"/>
    <col min="2817" max="2817" width="5.6640625" style="349" customWidth="1"/>
    <col min="2818" max="2818" width="66.83203125" style="349" customWidth="1"/>
    <col min="2819" max="2819" width="27" style="349" customWidth="1"/>
    <col min="2820" max="3072" width="9.33203125" style="349"/>
    <col min="3073" max="3073" width="5.6640625" style="349" customWidth="1"/>
    <col min="3074" max="3074" width="66.83203125" style="349" customWidth="1"/>
    <col min="3075" max="3075" width="27" style="349" customWidth="1"/>
    <col min="3076" max="3328" width="9.33203125" style="349"/>
    <col min="3329" max="3329" width="5.6640625" style="349" customWidth="1"/>
    <col min="3330" max="3330" width="66.83203125" style="349" customWidth="1"/>
    <col min="3331" max="3331" width="27" style="349" customWidth="1"/>
    <col min="3332" max="3584" width="9.33203125" style="349"/>
    <col min="3585" max="3585" width="5.6640625" style="349" customWidth="1"/>
    <col min="3586" max="3586" width="66.83203125" style="349" customWidth="1"/>
    <col min="3587" max="3587" width="27" style="349" customWidth="1"/>
    <col min="3588" max="3840" width="9.33203125" style="349"/>
    <col min="3841" max="3841" width="5.6640625" style="349" customWidth="1"/>
    <col min="3842" max="3842" width="66.83203125" style="349" customWidth="1"/>
    <col min="3843" max="3843" width="27" style="349" customWidth="1"/>
    <col min="3844" max="4096" width="9.33203125" style="349"/>
    <col min="4097" max="4097" width="5.6640625" style="349" customWidth="1"/>
    <col min="4098" max="4098" width="66.83203125" style="349" customWidth="1"/>
    <col min="4099" max="4099" width="27" style="349" customWidth="1"/>
    <col min="4100" max="4352" width="9.33203125" style="349"/>
    <col min="4353" max="4353" width="5.6640625" style="349" customWidth="1"/>
    <col min="4354" max="4354" width="66.83203125" style="349" customWidth="1"/>
    <col min="4355" max="4355" width="27" style="349" customWidth="1"/>
    <col min="4356" max="4608" width="9.33203125" style="349"/>
    <col min="4609" max="4609" width="5.6640625" style="349" customWidth="1"/>
    <col min="4610" max="4610" width="66.83203125" style="349" customWidth="1"/>
    <col min="4611" max="4611" width="27" style="349" customWidth="1"/>
    <col min="4612" max="4864" width="9.33203125" style="349"/>
    <col min="4865" max="4865" width="5.6640625" style="349" customWidth="1"/>
    <col min="4866" max="4866" width="66.83203125" style="349" customWidth="1"/>
    <col min="4867" max="4867" width="27" style="349" customWidth="1"/>
    <col min="4868" max="5120" width="9.33203125" style="349"/>
    <col min="5121" max="5121" width="5.6640625" style="349" customWidth="1"/>
    <col min="5122" max="5122" width="66.83203125" style="349" customWidth="1"/>
    <col min="5123" max="5123" width="27" style="349" customWidth="1"/>
    <col min="5124" max="5376" width="9.33203125" style="349"/>
    <col min="5377" max="5377" width="5.6640625" style="349" customWidth="1"/>
    <col min="5378" max="5378" width="66.83203125" style="349" customWidth="1"/>
    <col min="5379" max="5379" width="27" style="349" customWidth="1"/>
    <col min="5380" max="5632" width="9.33203125" style="349"/>
    <col min="5633" max="5633" width="5.6640625" style="349" customWidth="1"/>
    <col min="5634" max="5634" width="66.83203125" style="349" customWidth="1"/>
    <col min="5635" max="5635" width="27" style="349" customWidth="1"/>
    <col min="5636" max="5888" width="9.33203125" style="349"/>
    <col min="5889" max="5889" width="5.6640625" style="349" customWidth="1"/>
    <col min="5890" max="5890" width="66.83203125" style="349" customWidth="1"/>
    <col min="5891" max="5891" width="27" style="349" customWidth="1"/>
    <col min="5892" max="6144" width="9.33203125" style="349"/>
    <col min="6145" max="6145" width="5.6640625" style="349" customWidth="1"/>
    <col min="6146" max="6146" width="66.83203125" style="349" customWidth="1"/>
    <col min="6147" max="6147" width="27" style="349" customWidth="1"/>
    <col min="6148" max="6400" width="9.33203125" style="349"/>
    <col min="6401" max="6401" width="5.6640625" style="349" customWidth="1"/>
    <col min="6402" max="6402" width="66.83203125" style="349" customWidth="1"/>
    <col min="6403" max="6403" width="27" style="349" customWidth="1"/>
    <col min="6404" max="6656" width="9.33203125" style="349"/>
    <col min="6657" max="6657" width="5.6640625" style="349" customWidth="1"/>
    <col min="6658" max="6658" width="66.83203125" style="349" customWidth="1"/>
    <col min="6659" max="6659" width="27" style="349" customWidth="1"/>
    <col min="6660" max="6912" width="9.33203125" style="349"/>
    <col min="6913" max="6913" width="5.6640625" style="349" customWidth="1"/>
    <col min="6914" max="6914" width="66.83203125" style="349" customWidth="1"/>
    <col min="6915" max="6915" width="27" style="349" customWidth="1"/>
    <col min="6916" max="7168" width="9.33203125" style="349"/>
    <col min="7169" max="7169" width="5.6640625" style="349" customWidth="1"/>
    <col min="7170" max="7170" width="66.83203125" style="349" customWidth="1"/>
    <col min="7171" max="7171" width="27" style="349" customWidth="1"/>
    <col min="7172" max="7424" width="9.33203125" style="349"/>
    <col min="7425" max="7425" width="5.6640625" style="349" customWidth="1"/>
    <col min="7426" max="7426" width="66.83203125" style="349" customWidth="1"/>
    <col min="7427" max="7427" width="27" style="349" customWidth="1"/>
    <col min="7428" max="7680" width="9.33203125" style="349"/>
    <col min="7681" max="7681" width="5.6640625" style="349" customWidth="1"/>
    <col min="7682" max="7682" width="66.83203125" style="349" customWidth="1"/>
    <col min="7683" max="7683" width="27" style="349" customWidth="1"/>
    <col min="7684" max="7936" width="9.33203125" style="349"/>
    <col min="7937" max="7937" width="5.6640625" style="349" customWidth="1"/>
    <col min="7938" max="7938" width="66.83203125" style="349" customWidth="1"/>
    <col min="7939" max="7939" width="27" style="349" customWidth="1"/>
    <col min="7940" max="8192" width="9.33203125" style="349"/>
    <col min="8193" max="8193" width="5.6640625" style="349" customWidth="1"/>
    <col min="8194" max="8194" width="66.83203125" style="349" customWidth="1"/>
    <col min="8195" max="8195" width="27" style="349" customWidth="1"/>
    <col min="8196" max="8448" width="9.33203125" style="349"/>
    <col min="8449" max="8449" width="5.6640625" style="349" customWidth="1"/>
    <col min="8450" max="8450" width="66.83203125" style="349" customWidth="1"/>
    <col min="8451" max="8451" width="27" style="349" customWidth="1"/>
    <col min="8452" max="8704" width="9.33203125" style="349"/>
    <col min="8705" max="8705" width="5.6640625" style="349" customWidth="1"/>
    <col min="8706" max="8706" width="66.83203125" style="349" customWidth="1"/>
    <col min="8707" max="8707" width="27" style="349" customWidth="1"/>
    <col min="8708" max="8960" width="9.33203125" style="349"/>
    <col min="8961" max="8961" width="5.6640625" style="349" customWidth="1"/>
    <col min="8962" max="8962" width="66.83203125" style="349" customWidth="1"/>
    <col min="8963" max="8963" width="27" style="349" customWidth="1"/>
    <col min="8964" max="9216" width="9.33203125" style="349"/>
    <col min="9217" max="9217" width="5.6640625" style="349" customWidth="1"/>
    <col min="9218" max="9218" width="66.83203125" style="349" customWidth="1"/>
    <col min="9219" max="9219" width="27" style="349" customWidth="1"/>
    <col min="9220" max="9472" width="9.33203125" style="349"/>
    <col min="9473" max="9473" width="5.6640625" style="349" customWidth="1"/>
    <col min="9474" max="9474" width="66.83203125" style="349" customWidth="1"/>
    <col min="9475" max="9475" width="27" style="349" customWidth="1"/>
    <col min="9476" max="9728" width="9.33203125" style="349"/>
    <col min="9729" max="9729" width="5.6640625" style="349" customWidth="1"/>
    <col min="9730" max="9730" width="66.83203125" style="349" customWidth="1"/>
    <col min="9731" max="9731" width="27" style="349" customWidth="1"/>
    <col min="9732" max="9984" width="9.33203125" style="349"/>
    <col min="9985" max="9985" width="5.6640625" style="349" customWidth="1"/>
    <col min="9986" max="9986" width="66.83203125" style="349" customWidth="1"/>
    <col min="9987" max="9987" width="27" style="349" customWidth="1"/>
    <col min="9988" max="10240" width="9.33203125" style="349"/>
    <col min="10241" max="10241" width="5.6640625" style="349" customWidth="1"/>
    <col min="10242" max="10242" width="66.83203125" style="349" customWidth="1"/>
    <col min="10243" max="10243" width="27" style="349" customWidth="1"/>
    <col min="10244" max="10496" width="9.33203125" style="349"/>
    <col min="10497" max="10497" width="5.6640625" style="349" customWidth="1"/>
    <col min="10498" max="10498" width="66.83203125" style="349" customWidth="1"/>
    <col min="10499" max="10499" width="27" style="349" customWidth="1"/>
    <col min="10500" max="10752" width="9.33203125" style="349"/>
    <col min="10753" max="10753" width="5.6640625" style="349" customWidth="1"/>
    <col min="10754" max="10754" width="66.83203125" style="349" customWidth="1"/>
    <col min="10755" max="10755" width="27" style="349" customWidth="1"/>
    <col min="10756" max="11008" width="9.33203125" style="349"/>
    <col min="11009" max="11009" width="5.6640625" style="349" customWidth="1"/>
    <col min="11010" max="11010" width="66.83203125" style="349" customWidth="1"/>
    <col min="11011" max="11011" width="27" style="349" customWidth="1"/>
    <col min="11012" max="11264" width="9.33203125" style="349"/>
    <col min="11265" max="11265" width="5.6640625" style="349" customWidth="1"/>
    <col min="11266" max="11266" width="66.83203125" style="349" customWidth="1"/>
    <col min="11267" max="11267" width="27" style="349" customWidth="1"/>
    <col min="11268" max="11520" width="9.33203125" style="349"/>
    <col min="11521" max="11521" width="5.6640625" style="349" customWidth="1"/>
    <col min="11522" max="11522" width="66.83203125" style="349" customWidth="1"/>
    <col min="11523" max="11523" width="27" style="349" customWidth="1"/>
    <col min="11524" max="11776" width="9.33203125" style="349"/>
    <col min="11777" max="11777" width="5.6640625" style="349" customWidth="1"/>
    <col min="11778" max="11778" width="66.83203125" style="349" customWidth="1"/>
    <col min="11779" max="11779" width="27" style="349" customWidth="1"/>
    <col min="11780" max="12032" width="9.33203125" style="349"/>
    <col min="12033" max="12033" width="5.6640625" style="349" customWidth="1"/>
    <col min="12034" max="12034" width="66.83203125" style="349" customWidth="1"/>
    <col min="12035" max="12035" width="27" style="349" customWidth="1"/>
    <col min="12036" max="12288" width="9.33203125" style="349"/>
    <col min="12289" max="12289" width="5.6640625" style="349" customWidth="1"/>
    <col min="12290" max="12290" width="66.83203125" style="349" customWidth="1"/>
    <col min="12291" max="12291" width="27" style="349" customWidth="1"/>
    <col min="12292" max="12544" width="9.33203125" style="349"/>
    <col min="12545" max="12545" width="5.6640625" style="349" customWidth="1"/>
    <col min="12546" max="12546" width="66.83203125" style="349" customWidth="1"/>
    <col min="12547" max="12547" width="27" style="349" customWidth="1"/>
    <col min="12548" max="12800" width="9.33203125" style="349"/>
    <col min="12801" max="12801" width="5.6640625" style="349" customWidth="1"/>
    <col min="12802" max="12802" width="66.83203125" style="349" customWidth="1"/>
    <col min="12803" max="12803" width="27" style="349" customWidth="1"/>
    <col min="12804" max="13056" width="9.33203125" style="349"/>
    <col min="13057" max="13057" width="5.6640625" style="349" customWidth="1"/>
    <col min="13058" max="13058" width="66.83203125" style="349" customWidth="1"/>
    <col min="13059" max="13059" width="27" style="349" customWidth="1"/>
    <col min="13060" max="13312" width="9.33203125" style="349"/>
    <col min="13313" max="13313" width="5.6640625" style="349" customWidth="1"/>
    <col min="13314" max="13314" width="66.83203125" style="349" customWidth="1"/>
    <col min="13315" max="13315" width="27" style="349" customWidth="1"/>
    <col min="13316" max="13568" width="9.33203125" style="349"/>
    <col min="13569" max="13569" width="5.6640625" style="349" customWidth="1"/>
    <col min="13570" max="13570" width="66.83203125" style="349" customWidth="1"/>
    <col min="13571" max="13571" width="27" style="349" customWidth="1"/>
    <col min="13572" max="13824" width="9.33203125" style="349"/>
    <col min="13825" max="13825" width="5.6640625" style="349" customWidth="1"/>
    <col min="13826" max="13826" width="66.83203125" style="349" customWidth="1"/>
    <col min="13827" max="13827" width="27" style="349" customWidth="1"/>
    <col min="13828" max="14080" width="9.33203125" style="349"/>
    <col min="14081" max="14081" width="5.6640625" style="349" customWidth="1"/>
    <col min="14082" max="14082" width="66.83203125" style="349" customWidth="1"/>
    <col min="14083" max="14083" width="27" style="349" customWidth="1"/>
    <col min="14084" max="14336" width="9.33203125" style="349"/>
    <col min="14337" max="14337" width="5.6640625" style="349" customWidth="1"/>
    <col min="14338" max="14338" width="66.83203125" style="349" customWidth="1"/>
    <col min="14339" max="14339" width="27" style="349" customWidth="1"/>
    <col min="14340" max="14592" width="9.33203125" style="349"/>
    <col min="14593" max="14593" width="5.6640625" style="349" customWidth="1"/>
    <col min="14594" max="14594" width="66.83203125" style="349" customWidth="1"/>
    <col min="14595" max="14595" width="27" style="349" customWidth="1"/>
    <col min="14596" max="14848" width="9.33203125" style="349"/>
    <col min="14849" max="14849" width="5.6640625" style="349" customWidth="1"/>
    <col min="14850" max="14850" width="66.83203125" style="349" customWidth="1"/>
    <col min="14851" max="14851" width="27" style="349" customWidth="1"/>
    <col min="14852" max="15104" width="9.33203125" style="349"/>
    <col min="15105" max="15105" width="5.6640625" style="349" customWidth="1"/>
    <col min="15106" max="15106" width="66.83203125" style="349" customWidth="1"/>
    <col min="15107" max="15107" width="27" style="349" customWidth="1"/>
    <col min="15108" max="15360" width="9.33203125" style="349"/>
    <col min="15361" max="15361" width="5.6640625" style="349" customWidth="1"/>
    <col min="15362" max="15362" width="66.83203125" style="349" customWidth="1"/>
    <col min="15363" max="15363" width="27" style="349" customWidth="1"/>
    <col min="15364" max="15616" width="9.33203125" style="349"/>
    <col min="15617" max="15617" width="5.6640625" style="349" customWidth="1"/>
    <col min="15618" max="15618" width="66.83203125" style="349" customWidth="1"/>
    <col min="15619" max="15619" width="27" style="349" customWidth="1"/>
    <col min="15620" max="15872" width="9.33203125" style="349"/>
    <col min="15873" max="15873" width="5.6640625" style="349" customWidth="1"/>
    <col min="15874" max="15874" width="66.83203125" style="349" customWidth="1"/>
    <col min="15875" max="15875" width="27" style="349" customWidth="1"/>
    <col min="15876" max="16128" width="9.33203125" style="349"/>
    <col min="16129" max="16129" width="5.6640625" style="349" customWidth="1"/>
    <col min="16130" max="16130" width="66.83203125" style="349" customWidth="1"/>
    <col min="16131" max="16131" width="27" style="349" customWidth="1"/>
    <col min="16132" max="16384" width="9.33203125" style="349"/>
  </cols>
  <sheetData>
    <row r="1" spans="1:4" x14ac:dyDescent="0.25">
      <c r="A1" s="1957" t="s">
        <v>797</v>
      </c>
      <c r="B1" s="1957"/>
      <c r="C1" s="1957"/>
    </row>
    <row r="2" spans="1:4" ht="38.25" customHeight="1" x14ac:dyDescent="0.25">
      <c r="C2" s="296"/>
    </row>
    <row r="3" spans="1:4" ht="33" customHeight="1" x14ac:dyDescent="0.25">
      <c r="A3" s="1978" t="s">
        <v>665</v>
      </c>
      <c r="B3" s="1978"/>
      <c r="C3" s="1978"/>
    </row>
    <row r="4" spans="1:4" ht="33" customHeight="1" x14ac:dyDescent="0.25">
      <c r="A4" s="353"/>
      <c r="B4" s="353"/>
      <c r="C4" s="353"/>
    </row>
    <row r="5" spans="1:4" ht="15.95" customHeight="1" thickBot="1" x14ac:dyDescent="0.3">
      <c r="A5" s="354"/>
      <c r="B5" s="354"/>
      <c r="C5" s="355" t="s">
        <v>360</v>
      </c>
      <c r="D5" s="352"/>
    </row>
    <row r="6" spans="1:4" ht="26.45" customHeight="1" thickBot="1" x14ac:dyDescent="0.3">
      <c r="A6" s="357" t="s">
        <v>419</v>
      </c>
      <c r="B6" s="358" t="s">
        <v>425</v>
      </c>
      <c r="C6" s="359" t="s">
        <v>426</v>
      </c>
    </row>
    <row r="7" spans="1:4" ht="24.95" customHeight="1" thickBot="1" x14ac:dyDescent="0.3">
      <c r="A7" s="360" t="s">
        <v>296</v>
      </c>
      <c r="B7" s="361" t="s">
        <v>297</v>
      </c>
      <c r="C7" s="362" t="s">
        <v>298</v>
      </c>
    </row>
    <row r="8" spans="1:4" ht="24.95" customHeight="1" x14ac:dyDescent="0.25">
      <c r="A8" s="447" t="s">
        <v>12</v>
      </c>
      <c r="B8" s="558"/>
      <c r="C8" s="559"/>
    </row>
    <row r="9" spans="1:4" ht="24.95" customHeight="1" x14ac:dyDescent="0.25">
      <c r="A9" s="448" t="s">
        <v>13</v>
      </c>
      <c r="B9" s="560"/>
      <c r="C9" s="561"/>
    </row>
    <row r="10" spans="1:4" ht="24.95" customHeight="1" thickBot="1" x14ac:dyDescent="0.3">
      <c r="A10" s="449" t="s">
        <v>14</v>
      </c>
      <c r="B10" s="562"/>
      <c r="C10" s="563"/>
    </row>
    <row r="11" spans="1:4" ht="36.75" customHeight="1" thickBot="1" x14ac:dyDescent="0.3">
      <c r="A11" s="446" t="s">
        <v>15</v>
      </c>
      <c r="B11" s="444" t="s">
        <v>427</v>
      </c>
      <c r="C11" s="445">
        <f>SUM(C8:C10)</f>
        <v>0</v>
      </c>
    </row>
    <row r="12" spans="1:4" ht="18" customHeight="1" x14ac:dyDescent="0.25">
      <c r="A12" s="356"/>
      <c r="B12" s="356"/>
      <c r="C12" s="717"/>
    </row>
  </sheetData>
  <mergeCells count="2">
    <mergeCell ref="A3:C3"/>
    <mergeCell ref="A1:C1"/>
  </mergeCells>
  <printOptions horizontalCentered="1"/>
  <pageMargins left="0.70866141732283472" right="0.70866141732283472" top="0.98425196850393704" bottom="1.1417322834645669" header="0.70866141732283472" footer="0.51181102362204722"/>
  <pageSetup paperSize="9" scale="95" orientation="portrait" r:id="rId1"/>
  <headerFooter alignWithMargins="0">
    <oddHeader xml:space="preserve">&amp;R&amp;"Times New Roman CE,Félkövér dőlt"&amp;11
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view="pageBreakPreview" zoomScaleNormal="100" zoomScaleSheetLayoutView="100" workbookViewId="0">
      <selection activeCell="A24" sqref="A24"/>
    </sheetView>
  </sheetViews>
  <sheetFormatPr defaultRowHeight="12.75" x14ac:dyDescent="0.2"/>
  <cols>
    <col min="1" max="1" width="5.5" customWidth="1"/>
    <col min="2" max="2" width="33.1640625" customWidth="1"/>
    <col min="3" max="3" width="12.33203125" customWidth="1"/>
    <col min="4" max="4" width="11.5" customWidth="1"/>
    <col min="5" max="5" width="11.33203125" customWidth="1"/>
    <col min="6" max="6" width="11" customWidth="1"/>
    <col min="7" max="7" width="14.33203125" customWidth="1"/>
    <col min="257" max="257" width="5.5" customWidth="1"/>
    <col min="258" max="258" width="33.1640625" customWidth="1"/>
    <col min="259" max="259" width="12.33203125" customWidth="1"/>
    <col min="260" max="260" width="11.5" customWidth="1"/>
    <col min="261" max="261" width="11.33203125" customWidth="1"/>
    <col min="262" max="262" width="11" customWidth="1"/>
    <col min="263" max="263" width="14.33203125" customWidth="1"/>
    <col min="513" max="513" width="5.5" customWidth="1"/>
    <col min="514" max="514" width="33.1640625" customWidth="1"/>
    <col min="515" max="515" width="12.33203125" customWidth="1"/>
    <col min="516" max="516" width="11.5" customWidth="1"/>
    <col min="517" max="517" width="11.33203125" customWidth="1"/>
    <col min="518" max="518" width="11" customWidth="1"/>
    <col min="519" max="519" width="14.33203125" customWidth="1"/>
    <col min="769" max="769" width="5.5" customWidth="1"/>
    <col min="770" max="770" width="33.1640625" customWidth="1"/>
    <col min="771" max="771" width="12.33203125" customWidth="1"/>
    <col min="772" max="772" width="11.5" customWidth="1"/>
    <col min="773" max="773" width="11.33203125" customWidth="1"/>
    <col min="774" max="774" width="11" customWidth="1"/>
    <col min="775" max="775" width="14.33203125" customWidth="1"/>
    <col min="1025" max="1025" width="5.5" customWidth="1"/>
    <col min="1026" max="1026" width="33.1640625" customWidth="1"/>
    <col min="1027" max="1027" width="12.33203125" customWidth="1"/>
    <col min="1028" max="1028" width="11.5" customWidth="1"/>
    <col min="1029" max="1029" width="11.33203125" customWidth="1"/>
    <col min="1030" max="1030" width="11" customWidth="1"/>
    <col min="1031" max="1031" width="14.33203125" customWidth="1"/>
    <col min="1281" max="1281" width="5.5" customWidth="1"/>
    <col min="1282" max="1282" width="33.1640625" customWidth="1"/>
    <col min="1283" max="1283" width="12.33203125" customWidth="1"/>
    <col min="1284" max="1284" width="11.5" customWidth="1"/>
    <col min="1285" max="1285" width="11.33203125" customWidth="1"/>
    <col min="1286" max="1286" width="11" customWidth="1"/>
    <col min="1287" max="1287" width="14.33203125" customWidth="1"/>
    <col min="1537" max="1537" width="5.5" customWidth="1"/>
    <col min="1538" max="1538" width="33.1640625" customWidth="1"/>
    <col min="1539" max="1539" width="12.33203125" customWidth="1"/>
    <col min="1540" max="1540" width="11.5" customWidth="1"/>
    <col min="1541" max="1541" width="11.33203125" customWidth="1"/>
    <col min="1542" max="1542" width="11" customWidth="1"/>
    <col min="1543" max="1543" width="14.33203125" customWidth="1"/>
    <col min="1793" max="1793" width="5.5" customWidth="1"/>
    <col min="1794" max="1794" width="33.1640625" customWidth="1"/>
    <col min="1795" max="1795" width="12.33203125" customWidth="1"/>
    <col min="1796" max="1796" width="11.5" customWidth="1"/>
    <col min="1797" max="1797" width="11.33203125" customWidth="1"/>
    <col min="1798" max="1798" width="11" customWidth="1"/>
    <col min="1799" max="1799" width="14.33203125" customWidth="1"/>
    <col min="2049" max="2049" width="5.5" customWidth="1"/>
    <col min="2050" max="2050" width="33.1640625" customWidth="1"/>
    <col min="2051" max="2051" width="12.33203125" customWidth="1"/>
    <col min="2052" max="2052" width="11.5" customWidth="1"/>
    <col min="2053" max="2053" width="11.33203125" customWidth="1"/>
    <col min="2054" max="2054" width="11" customWidth="1"/>
    <col min="2055" max="2055" width="14.33203125" customWidth="1"/>
    <col min="2305" max="2305" width="5.5" customWidth="1"/>
    <col min="2306" max="2306" width="33.1640625" customWidth="1"/>
    <col min="2307" max="2307" width="12.33203125" customWidth="1"/>
    <col min="2308" max="2308" width="11.5" customWidth="1"/>
    <col min="2309" max="2309" width="11.33203125" customWidth="1"/>
    <col min="2310" max="2310" width="11" customWidth="1"/>
    <col min="2311" max="2311" width="14.33203125" customWidth="1"/>
    <col min="2561" max="2561" width="5.5" customWidth="1"/>
    <col min="2562" max="2562" width="33.1640625" customWidth="1"/>
    <col min="2563" max="2563" width="12.33203125" customWidth="1"/>
    <col min="2564" max="2564" width="11.5" customWidth="1"/>
    <col min="2565" max="2565" width="11.33203125" customWidth="1"/>
    <col min="2566" max="2566" width="11" customWidth="1"/>
    <col min="2567" max="2567" width="14.33203125" customWidth="1"/>
    <col min="2817" max="2817" width="5.5" customWidth="1"/>
    <col min="2818" max="2818" width="33.1640625" customWidth="1"/>
    <col min="2819" max="2819" width="12.33203125" customWidth="1"/>
    <col min="2820" max="2820" width="11.5" customWidth="1"/>
    <col min="2821" max="2821" width="11.33203125" customWidth="1"/>
    <col min="2822" max="2822" width="11" customWidth="1"/>
    <col min="2823" max="2823" width="14.33203125" customWidth="1"/>
    <col min="3073" max="3073" width="5.5" customWidth="1"/>
    <col min="3074" max="3074" width="33.1640625" customWidth="1"/>
    <col min="3075" max="3075" width="12.33203125" customWidth="1"/>
    <col min="3076" max="3076" width="11.5" customWidth="1"/>
    <col min="3077" max="3077" width="11.33203125" customWidth="1"/>
    <col min="3078" max="3078" width="11" customWidth="1"/>
    <col min="3079" max="3079" width="14.33203125" customWidth="1"/>
    <col min="3329" max="3329" width="5.5" customWidth="1"/>
    <col min="3330" max="3330" width="33.1640625" customWidth="1"/>
    <col min="3331" max="3331" width="12.33203125" customWidth="1"/>
    <col min="3332" max="3332" width="11.5" customWidth="1"/>
    <col min="3333" max="3333" width="11.33203125" customWidth="1"/>
    <col min="3334" max="3334" width="11" customWidth="1"/>
    <col min="3335" max="3335" width="14.33203125" customWidth="1"/>
    <col min="3585" max="3585" width="5.5" customWidth="1"/>
    <col min="3586" max="3586" width="33.1640625" customWidth="1"/>
    <col min="3587" max="3587" width="12.33203125" customWidth="1"/>
    <col min="3588" max="3588" width="11.5" customWidth="1"/>
    <col min="3589" max="3589" width="11.33203125" customWidth="1"/>
    <col min="3590" max="3590" width="11" customWidth="1"/>
    <col min="3591" max="3591" width="14.33203125" customWidth="1"/>
    <col min="3841" max="3841" width="5.5" customWidth="1"/>
    <col min="3842" max="3842" width="33.1640625" customWidth="1"/>
    <col min="3843" max="3843" width="12.33203125" customWidth="1"/>
    <col min="3844" max="3844" width="11.5" customWidth="1"/>
    <col min="3845" max="3845" width="11.33203125" customWidth="1"/>
    <col min="3846" max="3846" width="11" customWidth="1"/>
    <col min="3847" max="3847" width="14.33203125" customWidth="1"/>
    <col min="4097" max="4097" width="5.5" customWidth="1"/>
    <col min="4098" max="4098" width="33.1640625" customWidth="1"/>
    <col min="4099" max="4099" width="12.33203125" customWidth="1"/>
    <col min="4100" max="4100" width="11.5" customWidth="1"/>
    <col min="4101" max="4101" width="11.33203125" customWidth="1"/>
    <col min="4102" max="4102" width="11" customWidth="1"/>
    <col min="4103" max="4103" width="14.33203125" customWidth="1"/>
    <col min="4353" max="4353" width="5.5" customWidth="1"/>
    <col min="4354" max="4354" width="33.1640625" customWidth="1"/>
    <col min="4355" max="4355" width="12.33203125" customWidth="1"/>
    <col min="4356" max="4356" width="11.5" customWidth="1"/>
    <col min="4357" max="4357" width="11.33203125" customWidth="1"/>
    <col min="4358" max="4358" width="11" customWidth="1"/>
    <col min="4359" max="4359" width="14.33203125" customWidth="1"/>
    <col min="4609" max="4609" width="5.5" customWidth="1"/>
    <col min="4610" max="4610" width="33.1640625" customWidth="1"/>
    <col min="4611" max="4611" width="12.33203125" customWidth="1"/>
    <col min="4612" max="4612" width="11.5" customWidth="1"/>
    <col min="4613" max="4613" width="11.33203125" customWidth="1"/>
    <col min="4614" max="4614" width="11" customWidth="1"/>
    <col min="4615" max="4615" width="14.33203125" customWidth="1"/>
    <col min="4865" max="4865" width="5.5" customWidth="1"/>
    <col min="4866" max="4866" width="33.1640625" customWidth="1"/>
    <col min="4867" max="4867" width="12.33203125" customWidth="1"/>
    <col min="4868" max="4868" width="11.5" customWidth="1"/>
    <col min="4869" max="4869" width="11.33203125" customWidth="1"/>
    <col min="4870" max="4870" width="11" customWidth="1"/>
    <col min="4871" max="4871" width="14.33203125" customWidth="1"/>
    <col min="5121" max="5121" width="5.5" customWidth="1"/>
    <col min="5122" max="5122" width="33.1640625" customWidth="1"/>
    <col min="5123" max="5123" width="12.33203125" customWidth="1"/>
    <col min="5124" max="5124" width="11.5" customWidth="1"/>
    <col min="5125" max="5125" width="11.33203125" customWidth="1"/>
    <col min="5126" max="5126" width="11" customWidth="1"/>
    <col min="5127" max="5127" width="14.33203125" customWidth="1"/>
    <col min="5377" max="5377" width="5.5" customWidth="1"/>
    <col min="5378" max="5378" width="33.1640625" customWidth="1"/>
    <col min="5379" max="5379" width="12.33203125" customWidth="1"/>
    <col min="5380" max="5380" width="11.5" customWidth="1"/>
    <col min="5381" max="5381" width="11.33203125" customWidth="1"/>
    <col min="5382" max="5382" width="11" customWidth="1"/>
    <col min="5383" max="5383" width="14.33203125" customWidth="1"/>
    <col min="5633" max="5633" width="5.5" customWidth="1"/>
    <col min="5634" max="5634" width="33.1640625" customWidth="1"/>
    <col min="5635" max="5635" width="12.33203125" customWidth="1"/>
    <col min="5636" max="5636" width="11.5" customWidth="1"/>
    <col min="5637" max="5637" width="11.33203125" customWidth="1"/>
    <col min="5638" max="5638" width="11" customWidth="1"/>
    <col min="5639" max="5639" width="14.33203125" customWidth="1"/>
    <col min="5889" max="5889" width="5.5" customWidth="1"/>
    <col min="5890" max="5890" width="33.1640625" customWidth="1"/>
    <col min="5891" max="5891" width="12.33203125" customWidth="1"/>
    <col min="5892" max="5892" width="11.5" customWidth="1"/>
    <col min="5893" max="5893" width="11.33203125" customWidth="1"/>
    <col min="5894" max="5894" width="11" customWidth="1"/>
    <col min="5895" max="5895" width="14.33203125" customWidth="1"/>
    <col min="6145" max="6145" width="5.5" customWidth="1"/>
    <col min="6146" max="6146" width="33.1640625" customWidth="1"/>
    <col min="6147" max="6147" width="12.33203125" customWidth="1"/>
    <col min="6148" max="6148" width="11.5" customWidth="1"/>
    <col min="6149" max="6149" width="11.33203125" customWidth="1"/>
    <col min="6150" max="6150" width="11" customWidth="1"/>
    <col min="6151" max="6151" width="14.33203125" customWidth="1"/>
    <col min="6401" max="6401" width="5.5" customWidth="1"/>
    <col min="6402" max="6402" width="33.1640625" customWidth="1"/>
    <col min="6403" max="6403" width="12.33203125" customWidth="1"/>
    <col min="6404" max="6404" width="11.5" customWidth="1"/>
    <col min="6405" max="6405" width="11.33203125" customWidth="1"/>
    <col min="6406" max="6406" width="11" customWidth="1"/>
    <col min="6407" max="6407" width="14.33203125" customWidth="1"/>
    <col min="6657" max="6657" width="5.5" customWidth="1"/>
    <col min="6658" max="6658" width="33.1640625" customWidth="1"/>
    <col min="6659" max="6659" width="12.33203125" customWidth="1"/>
    <col min="6660" max="6660" width="11.5" customWidth="1"/>
    <col min="6661" max="6661" width="11.33203125" customWidth="1"/>
    <col min="6662" max="6662" width="11" customWidth="1"/>
    <col min="6663" max="6663" width="14.33203125" customWidth="1"/>
    <col min="6913" max="6913" width="5.5" customWidth="1"/>
    <col min="6914" max="6914" width="33.1640625" customWidth="1"/>
    <col min="6915" max="6915" width="12.33203125" customWidth="1"/>
    <col min="6916" max="6916" width="11.5" customWidth="1"/>
    <col min="6917" max="6917" width="11.33203125" customWidth="1"/>
    <col min="6918" max="6918" width="11" customWidth="1"/>
    <col min="6919" max="6919" width="14.33203125" customWidth="1"/>
    <col min="7169" max="7169" width="5.5" customWidth="1"/>
    <col min="7170" max="7170" width="33.1640625" customWidth="1"/>
    <col min="7171" max="7171" width="12.33203125" customWidth="1"/>
    <col min="7172" max="7172" width="11.5" customWidth="1"/>
    <col min="7173" max="7173" width="11.33203125" customWidth="1"/>
    <col min="7174" max="7174" width="11" customWidth="1"/>
    <col min="7175" max="7175" width="14.33203125" customWidth="1"/>
    <col min="7425" max="7425" width="5.5" customWidth="1"/>
    <col min="7426" max="7426" width="33.1640625" customWidth="1"/>
    <col min="7427" max="7427" width="12.33203125" customWidth="1"/>
    <col min="7428" max="7428" width="11.5" customWidth="1"/>
    <col min="7429" max="7429" width="11.33203125" customWidth="1"/>
    <col min="7430" max="7430" width="11" customWidth="1"/>
    <col min="7431" max="7431" width="14.33203125" customWidth="1"/>
    <col min="7681" max="7681" width="5.5" customWidth="1"/>
    <col min="7682" max="7682" width="33.1640625" customWidth="1"/>
    <col min="7683" max="7683" width="12.33203125" customWidth="1"/>
    <col min="7684" max="7684" width="11.5" customWidth="1"/>
    <col min="7685" max="7685" width="11.33203125" customWidth="1"/>
    <col min="7686" max="7686" width="11" customWidth="1"/>
    <col min="7687" max="7687" width="14.33203125" customWidth="1"/>
    <col min="7937" max="7937" width="5.5" customWidth="1"/>
    <col min="7938" max="7938" width="33.1640625" customWidth="1"/>
    <col min="7939" max="7939" width="12.33203125" customWidth="1"/>
    <col min="7940" max="7940" width="11.5" customWidth="1"/>
    <col min="7941" max="7941" width="11.33203125" customWidth="1"/>
    <col min="7942" max="7942" width="11" customWidth="1"/>
    <col min="7943" max="7943" width="14.33203125" customWidth="1"/>
    <col min="8193" max="8193" width="5.5" customWidth="1"/>
    <col min="8194" max="8194" width="33.1640625" customWidth="1"/>
    <col min="8195" max="8195" width="12.33203125" customWidth="1"/>
    <col min="8196" max="8196" width="11.5" customWidth="1"/>
    <col min="8197" max="8197" width="11.33203125" customWidth="1"/>
    <col min="8198" max="8198" width="11" customWidth="1"/>
    <col min="8199" max="8199" width="14.33203125" customWidth="1"/>
    <col min="8449" max="8449" width="5.5" customWidth="1"/>
    <col min="8450" max="8450" width="33.1640625" customWidth="1"/>
    <col min="8451" max="8451" width="12.33203125" customWidth="1"/>
    <col min="8452" max="8452" width="11.5" customWidth="1"/>
    <col min="8453" max="8453" width="11.33203125" customWidth="1"/>
    <col min="8454" max="8454" width="11" customWidth="1"/>
    <col min="8455" max="8455" width="14.33203125" customWidth="1"/>
    <col min="8705" max="8705" width="5.5" customWidth="1"/>
    <col min="8706" max="8706" width="33.1640625" customWidth="1"/>
    <col min="8707" max="8707" width="12.33203125" customWidth="1"/>
    <col min="8708" max="8708" width="11.5" customWidth="1"/>
    <col min="8709" max="8709" width="11.33203125" customWidth="1"/>
    <col min="8710" max="8710" width="11" customWidth="1"/>
    <col min="8711" max="8711" width="14.33203125" customWidth="1"/>
    <col min="8961" max="8961" width="5.5" customWidth="1"/>
    <col min="8962" max="8962" width="33.1640625" customWidth="1"/>
    <col min="8963" max="8963" width="12.33203125" customWidth="1"/>
    <col min="8964" max="8964" width="11.5" customWidth="1"/>
    <col min="8965" max="8965" width="11.33203125" customWidth="1"/>
    <col min="8966" max="8966" width="11" customWidth="1"/>
    <col min="8967" max="8967" width="14.33203125" customWidth="1"/>
    <col min="9217" max="9217" width="5.5" customWidth="1"/>
    <col min="9218" max="9218" width="33.1640625" customWidth="1"/>
    <col min="9219" max="9219" width="12.33203125" customWidth="1"/>
    <col min="9220" max="9220" width="11.5" customWidth="1"/>
    <col min="9221" max="9221" width="11.33203125" customWidth="1"/>
    <col min="9222" max="9222" width="11" customWidth="1"/>
    <col min="9223" max="9223" width="14.33203125" customWidth="1"/>
    <col min="9473" max="9473" width="5.5" customWidth="1"/>
    <col min="9474" max="9474" width="33.1640625" customWidth="1"/>
    <col min="9475" max="9475" width="12.33203125" customWidth="1"/>
    <col min="9476" max="9476" width="11.5" customWidth="1"/>
    <col min="9477" max="9477" width="11.33203125" customWidth="1"/>
    <col min="9478" max="9478" width="11" customWidth="1"/>
    <col min="9479" max="9479" width="14.33203125" customWidth="1"/>
    <col min="9729" max="9729" width="5.5" customWidth="1"/>
    <col min="9730" max="9730" width="33.1640625" customWidth="1"/>
    <col min="9731" max="9731" width="12.33203125" customWidth="1"/>
    <col min="9732" max="9732" width="11.5" customWidth="1"/>
    <col min="9733" max="9733" width="11.33203125" customWidth="1"/>
    <col min="9734" max="9734" width="11" customWidth="1"/>
    <col min="9735" max="9735" width="14.33203125" customWidth="1"/>
    <col min="9985" max="9985" width="5.5" customWidth="1"/>
    <col min="9986" max="9986" width="33.1640625" customWidth="1"/>
    <col min="9987" max="9987" width="12.33203125" customWidth="1"/>
    <col min="9988" max="9988" width="11.5" customWidth="1"/>
    <col min="9989" max="9989" width="11.33203125" customWidth="1"/>
    <col min="9990" max="9990" width="11" customWidth="1"/>
    <col min="9991" max="9991" width="14.33203125" customWidth="1"/>
    <col min="10241" max="10241" width="5.5" customWidth="1"/>
    <col min="10242" max="10242" width="33.1640625" customWidth="1"/>
    <col min="10243" max="10243" width="12.33203125" customWidth="1"/>
    <col min="10244" max="10244" width="11.5" customWidth="1"/>
    <col min="10245" max="10245" width="11.33203125" customWidth="1"/>
    <col min="10246" max="10246" width="11" customWidth="1"/>
    <col min="10247" max="10247" width="14.33203125" customWidth="1"/>
    <col min="10497" max="10497" width="5.5" customWidth="1"/>
    <col min="10498" max="10498" width="33.1640625" customWidth="1"/>
    <col min="10499" max="10499" width="12.33203125" customWidth="1"/>
    <col min="10500" max="10500" width="11.5" customWidth="1"/>
    <col min="10501" max="10501" width="11.33203125" customWidth="1"/>
    <col min="10502" max="10502" width="11" customWidth="1"/>
    <col min="10503" max="10503" width="14.33203125" customWidth="1"/>
    <col min="10753" max="10753" width="5.5" customWidth="1"/>
    <col min="10754" max="10754" width="33.1640625" customWidth="1"/>
    <col min="10755" max="10755" width="12.33203125" customWidth="1"/>
    <col min="10756" max="10756" width="11.5" customWidth="1"/>
    <col min="10757" max="10757" width="11.33203125" customWidth="1"/>
    <col min="10758" max="10758" width="11" customWidth="1"/>
    <col min="10759" max="10759" width="14.33203125" customWidth="1"/>
    <col min="11009" max="11009" width="5.5" customWidth="1"/>
    <col min="11010" max="11010" width="33.1640625" customWidth="1"/>
    <col min="11011" max="11011" width="12.33203125" customWidth="1"/>
    <col min="11012" max="11012" width="11.5" customWidth="1"/>
    <col min="11013" max="11013" width="11.33203125" customWidth="1"/>
    <col min="11014" max="11014" width="11" customWidth="1"/>
    <col min="11015" max="11015" width="14.33203125" customWidth="1"/>
    <col min="11265" max="11265" width="5.5" customWidth="1"/>
    <col min="11266" max="11266" width="33.1640625" customWidth="1"/>
    <col min="11267" max="11267" width="12.33203125" customWidth="1"/>
    <col min="11268" max="11268" width="11.5" customWidth="1"/>
    <col min="11269" max="11269" width="11.33203125" customWidth="1"/>
    <col min="11270" max="11270" width="11" customWidth="1"/>
    <col min="11271" max="11271" width="14.33203125" customWidth="1"/>
    <col min="11521" max="11521" width="5.5" customWidth="1"/>
    <col min="11522" max="11522" width="33.1640625" customWidth="1"/>
    <col min="11523" max="11523" width="12.33203125" customWidth="1"/>
    <col min="11524" max="11524" width="11.5" customWidth="1"/>
    <col min="11525" max="11525" width="11.33203125" customWidth="1"/>
    <col min="11526" max="11526" width="11" customWidth="1"/>
    <col min="11527" max="11527" width="14.33203125" customWidth="1"/>
    <col min="11777" max="11777" width="5.5" customWidth="1"/>
    <col min="11778" max="11778" width="33.1640625" customWidth="1"/>
    <col min="11779" max="11779" width="12.33203125" customWidth="1"/>
    <col min="11780" max="11780" width="11.5" customWidth="1"/>
    <col min="11781" max="11781" width="11.33203125" customWidth="1"/>
    <col min="11782" max="11782" width="11" customWidth="1"/>
    <col min="11783" max="11783" width="14.33203125" customWidth="1"/>
    <col min="12033" max="12033" width="5.5" customWidth="1"/>
    <col min="12034" max="12034" width="33.1640625" customWidth="1"/>
    <col min="12035" max="12035" width="12.33203125" customWidth="1"/>
    <col min="12036" max="12036" width="11.5" customWidth="1"/>
    <col min="12037" max="12037" width="11.33203125" customWidth="1"/>
    <col min="12038" max="12038" width="11" customWidth="1"/>
    <col min="12039" max="12039" width="14.33203125" customWidth="1"/>
    <col min="12289" max="12289" width="5.5" customWidth="1"/>
    <col min="12290" max="12290" width="33.1640625" customWidth="1"/>
    <col min="12291" max="12291" width="12.33203125" customWidth="1"/>
    <col min="12292" max="12292" width="11.5" customWidth="1"/>
    <col min="12293" max="12293" width="11.33203125" customWidth="1"/>
    <col min="12294" max="12294" width="11" customWidth="1"/>
    <col min="12295" max="12295" width="14.33203125" customWidth="1"/>
    <col min="12545" max="12545" width="5.5" customWidth="1"/>
    <col min="12546" max="12546" width="33.1640625" customWidth="1"/>
    <col min="12547" max="12547" width="12.33203125" customWidth="1"/>
    <col min="12548" max="12548" width="11.5" customWidth="1"/>
    <col min="12549" max="12549" width="11.33203125" customWidth="1"/>
    <col min="12550" max="12550" width="11" customWidth="1"/>
    <col min="12551" max="12551" width="14.33203125" customWidth="1"/>
    <col min="12801" max="12801" width="5.5" customWidth="1"/>
    <col min="12802" max="12802" width="33.1640625" customWidth="1"/>
    <col min="12803" max="12803" width="12.33203125" customWidth="1"/>
    <col min="12804" max="12804" width="11.5" customWidth="1"/>
    <col min="12805" max="12805" width="11.33203125" customWidth="1"/>
    <col min="12806" max="12806" width="11" customWidth="1"/>
    <col min="12807" max="12807" width="14.33203125" customWidth="1"/>
    <col min="13057" max="13057" width="5.5" customWidth="1"/>
    <col min="13058" max="13058" width="33.1640625" customWidth="1"/>
    <col min="13059" max="13059" width="12.33203125" customWidth="1"/>
    <col min="13060" max="13060" width="11.5" customWidth="1"/>
    <col min="13061" max="13061" width="11.33203125" customWidth="1"/>
    <col min="13062" max="13062" width="11" customWidth="1"/>
    <col min="13063" max="13063" width="14.33203125" customWidth="1"/>
    <col min="13313" max="13313" width="5.5" customWidth="1"/>
    <col min="13314" max="13314" width="33.1640625" customWidth="1"/>
    <col min="13315" max="13315" width="12.33203125" customWidth="1"/>
    <col min="13316" max="13316" width="11.5" customWidth="1"/>
    <col min="13317" max="13317" width="11.33203125" customWidth="1"/>
    <col min="13318" max="13318" width="11" customWidth="1"/>
    <col min="13319" max="13319" width="14.33203125" customWidth="1"/>
    <col min="13569" max="13569" width="5.5" customWidth="1"/>
    <col min="13570" max="13570" width="33.1640625" customWidth="1"/>
    <col min="13571" max="13571" width="12.33203125" customWidth="1"/>
    <col min="13572" max="13572" width="11.5" customWidth="1"/>
    <col min="13573" max="13573" width="11.33203125" customWidth="1"/>
    <col min="13574" max="13574" width="11" customWidth="1"/>
    <col min="13575" max="13575" width="14.33203125" customWidth="1"/>
    <col min="13825" max="13825" width="5.5" customWidth="1"/>
    <col min="13826" max="13826" width="33.1640625" customWidth="1"/>
    <col min="13827" max="13827" width="12.33203125" customWidth="1"/>
    <col min="13828" max="13828" width="11.5" customWidth="1"/>
    <col min="13829" max="13829" width="11.33203125" customWidth="1"/>
    <col min="13830" max="13830" width="11" customWidth="1"/>
    <col min="13831" max="13831" width="14.33203125" customWidth="1"/>
    <col min="14081" max="14081" width="5.5" customWidth="1"/>
    <col min="14082" max="14082" width="33.1640625" customWidth="1"/>
    <col min="14083" max="14083" width="12.33203125" customWidth="1"/>
    <col min="14084" max="14084" width="11.5" customWidth="1"/>
    <col min="14085" max="14085" width="11.33203125" customWidth="1"/>
    <col min="14086" max="14086" width="11" customWidth="1"/>
    <col min="14087" max="14087" width="14.33203125" customWidth="1"/>
    <col min="14337" max="14337" width="5.5" customWidth="1"/>
    <col min="14338" max="14338" width="33.1640625" customWidth="1"/>
    <col min="14339" max="14339" width="12.33203125" customWidth="1"/>
    <col min="14340" max="14340" width="11.5" customWidth="1"/>
    <col min="14341" max="14341" width="11.33203125" customWidth="1"/>
    <col min="14342" max="14342" width="11" customWidth="1"/>
    <col min="14343" max="14343" width="14.33203125" customWidth="1"/>
    <col min="14593" max="14593" width="5.5" customWidth="1"/>
    <col min="14594" max="14594" width="33.1640625" customWidth="1"/>
    <col min="14595" max="14595" width="12.33203125" customWidth="1"/>
    <col min="14596" max="14596" width="11.5" customWidth="1"/>
    <col min="14597" max="14597" width="11.33203125" customWidth="1"/>
    <col min="14598" max="14598" width="11" customWidth="1"/>
    <col min="14599" max="14599" width="14.33203125" customWidth="1"/>
    <col min="14849" max="14849" width="5.5" customWidth="1"/>
    <col min="14850" max="14850" width="33.1640625" customWidth="1"/>
    <col min="14851" max="14851" width="12.33203125" customWidth="1"/>
    <col min="14852" max="14852" width="11.5" customWidth="1"/>
    <col min="14853" max="14853" width="11.33203125" customWidth="1"/>
    <col min="14854" max="14854" width="11" customWidth="1"/>
    <col min="14855" max="14855" width="14.33203125" customWidth="1"/>
    <col min="15105" max="15105" width="5.5" customWidth="1"/>
    <col min="15106" max="15106" width="33.1640625" customWidth="1"/>
    <col min="15107" max="15107" width="12.33203125" customWidth="1"/>
    <col min="15108" max="15108" width="11.5" customWidth="1"/>
    <col min="15109" max="15109" width="11.33203125" customWidth="1"/>
    <col min="15110" max="15110" width="11" customWidth="1"/>
    <col min="15111" max="15111" width="14.33203125" customWidth="1"/>
    <col min="15361" max="15361" width="5.5" customWidth="1"/>
    <col min="15362" max="15362" width="33.1640625" customWidth="1"/>
    <col min="15363" max="15363" width="12.33203125" customWidth="1"/>
    <col min="15364" max="15364" width="11.5" customWidth="1"/>
    <col min="15365" max="15365" width="11.33203125" customWidth="1"/>
    <col min="15366" max="15366" width="11" customWidth="1"/>
    <col min="15367" max="15367" width="14.33203125" customWidth="1"/>
    <col min="15617" max="15617" width="5.5" customWidth="1"/>
    <col min="15618" max="15618" width="33.1640625" customWidth="1"/>
    <col min="15619" max="15619" width="12.33203125" customWidth="1"/>
    <col min="15620" max="15620" width="11.5" customWidth="1"/>
    <col min="15621" max="15621" width="11.33203125" customWidth="1"/>
    <col min="15622" max="15622" width="11" customWidth="1"/>
    <col min="15623" max="15623" width="14.33203125" customWidth="1"/>
    <col min="15873" max="15873" width="5.5" customWidth="1"/>
    <col min="15874" max="15874" width="33.1640625" customWidth="1"/>
    <col min="15875" max="15875" width="12.33203125" customWidth="1"/>
    <col min="15876" max="15876" width="11.5" customWidth="1"/>
    <col min="15877" max="15877" width="11.33203125" customWidth="1"/>
    <col min="15878" max="15878" width="11" customWidth="1"/>
    <col min="15879" max="15879" width="14.33203125" customWidth="1"/>
    <col min="16129" max="16129" width="5.5" customWidth="1"/>
    <col min="16130" max="16130" width="33.1640625" customWidth="1"/>
    <col min="16131" max="16131" width="12.33203125" customWidth="1"/>
    <col min="16132" max="16132" width="11.5" customWidth="1"/>
    <col min="16133" max="16133" width="11.33203125" customWidth="1"/>
    <col min="16134" max="16134" width="11" customWidth="1"/>
    <col min="16135" max="16135" width="14.33203125" customWidth="1"/>
  </cols>
  <sheetData>
    <row r="1" spans="1:7" x14ac:dyDescent="0.2">
      <c r="A1" s="1929" t="s">
        <v>798</v>
      </c>
      <c r="B1" s="1929"/>
      <c r="C1" s="1929"/>
      <c r="D1" s="1929"/>
      <c r="E1" s="1929"/>
      <c r="F1" s="1929"/>
      <c r="G1" s="1929"/>
    </row>
    <row r="2" spans="1:7" ht="33" customHeight="1" x14ac:dyDescent="0.2">
      <c r="G2" s="296"/>
    </row>
    <row r="3" spans="1:7" ht="43.5" customHeight="1" x14ac:dyDescent="0.25">
      <c r="A3" s="1979" t="s">
        <v>428</v>
      </c>
      <c r="B3" s="1979"/>
      <c r="C3" s="1979"/>
      <c r="D3" s="1979"/>
      <c r="E3" s="1979"/>
      <c r="F3" s="1979"/>
      <c r="G3" s="1979"/>
    </row>
    <row r="4" spans="1:7" ht="15.75" x14ac:dyDescent="0.25">
      <c r="A4" s="363"/>
      <c r="B4" s="363"/>
      <c r="C4" s="363"/>
      <c r="D4" s="363"/>
      <c r="E4" s="363"/>
      <c r="F4" s="363"/>
      <c r="G4" s="363"/>
    </row>
    <row r="5" spans="1:7" s="365" customFormat="1" ht="24.95" customHeight="1" x14ac:dyDescent="0.25">
      <c r="A5" s="364" t="s">
        <v>429</v>
      </c>
      <c r="B5" s="363"/>
      <c r="C5" s="1980" t="s">
        <v>430</v>
      </c>
      <c r="D5" s="1980"/>
      <c r="E5" s="1980"/>
      <c r="F5" s="1980"/>
      <c r="G5" s="1980"/>
    </row>
    <row r="6" spans="1:7" s="365" customFormat="1" ht="24.95" customHeight="1" x14ac:dyDescent="0.25">
      <c r="A6" s="363"/>
      <c r="B6" s="363"/>
      <c r="C6" s="363"/>
      <c r="D6" s="363"/>
      <c r="E6" s="363"/>
      <c r="F6" s="363"/>
      <c r="G6" s="363"/>
    </row>
    <row r="7" spans="1:7" s="365" customFormat="1" ht="24.95" customHeight="1" x14ac:dyDescent="0.25">
      <c r="A7" s="364" t="s">
        <v>431</v>
      </c>
      <c r="B7" s="363"/>
      <c r="C7" s="1980" t="s">
        <v>430</v>
      </c>
      <c r="D7" s="1980"/>
      <c r="E7" s="1980"/>
      <c r="F7" s="1980"/>
      <c r="G7" s="363"/>
    </row>
    <row r="8" spans="1:7" s="366" customFormat="1" ht="24.95" customHeight="1" x14ac:dyDescent="0.25">
      <c r="A8" s="363"/>
      <c r="B8" s="363"/>
      <c r="C8" s="363"/>
      <c r="D8" s="363"/>
      <c r="E8" s="363"/>
      <c r="F8" s="363"/>
      <c r="G8" s="363"/>
    </row>
    <row r="9" spans="1:7" s="369" customFormat="1" ht="24.95" customHeight="1" x14ac:dyDescent="0.25">
      <c r="A9" s="367" t="s">
        <v>432</v>
      </c>
      <c r="B9" s="368"/>
      <c r="C9" s="368"/>
      <c r="D9" s="363"/>
      <c r="E9" s="363" t="s">
        <v>433</v>
      </c>
      <c r="F9" s="363" t="s">
        <v>434</v>
      </c>
      <c r="G9" s="363"/>
    </row>
    <row r="10" spans="1:7" s="369" customFormat="1" ht="24.95" customHeight="1" x14ac:dyDescent="0.25">
      <c r="A10" s="367" t="s">
        <v>435</v>
      </c>
      <c r="B10" s="363"/>
      <c r="C10" s="363"/>
      <c r="D10" s="363"/>
      <c r="E10" s="363" t="s">
        <v>433</v>
      </c>
      <c r="F10" s="363" t="s">
        <v>434</v>
      </c>
      <c r="G10" s="363"/>
    </row>
    <row r="11" spans="1:7" s="369" customFormat="1" ht="24.95" customHeight="1" thickBot="1" x14ac:dyDescent="0.3">
      <c r="A11" s="367"/>
      <c r="B11" s="363"/>
      <c r="C11" s="363"/>
      <c r="D11" s="363"/>
      <c r="E11" s="363"/>
      <c r="F11" s="363"/>
      <c r="G11" s="363"/>
    </row>
    <row r="12" spans="1:7" s="373" customFormat="1" ht="42" customHeight="1" thickBot="1" x14ac:dyDescent="0.25">
      <c r="A12" s="370" t="s">
        <v>419</v>
      </c>
      <c r="B12" s="371" t="s">
        <v>436</v>
      </c>
      <c r="C12" s="371" t="s">
        <v>437</v>
      </c>
      <c r="D12" s="371" t="s">
        <v>438</v>
      </c>
      <c r="E12" s="371" t="s">
        <v>439</v>
      </c>
      <c r="F12" s="371" t="s">
        <v>440</v>
      </c>
      <c r="G12" s="372" t="s">
        <v>35</v>
      </c>
    </row>
    <row r="13" spans="1:7" ht="27" customHeight="1" x14ac:dyDescent="0.2">
      <c r="A13" s="374" t="s">
        <v>12</v>
      </c>
      <c r="B13" s="375" t="s">
        <v>441</v>
      </c>
      <c r="C13" s="376"/>
      <c r="D13" s="376"/>
      <c r="E13" s="376"/>
      <c r="F13" s="376"/>
      <c r="G13" s="377">
        <f t="shared" ref="G13:G19" si="0">SUM(C13:F13)</f>
        <v>0</v>
      </c>
    </row>
    <row r="14" spans="1:7" ht="27" customHeight="1" x14ac:dyDescent="0.2">
      <c r="A14" s="378" t="s">
        <v>13</v>
      </c>
      <c r="B14" s="379" t="s">
        <v>442</v>
      </c>
      <c r="C14" s="380"/>
      <c r="D14" s="380"/>
      <c r="E14" s="380"/>
      <c r="F14" s="380"/>
      <c r="G14" s="381">
        <f t="shared" si="0"/>
        <v>0</v>
      </c>
    </row>
    <row r="15" spans="1:7" ht="27" customHeight="1" x14ac:dyDescent="0.2">
      <c r="A15" s="378" t="s">
        <v>14</v>
      </c>
      <c r="B15" s="379" t="s">
        <v>443</v>
      </c>
      <c r="C15" s="380"/>
      <c r="D15" s="380"/>
      <c r="E15" s="380"/>
      <c r="F15" s="380"/>
      <c r="G15" s="381">
        <f t="shared" si="0"/>
        <v>0</v>
      </c>
    </row>
    <row r="16" spans="1:7" ht="27" customHeight="1" x14ac:dyDescent="0.2">
      <c r="A16" s="378" t="s">
        <v>15</v>
      </c>
      <c r="B16" s="379" t="s">
        <v>444</v>
      </c>
      <c r="C16" s="380"/>
      <c r="D16" s="380"/>
      <c r="E16" s="380"/>
      <c r="F16" s="380"/>
      <c r="G16" s="381">
        <f t="shared" si="0"/>
        <v>0</v>
      </c>
    </row>
    <row r="17" spans="1:7" ht="27" customHeight="1" x14ac:dyDescent="0.2">
      <c r="A17" s="378" t="s">
        <v>16</v>
      </c>
      <c r="B17" s="379" t="s">
        <v>445</v>
      </c>
      <c r="C17" s="380"/>
      <c r="D17" s="380"/>
      <c r="E17" s="380"/>
      <c r="F17" s="380"/>
      <c r="G17" s="381">
        <f t="shared" si="0"/>
        <v>0</v>
      </c>
    </row>
    <row r="18" spans="1:7" ht="27" customHeight="1" thickBot="1" x14ac:dyDescent="0.25">
      <c r="A18" s="382" t="s">
        <v>17</v>
      </c>
      <c r="B18" s="383" t="s">
        <v>446</v>
      </c>
      <c r="C18" s="384"/>
      <c r="D18" s="384"/>
      <c r="E18" s="384"/>
      <c r="F18" s="384"/>
      <c r="G18" s="385">
        <f t="shared" si="0"/>
        <v>0</v>
      </c>
    </row>
    <row r="19" spans="1:7" s="390" customFormat="1" ht="24" customHeight="1" thickBot="1" x14ac:dyDescent="0.25">
      <c r="A19" s="386" t="s">
        <v>18</v>
      </c>
      <c r="B19" s="387" t="s">
        <v>35</v>
      </c>
      <c r="C19" s="388">
        <f>SUM(C13:C18)</f>
        <v>0</v>
      </c>
      <c r="D19" s="388">
        <f>SUM(D13:D18)</f>
        <v>0</v>
      </c>
      <c r="E19" s="388">
        <f>SUM(E13:E18)</f>
        <v>0</v>
      </c>
      <c r="F19" s="388">
        <f>SUM(F13:F18)</f>
        <v>0</v>
      </c>
      <c r="G19" s="389">
        <f t="shared" si="0"/>
        <v>0</v>
      </c>
    </row>
    <row r="20" spans="1:7" s="366" customFormat="1" ht="15.75" x14ac:dyDescent="0.25">
      <c r="A20" s="363"/>
      <c r="B20" s="363"/>
      <c r="C20" s="363"/>
      <c r="D20" s="363"/>
      <c r="E20" s="363"/>
      <c r="F20" s="363"/>
      <c r="G20" s="718"/>
    </row>
    <row r="21" spans="1:7" s="366" customFormat="1" ht="15.75" x14ac:dyDescent="0.25">
      <c r="A21" s="363"/>
      <c r="B21" s="363"/>
      <c r="C21" s="363"/>
      <c r="D21" s="363"/>
      <c r="E21" s="363"/>
      <c r="F21" s="363"/>
      <c r="G21" s="363"/>
    </row>
    <row r="22" spans="1:7" s="366" customFormat="1" ht="15.75" x14ac:dyDescent="0.25">
      <c r="A22" s="363"/>
      <c r="B22" s="363"/>
      <c r="C22" s="363"/>
      <c r="D22" s="363"/>
      <c r="E22" s="363"/>
      <c r="F22" s="363"/>
      <c r="G22" s="363"/>
    </row>
    <row r="23" spans="1:7" s="366" customFormat="1" ht="15.75" x14ac:dyDescent="0.25">
      <c r="A23" s="368" t="s">
        <v>666</v>
      </c>
      <c r="B23" s="363"/>
      <c r="C23" s="363"/>
      <c r="D23" s="363"/>
      <c r="E23" s="363"/>
      <c r="F23" s="363"/>
      <c r="G23" s="363"/>
    </row>
    <row r="24" spans="1:7" s="366" customFormat="1" ht="15.75" x14ac:dyDescent="0.25">
      <c r="A24" s="363"/>
      <c r="B24" s="363"/>
      <c r="C24" s="363"/>
      <c r="D24" s="363"/>
      <c r="E24" s="363"/>
      <c r="F24" s="363"/>
      <c r="G24" s="363"/>
    </row>
    <row r="25" spans="1:7" ht="15.75" x14ac:dyDescent="0.25">
      <c r="A25" s="363"/>
      <c r="B25" s="363"/>
      <c r="C25" s="363"/>
      <c r="D25" s="363"/>
      <c r="E25" s="363"/>
      <c r="F25" s="363"/>
      <c r="G25" s="363"/>
    </row>
    <row r="26" spans="1:7" ht="15.75" x14ac:dyDescent="0.25">
      <c r="A26" s="363"/>
      <c r="B26" s="363"/>
      <c r="C26" s="368"/>
      <c r="D26" s="368"/>
      <c r="E26" s="368"/>
      <c r="F26" s="368"/>
      <c r="G26" s="363"/>
    </row>
    <row r="27" spans="1:7" ht="15.75" x14ac:dyDescent="0.25">
      <c r="A27" s="363"/>
      <c r="B27" s="363"/>
      <c r="C27" s="1981" t="s">
        <v>447</v>
      </c>
      <c r="D27" s="1981"/>
      <c r="E27" s="1981"/>
      <c r="F27" s="1981"/>
      <c r="G27" s="363"/>
    </row>
    <row r="28" spans="1:7" ht="15.75" x14ac:dyDescent="0.25">
      <c r="A28" s="363"/>
      <c r="B28" s="363"/>
      <c r="C28" s="363"/>
      <c r="D28" s="391"/>
      <c r="E28" s="391"/>
      <c r="F28" s="363"/>
      <c r="G28" s="718"/>
    </row>
    <row r="29" spans="1:7" ht="15.75" x14ac:dyDescent="0.25">
      <c r="A29" s="363"/>
      <c r="B29" s="363"/>
      <c r="C29" s="363"/>
      <c r="D29" s="391"/>
      <c r="E29" s="391"/>
      <c r="F29" s="363"/>
      <c r="G29" s="363"/>
    </row>
    <row r="30" spans="1:7" ht="15.75" x14ac:dyDescent="0.25">
      <c r="A30" s="363"/>
      <c r="B30" s="363"/>
      <c r="C30" s="363"/>
      <c r="D30" s="363"/>
      <c r="E30" s="363"/>
      <c r="F30" s="363"/>
      <c r="G30" s="363"/>
    </row>
    <row r="31" spans="1:7" ht="15.75" x14ac:dyDescent="0.25">
      <c r="A31" s="363"/>
      <c r="B31" s="363"/>
      <c r="C31" s="363"/>
      <c r="D31" s="363"/>
      <c r="E31" s="363"/>
      <c r="F31" s="363"/>
      <c r="G31" s="363"/>
    </row>
    <row r="32" spans="1:7" ht="15.75" x14ac:dyDescent="0.25">
      <c r="A32" s="363"/>
      <c r="B32" s="363"/>
      <c r="C32" s="363"/>
      <c r="D32" s="363"/>
      <c r="E32" s="363"/>
      <c r="F32" s="363"/>
      <c r="G32" s="363"/>
    </row>
    <row r="33" spans="1:7" ht="15.75" x14ac:dyDescent="0.25">
      <c r="A33" s="363"/>
      <c r="B33" s="363"/>
      <c r="C33" s="363"/>
      <c r="D33" s="363"/>
      <c r="E33" s="363"/>
      <c r="F33" s="363"/>
      <c r="G33" s="363"/>
    </row>
    <row r="34" spans="1:7" ht="15.75" x14ac:dyDescent="0.25">
      <c r="A34" s="363"/>
      <c r="B34" s="363"/>
      <c r="C34" s="363"/>
      <c r="D34" s="363"/>
      <c r="E34" s="363"/>
      <c r="F34" s="363"/>
      <c r="G34" s="363"/>
    </row>
  </sheetData>
  <mergeCells count="5">
    <mergeCell ref="A3:G3"/>
    <mergeCell ref="C5:G5"/>
    <mergeCell ref="C7:F7"/>
    <mergeCell ref="C27:F27"/>
    <mergeCell ref="A1:G1"/>
  </mergeCells>
  <printOptions horizontalCentered="1"/>
  <pageMargins left="0.70866141732283472" right="0.70866141732283472" top="0.78740157480314965" bottom="0.74803149606299213" header="0.31496062992125984" footer="0.31496062992125984"/>
  <pageSetup paperSize="9" scale="95" orientation="portrait" r:id="rId1"/>
  <headerFooter alignWithMargins="0">
    <oddHeader xml:space="preserve">&amp;C&amp;"Times New Roman CE,Félkövér"&amp;12
&amp;R&amp;11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64"/>
  <sheetViews>
    <sheetView view="pageBreakPreview" zoomScale="106" zoomScaleNormal="100" zoomScaleSheetLayoutView="106" workbookViewId="0">
      <selection activeCell="I12" sqref="I12"/>
    </sheetView>
  </sheetViews>
  <sheetFormatPr defaultRowHeight="15.75" x14ac:dyDescent="0.25"/>
  <cols>
    <col min="1" max="1" width="63.1640625" style="1318" customWidth="1"/>
    <col min="2" max="2" width="45.5" style="1318" customWidth="1"/>
    <col min="3" max="3" width="21.6640625" style="1318" customWidth="1"/>
    <col min="4" max="16384" width="9.33203125" style="1318"/>
  </cols>
  <sheetData>
    <row r="1" spans="1:8" x14ac:dyDescent="0.25">
      <c r="A1" s="1953" t="s">
        <v>911</v>
      </c>
      <c r="B1" s="1953"/>
      <c r="C1" s="1953"/>
      <c r="D1" s="1542"/>
      <c r="E1" s="1542"/>
      <c r="F1" s="1542"/>
      <c r="G1" s="1542"/>
    </row>
    <row r="2" spans="1:8" x14ac:dyDescent="0.25">
      <c r="A2" s="1988" t="s">
        <v>849</v>
      </c>
      <c r="B2" s="1988"/>
      <c r="C2" s="1988"/>
      <c r="D2" s="1319"/>
      <c r="E2" s="1319"/>
      <c r="F2" s="1319"/>
      <c r="G2" s="1319"/>
      <c r="H2" s="1319"/>
    </row>
    <row r="4" spans="1:8" x14ac:dyDescent="0.25">
      <c r="A4" s="1996" t="s">
        <v>685</v>
      </c>
      <c r="B4" s="1996"/>
      <c r="C4" s="1996"/>
    </row>
    <row r="5" spans="1:8" x14ac:dyDescent="0.25">
      <c r="A5" s="1320"/>
      <c r="B5" s="1320"/>
      <c r="C5" s="1321"/>
    </row>
    <row r="6" spans="1:8" x14ac:dyDescent="0.25">
      <c r="A6" s="1996" t="s">
        <v>667</v>
      </c>
      <c r="B6" s="1996"/>
      <c r="C6" s="1996"/>
    </row>
    <row r="8" spans="1:8" ht="39.950000000000003" customHeight="1" x14ac:dyDescent="0.25">
      <c r="A8" s="1322" t="s">
        <v>448</v>
      </c>
      <c r="B8" s="1982" t="s">
        <v>449</v>
      </c>
      <c r="C8" s="1982" t="s">
        <v>450</v>
      </c>
    </row>
    <row r="9" spans="1:8" ht="39.950000000000003" customHeight="1" x14ac:dyDescent="0.25">
      <c r="A9" s="1323" t="s">
        <v>451</v>
      </c>
      <c r="B9" s="1982"/>
      <c r="C9" s="1982"/>
    </row>
    <row r="10" spans="1:8" s="1324" customFormat="1" x14ac:dyDescent="0.25">
      <c r="A10" s="1983" t="s">
        <v>452</v>
      </c>
      <c r="B10" s="1984"/>
      <c r="C10" s="1176">
        <v>7</v>
      </c>
    </row>
    <row r="11" spans="1:8" s="1324" customFormat="1" x14ac:dyDescent="0.25">
      <c r="A11" s="1178" t="s">
        <v>606</v>
      </c>
      <c r="B11" s="1179">
        <v>250</v>
      </c>
      <c r="C11" s="1180">
        <v>1</v>
      </c>
    </row>
    <row r="12" spans="1:8" s="1324" customFormat="1" x14ac:dyDescent="0.25">
      <c r="A12" s="1178" t="s">
        <v>607</v>
      </c>
      <c r="B12" s="1179">
        <v>150</v>
      </c>
      <c r="C12" s="1180">
        <v>1</v>
      </c>
    </row>
    <row r="13" spans="1:8" s="1324" customFormat="1" x14ac:dyDescent="0.25">
      <c r="A13" s="1178" t="s">
        <v>608</v>
      </c>
      <c r="B13" s="1179">
        <v>150</v>
      </c>
      <c r="C13" s="1180">
        <v>1</v>
      </c>
    </row>
    <row r="14" spans="1:8" s="1324" customFormat="1" x14ac:dyDescent="0.25">
      <c r="A14" s="1181" t="s">
        <v>454</v>
      </c>
      <c r="B14" s="1182">
        <v>125</v>
      </c>
      <c r="C14" s="1180">
        <v>4</v>
      </c>
    </row>
    <row r="15" spans="1:8" s="1325" customFormat="1" x14ac:dyDescent="0.25">
      <c r="A15" s="1183"/>
      <c r="B15" s="1184"/>
      <c r="C15" s="1185"/>
    </row>
    <row r="16" spans="1:8" s="1325" customFormat="1" x14ac:dyDescent="0.25">
      <c r="A16" s="1983" t="s">
        <v>455</v>
      </c>
      <c r="B16" s="1984"/>
      <c r="C16" s="1176">
        <v>14</v>
      </c>
    </row>
    <row r="17" spans="1:3" s="1325" customFormat="1" x14ac:dyDescent="0.25">
      <c r="A17" s="1178" t="s">
        <v>453</v>
      </c>
      <c r="B17" s="1179">
        <v>250</v>
      </c>
      <c r="C17" s="1180">
        <v>1</v>
      </c>
    </row>
    <row r="18" spans="1:3" s="1325" customFormat="1" x14ac:dyDescent="0.25">
      <c r="A18" s="1178" t="s">
        <v>649</v>
      </c>
      <c r="B18" s="1179">
        <v>100</v>
      </c>
      <c r="C18" s="1180">
        <v>1</v>
      </c>
    </row>
    <row r="19" spans="1:3" s="1325" customFormat="1" x14ac:dyDescent="0.25">
      <c r="A19" s="1178" t="s">
        <v>650</v>
      </c>
      <c r="B19" s="1179">
        <v>100</v>
      </c>
      <c r="C19" s="1180">
        <v>4</v>
      </c>
    </row>
    <row r="20" spans="1:3" s="1325" customFormat="1" x14ac:dyDescent="0.25">
      <c r="A20" s="1181" t="s">
        <v>454</v>
      </c>
      <c r="B20" s="1179">
        <v>100</v>
      </c>
      <c r="C20" s="1180">
        <v>8</v>
      </c>
    </row>
    <row r="21" spans="1:3" s="1325" customFormat="1" x14ac:dyDescent="0.25">
      <c r="A21" s="1181"/>
      <c r="B21" s="1182"/>
      <c r="C21" s="1180"/>
    </row>
    <row r="22" spans="1:3" s="1325" customFormat="1" x14ac:dyDescent="0.25">
      <c r="A22" s="1326"/>
      <c r="B22" s="1326"/>
      <c r="C22" s="1326"/>
    </row>
    <row r="23" spans="1:3" s="1325" customFormat="1" ht="15" customHeight="1" x14ac:dyDescent="0.25">
      <c r="A23" s="1985" t="s">
        <v>458</v>
      </c>
      <c r="B23" s="1986"/>
      <c r="C23" s="1187">
        <v>21</v>
      </c>
    </row>
    <row r="24" spans="1:3" s="1325" customFormat="1" ht="25.5" customHeight="1" x14ac:dyDescent="0.25"/>
    <row r="25" spans="1:3" s="1324" customFormat="1" ht="39.950000000000003" customHeight="1" x14ac:dyDescent="0.25">
      <c r="A25" s="1322" t="s">
        <v>459</v>
      </c>
      <c r="B25" s="1987" t="s">
        <v>690</v>
      </c>
      <c r="C25" s="1982" t="s">
        <v>460</v>
      </c>
    </row>
    <row r="26" spans="1:3" s="1324" customFormat="1" ht="39.75" customHeight="1" x14ac:dyDescent="0.25">
      <c r="A26" s="1323" t="s">
        <v>451</v>
      </c>
      <c r="B26" s="1987"/>
      <c r="C26" s="1982"/>
    </row>
    <row r="27" spans="1:3" s="1327" customFormat="1" x14ac:dyDescent="0.25">
      <c r="A27" s="1992" t="s">
        <v>461</v>
      </c>
      <c r="B27" s="1995"/>
      <c r="C27" s="1188">
        <f>SUM(C28:C30)</f>
        <v>4</v>
      </c>
    </row>
    <row r="28" spans="1:3" s="1327" customFormat="1" x14ac:dyDescent="0.25">
      <c r="A28" s="1244" t="s">
        <v>606</v>
      </c>
      <c r="B28" s="1808">
        <v>66</v>
      </c>
      <c r="C28" s="1189">
        <v>1</v>
      </c>
    </row>
    <row r="29" spans="1:3" s="1327" customFormat="1" x14ac:dyDescent="0.25">
      <c r="A29" s="1244" t="s">
        <v>688</v>
      </c>
      <c r="B29" s="1808">
        <v>33</v>
      </c>
      <c r="C29" s="1189">
        <v>1</v>
      </c>
    </row>
    <row r="30" spans="1:3" s="1327" customFormat="1" x14ac:dyDescent="0.25">
      <c r="A30" s="1244" t="s">
        <v>689</v>
      </c>
      <c r="B30" s="1808">
        <v>33</v>
      </c>
      <c r="C30" s="1189">
        <v>2</v>
      </c>
    </row>
    <row r="31" spans="1:3" s="1327" customFormat="1" x14ac:dyDescent="0.25">
      <c r="A31" s="1328"/>
      <c r="B31" s="1328"/>
    </row>
    <row r="32" spans="1:3" s="1327" customFormat="1" x14ac:dyDescent="0.25">
      <c r="A32" s="1992" t="s">
        <v>458</v>
      </c>
      <c r="B32" s="1993"/>
      <c r="C32" s="1188">
        <v>4</v>
      </c>
    </row>
    <row r="33" spans="1:3" s="1325" customFormat="1" x14ac:dyDescent="0.25">
      <c r="C33" s="1329"/>
    </row>
    <row r="34" spans="1:3" s="1325" customFormat="1" ht="39.950000000000003" customHeight="1" x14ac:dyDescent="0.25">
      <c r="A34" s="1322" t="s">
        <v>448</v>
      </c>
      <c r="B34" s="1982" t="s">
        <v>565</v>
      </c>
      <c r="C34" s="1982" t="s">
        <v>450</v>
      </c>
    </row>
    <row r="35" spans="1:3" s="1325" customFormat="1" ht="39.950000000000003" customHeight="1" x14ac:dyDescent="0.25">
      <c r="A35" s="1323" t="s">
        <v>451</v>
      </c>
      <c r="B35" s="1982"/>
      <c r="C35" s="1982"/>
    </row>
    <row r="36" spans="1:3" s="1325" customFormat="1" x14ac:dyDescent="0.25">
      <c r="A36" s="1983" t="s">
        <v>488</v>
      </c>
      <c r="B36" s="1984"/>
      <c r="C36" s="1176">
        <v>6</v>
      </c>
    </row>
    <row r="37" spans="1:3" s="1325" customFormat="1" x14ac:dyDescent="0.25">
      <c r="A37" s="1178" t="s">
        <v>566</v>
      </c>
      <c r="B37" s="1182" t="s">
        <v>547</v>
      </c>
      <c r="C37" s="1180">
        <v>1</v>
      </c>
    </row>
    <row r="38" spans="1:3" s="1325" customFormat="1" x14ac:dyDescent="0.25">
      <c r="A38" s="1178" t="s">
        <v>567</v>
      </c>
      <c r="B38" s="1182" t="s">
        <v>548</v>
      </c>
      <c r="C38" s="1180">
        <v>1</v>
      </c>
    </row>
    <row r="39" spans="1:3" s="1325" customFormat="1" x14ac:dyDescent="0.25">
      <c r="A39" s="1178" t="s">
        <v>568</v>
      </c>
      <c r="B39" s="1182" t="s">
        <v>548</v>
      </c>
      <c r="C39" s="1180">
        <v>1</v>
      </c>
    </row>
    <row r="40" spans="1:3" s="1325" customFormat="1" x14ac:dyDescent="0.25">
      <c r="A40" s="1178" t="s">
        <v>549</v>
      </c>
      <c r="B40" s="1182" t="s">
        <v>550</v>
      </c>
      <c r="C40" s="1180">
        <v>3</v>
      </c>
    </row>
    <row r="41" spans="1:3" s="1325" customFormat="1" ht="15" customHeight="1" x14ac:dyDescent="0.25">
      <c r="A41" s="1994" t="s">
        <v>551</v>
      </c>
      <c r="B41" s="1994"/>
      <c r="C41" s="1187">
        <v>6</v>
      </c>
    </row>
    <row r="42" spans="1:3" s="1325" customFormat="1" x14ac:dyDescent="0.25"/>
    <row r="43" spans="1:3" s="1325" customFormat="1" x14ac:dyDescent="0.25"/>
    <row r="44" spans="1:3" s="1325" customFormat="1" ht="30" customHeight="1" x14ac:dyDescent="0.25">
      <c r="A44" s="1330" t="s">
        <v>54</v>
      </c>
      <c r="B44" s="1982" t="s">
        <v>902</v>
      </c>
      <c r="C44" s="1982" t="s">
        <v>552</v>
      </c>
    </row>
    <row r="45" spans="1:3" s="1325" customFormat="1" ht="129.75" customHeight="1" x14ac:dyDescent="0.25">
      <c r="A45" s="1331" t="s">
        <v>451</v>
      </c>
      <c r="B45" s="1982"/>
      <c r="C45" s="1982"/>
    </row>
    <row r="46" spans="1:3" s="1325" customFormat="1" x14ac:dyDescent="0.25">
      <c r="A46" s="1989" t="s">
        <v>456</v>
      </c>
      <c r="B46" s="1989"/>
      <c r="C46" s="1190">
        <v>7</v>
      </c>
    </row>
    <row r="47" spans="1:3" s="1325" customFormat="1" x14ac:dyDescent="0.25">
      <c r="A47" s="1809" t="s">
        <v>651</v>
      </c>
      <c r="B47" s="1189" t="s">
        <v>890</v>
      </c>
      <c r="C47" s="1180">
        <v>1</v>
      </c>
    </row>
    <row r="48" spans="1:3" s="1325" customFormat="1" x14ac:dyDescent="0.25">
      <c r="A48" s="1809" t="s">
        <v>652</v>
      </c>
      <c r="B48" s="1826" t="s">
        <v>890</v>
      </c>
      <c r="C48" s="1180">
        <v>1</v>
      </c>
    </row>
    <row r="49" spans="1:3" s="1325" customFormat="1" x14ac:dyDescent="0.25">
      <c r="A49" s="1809" t="s">
        <v>457</v>
      </c>
      <c r="B49" s="1826" t="s">
        <v>890</v>
      </c>
      <c r="C49" s="1180">
        <v>1</v>
      </c>
    </row>
    <row r="50" spans="1:3" s="1325" customFormat="1" x14ac:dyDescent="0.25">
      <c r="A50" s="1809" t="s">
        <v>653</v>
      </c>
      <c r="B50" s="1189" t="s">
        <v>550</v>
      </c>
      <c r="C50" s="1180">
        <v>1</v>
      </c>
    </row>
    <row r="51" spans="1:3" s="1325" customFormat="1" x14ac:dyDescent="0.25">
      <c r="A51" s="1809" t="s">
        <v>454</v>
      </c>
      <c r="B51" s="1189" t="s">
        <v>550</v>
      </c>
      <c r="C51" s="1189">
        <v>3</v>
      </c>
    </row>
    <row r="52" spans="1:3" s="1325" customFormat="1" x14ac:dyDescent="0.25">
      <c r="A52" s="1990" t="s">
        <v>551</v>
      </c>
      <c r="B52" s="1991"/>
      <c r="C52" s="1187">
        <f>SUM(C47:C51)</f>
        <v>7</v>
      </c>
    </row>
    <row r="53" spans="1:3" s="1325" customFormat="1" x14ac:dyDescent="0.25"/>
    <row r="54" spans="1:3" s="1325" customFormat="1" x14ac:dyDescent="0.25">
      <c r="A54" s="1985" t="s">
        <v>462</v>
      </c>
      <c r="B54" s="1986"/>
      <c r="C54" s="1187">
        <f>+C52+C41+C32+C23</f>
        <v>38</v>
      </c>
    </row>
    <row r="55" spans="1:3" s="1325" customFormat="1" x14ac:dyDescent="0.25">
      <c r="C55" s="1533" t="s">
        <v>821</v>
      </c>
    </row>
    <row r="56" spans="1:3" s="1325" customFormat="1" x14ac:dyDescent="0.25"/>
    <row r="57" spans="1:3" s="1325" customFormat="1" x14ac:dyDescent="0.25"/>
    <row r="58" spans="1:3" s="1325" customFormat="1" x14ac:dyDescent="0.25"/>
    <row r="59" spans="1:3" s="1325" customFormat="1" x14ac:dyDescent="0.25"/>
    <row r="60" spans="1:3" s="1325" customFormat="1" x14ac:dyDescent="0.25"/>
    <row r="61" spans="1:3" s="1325" customFormat="1" x14ac:dyDescent="0.25"/>
    <row r="62" spans="1:3" s="1325" customFormat="1" x14ac:dyDescent="0.25"/>
    <row r="63" spans="1:3" s="1325" customFormat="1" x14ac:dyDescent="0.25"/>
    <row r="64" spans="1:3" s="1325" customFormat="1" x14ac:dyDescent="0.25"/>
  </sheetData>
  <mergeCells count="22">
    <mergeCell ref="A1:C1"/>
    <mergeCell ref="A2:C2"/>
    <mergeCell ref="A46:B46"/>
    <mergeCell ref="A52:B52"/>
    <mergeCell ref="A54:B54"/>
    <mergeCell ref="A32:B32"/>
    <mergeCell ref="B34:B35"/>
    <mergeCell ref="C34:C35"/>
    <mergeCell ref="A36:B36"/>
    <mergeCell ref="A41:B41"/>
    <mergeCell ref="B44:B45"/>
    <mergeCell ref="C44:C45"/>
    <mergeCell ref="A27:B27"/>
    <mergeCell ref="A4:C4"/>
    <mergeCell ref="A6:C6"/>
    <mergeCell ref="B8:B9"/>
    <mergeCell ref="C8:C9"/>
    <mergeCell ref="A10:B10"/>
    <mergeCell ref="A16:B16"/>
    <mergeCell ref="A23:B23"/>
    <mergeCell ref="B25:B26"/>
    <mergeCell ref="C25:C26"/>
  </mergeCells>
  <printOptions horizontalCentered="1" verticalCentered="1"/>
  <pageMargins left="0.74803149606299213" right="0.74803149606299213" top="0.39370078740157483" bottom="0.59055118110236227" header="0.51181102362204722" footer="0.51181102362204722"/>
  <pageSetup paperSize="9" scale="67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18"/>
  <sheetViews>
    <sheetView zoomScaleNormal="100" zoomScaleSheetLayoutView="100" workbookViewId="0">
      <selection activeCell="O11" sqref="O11"/>
    </sheetView>
  </sheetViews>
  <sheetFormatPr defaultRowHeight="12.75" x14ac:dyDescent="0.2"/>
  <cols>
    <col min="1" max="1" width="56.6640625" style="1174" customWidth="1"/>
    <col min="2" max="2" width="14.33203125" style="1174" customWidth="1"/>
    <col min="3" max="3" width="15.83203125" style="1174" customWidth="1"/>
    <col min="4" max="11" width="14.33203125" style="1174" customWidth="1"/>
    <col min="12" max="249" width="9.33203125" style="1174"/>
    <col min="250" max="250" width="38.6640625" style="1174" customWidth="1"/>
    <col min="251" max="251" width="12.83203125" style="1174" customWidth="1"/>
    <col min="252" max="252" width="16.33203125" style="1174" customWidth="1"/>
    <col min="253" max="253" width="18" style="1174" customWidth="1"/>
    <col min="254" max="254" width="14" style="1174" customWidth="1"/>
    <col min="255" max="256" width="13.5" style="1174" customWidth="1"/>
    <col min="257" max="257" width="14.83203125" style="1174" customWidth="1"/>
    <col min="258" max="258" width="13.6640625" style="1174" customWidth="1"/>
    <col min="259" max="259" width="12.83203125" style="1174" customWidth="1"/>
    <col min="260" max="260" width="15.1640625" style="1174" customWidth="1"/>
    <col min="261" max="261" width="17.1640625" style="1174" customWidth="1"/>
    <col min="262" max="264" width="15.83203125" style="1174" customWidth="1"/>
    <col min="265" max="265" width="35.6640625" style="1174" customWidth="1"/>
    <col min="266" max="505" width="9.33203125" style="1174"/>
    <col min="506" max="506" width="38.6640625" style="1174" customWidth="1"/>
    <col min="507" max="507" width="12.83203125" style="1174" customWidth="1"/>
    <col min="508" max="508" width="16.33203125" style="1174" customWidth="1"/>
    <col min="509" max="509" width="18" style="1174" customWidth="1"/>
    <col min="510" max="510" width="14" style="1174" customWidth="1"/>
    <col min="511" max="512" width="13.5" style="1174" customWidth="1"/>
    <col min="513" max="513" width="14.83203125" style="1174" customWidth="1"/>
    <col min="514" max="514" width="13.6640625" style="1174" customWidth="1"/>
    <col min="515" max="515" width="12.83203125" style="1174" customWidth="1"/>
    <col min="516" max="516" width="15.1640625" style="1174" customWidth="1"/>
    <col min="517" max="517" width="17.1640625" style="1174" customWidth="1"/>
    <col min="518" max="520" width="15.83203125" style="1174" customWidth="1"/>
    <col min="521" max="521" width="35.6640625" style="1174" customWidth="1"/>
    <col min="522" max="761" width="9.33203125" style="1174"/>
    <col min="762" max="762" width="38.6640625" style="1174" customWidth="1"/>
    <col min="763" max="763" width="12.83203125" style="1174" customWidth="1"/>
    <col min="764" max="764" width="16.33203125" style="1174" customWidth="1"/>
    <col min="765" max="765" width="18" style="1174" customWidth="1"/>
    <col min="766" max="766" width="14" style="1174" customWidth="1"/>
    <col min="767" max="768" width="13.5" style="1174" customWidth="1"/>
    <col min="769" max="769" width="14.83203125" style="1174" customWidth="1"/>
    <col min="770" max="770" width="13.6640625" style="1174" customWidth="1"/>
    <col min="771" max="771" width="12.83203125" style="1174" customWidth="1"/>
    <col min="772" max="772" width="15.1640625" style="1174" customWidth="1"/>
    <col min="773" max="773" width="17.1640625" style="1174" customWidth="1"/>
    <col min="774" max="776" width="15.83203125" style="1174" customWidth="1"/>
    <col min="777" max="777" width="35.6640625" style="1174" customWidth="1"/>
    <col min="778" max="1017" width="9.33203125" style="1174"/>
    <col min="1018" max="1018" width="38.6640625" style="1174" customWidth="1"/>
    <col min="1019" max="1019" width="12.83203125" style="1174" customWidth="1"/>
    <col min="1020" max="1020" width="16.33203125" style="1174" customWidth="1"/>
    <col min="1021" max="1021" width="18" style="1174" customWidth="1"/>
    <col min="1022" max="1022" width="14" style="1174" customWidth="1"/>
    <col min="1023" max="1024" width="13.5" style="1174" customWidth="1"/>
    <col min="1025" max="1025" width="14.83203125" style="1174" customWidth="1"/>
    <col min="1026" max="1026" width="13.6640625" style="1174" customWidth="1"/>
    <col min="1027" max="1027" width="12.83203125" style="1174" customWidth="1"/>
    <col min="1028" max="1028" width="15.1640625" style="1174" customWidth="1"/>
    <col min="1029" max="1029" width="17.1640625" style="1174" customWidth="1"/>
    <col min="1030" max="1032" width="15.83203125" style="1174" customWidth="1"/>
    <col min="1033" max="1033" width="35.6640625" style="1174" customWidth="1"/>
    <col min="1034" max="1273" width="9.33203125" style="1174"/>
    <col min="1274" max="1274" width="38.6640625" style="1174" customWidth="1"/>
    <col min="1275" max="1275" width="12.83203125" style="1174" customWidth="1"/>
    <col min="1276" max="1276" width="16.33203125" style="1174" customWidth="1"/>
    <col min="1277" max="1277" width="18" style="1174" customWidth="1"/>
    <col min="1278" max="1278" width="14" style="1174" customWidth="1"/>
    <col min="1279" max="1280" width="13.5" style="1174" customWidth="1"/>
    <col min="1281" max="1281" width="14.83203125" style="1174" customWidth="1"/>
    <col min="1282" max="1282" width="13.6640625" style="1174" customWidth="1"/>
    <col min="1283" max="1283" width="12.83203125" style="1174" customWidth="1"/>
    <col min="1284" max="1284" width="15.1640625" style="1174" customWidth="1"/>
    <col min="1285" max="1285" width="17.1640625" style="1174" customWidth="1"/>
    <col min="1286" max="1288" width="15.83203125" style="1174" customWidth="1"/>
    <col min="1289" max="1289" width="35.6640625" style="1174" customWidth="1"/>
    <col min="1290" max="1529" width="9.33203125" style="1174"/>
    <col min="1530" max="1530" width="38.6640625" style="1174" customWidth="1"/>
    <col min="1531" max="1531" width="12.83203125" style="1174" customWidth="1"/>
    <col min="1532" max="1532" width="16.33203125" style="1174" customWidth="1"/>
    <col min="1533" max="1533" width="18" style="1174" customWidth="1"/>
    <col min="1534" max="1534" width="14" style="1174" customWidth="1"/>
    <col min="1535" max="1536" width="13.5" style="1174" customWidth="1"/>
    <col min="1537" max="1537" width="14.83203125" style="1174" customWidth="1"/>
    <col min="1538" max="1538" width="13.6640625" style="1174" customWidth="1"/>
    <col min="1539" max="1539" width="12.83203125" style="1174" customWidth="1"/>
    <col min="1540" max="1540" width="15.1640625" style="1174" customWidth="1"/>
    <col min="1541" max="1541" width="17.1640625" style="1174" customWidth="1"/>
    <col min="1542" max="1544" width="15.83203125" style="1174" customWidth="1"/>
    <col min="1545" max="1545" width="35.6640625" style="1174" customWidth="1"/>
    <col min="1546" max="1785" width="9.33203125" style="1174"/>
    <col min="1786" max="1786" width="38.6640625" style="1174" customWidth="1"/>
    <col min="1787" max="1787" width="12.83203125" style="1174" customWidth="1"/>
    <col min="1788" max="1788" width="16.33203125" style="1174" customWidth="1"/>
    <col min="1789" max="1789" width="18" style="1174" customWidth="1"/>
    <col min="1790" max="1790" width="14" style="1174" customWidth="1"/>
    <col min="1791" max="1792" width="13.5" style="1174" customWidth="1"/>
    <col min="1793" max="1793" width="14.83203125" style="1174" customWidth="1"/>
    <col min="1794" max="1794" width="13.6640625" style="1174" customWidth="1"/>
    <col min="1795" max="1795" width="12.83203125" style="1174" customWidth="1"/>
    <col min="1796" max="1796" width="15.1640625" style="1174" customWidth="1"/>
    <col min="1797" max="1797" width="17.1640625" style="1174" customWidth="1"/>
    <col min="1798" max="1800" width="15.83203125" style="1174" customWidth="1"/>
    <col min="1801" max="1801" width="35.6640625" style="1174" customWidth="1"/>
    <col min="1802" max="2041" width="9.33203125" style="1174"/>
    <col min="2042" max="2042" width="38.6640625" style="1174" customWidth="1"/>
    <col min="2043" max="2043" width="12.83203125" style="1174" customWidth="1"/>
    <col min="2044" max="2044" width="16.33203125" style="1174" customWidth="1"/>
    <col min="2045" max="2045" width="18" style="1174" customWidth="1"/>
    <col min="2046" max="2046" width="14" style="1174" customWidth="1"/>
    <col min="2047" max="2048" width="13.5" style="1174" customWidth="1"/>
    <col min="2049" max="2049" width="14.83203125" style="1174" customWidth="1"/>
    <col min="2050" max="2050" width="13.6640625" style="1174" customWidth="1"/>
    <col min="2051" max="2051" width="12.83203125" style="1174" customWidth="1"/>
    <col min="2052" max="2052" width="15.1640625" style="1174" customWidth="1"/>
    <col min="2053" max="2053" width="17.1640625" style="1174" customWidth="1"/>
    <col min="2054" max="2056" width="15.83203125" style="1174" customWidth="1"/>
    <col min="2057" max="2057" width="35.6640625" style="1174" customWidth="1"/>
    <col min="2058" max="2297" width="9.33203125" style="1174"/>
    <col min="2298" max="2298" width="38.6640625" style="1174" customWidth="1"/>
    <col min="2299" max="2299" width="12.83203125" style="1174" customWidth="1"/>
    <col min="2300" max="2300" width="16.33203125" style="1174" customWidth="1"/>
    <col min="2301" max="2301" width="18" style="1174" customWidth="1"/>
    <col min="2302" max="2302" width="14" style="1174" customWidth="1"/>
    <col min="2303" max="2304" width="13.5" style="1174" customWidth="1"/>
    <col min="2305" max="2305" width="14.83203125" style="1174" customWidth="1"/>
    <col min="2306" max="2306" width="13.6640625" style="1174" customWidth="1"/>
    <col min="2307" max="2307" width="12.83203125" style="1174" customWidth="1"/>
    <col min="2308" max="2308" width="15.1640625" style="1174" customWidth="1"/>
    <col min="2309" max="2309" width="17.1640625" style="1174" customWidth="1"/>
    <col min="2310" max="2312" width="15.83203125" style="1174" customWidth="1"/>
    <col min="2313" max="2313" width="35.6640625" style="1174" customWidth="1"/>
    <col min="2314" max="2553" width="9.33203125" style="1174"/>
    <col min="2554" max="2554" width="38.6640625" style="1174" customWidth="1"/>
    <col min="2555" max="2555" width="12.83203125" style="1174" customWidth="1"/>
    <col min="2556" max="2556" width="16.33203125" style="1174" customWidth="1"/>
    <col min="2557" max="2557" width="18" style="1174" customWidth="1"/>
    <col min="2558" max="2558" width="14" style="1174" customWidth="1"/>
    <col min="2559" max="2560" width="13.5" style="1174" customWidth="1"/>
    <col min="2561" max="2561" width="14.83203125" style="1174" customWidth="1"/>
    <col min="2562" max="2562" width="13.6640625" style="1174" customWidth="1"/>
    <col min="2563" max="2563" width="12.83203125" style="1174" customWidth="1"/>
    <col min="2564" max="2564" width="15.1640625" style="1174" customWidth="1"/>
    <col min="2565" max="2565" width="17.1640625" style="1174" customWidth="1"/>
    <col min="2566" max="2568" width="15.83203125" style="1174" customWidth="1"/>
    <col min="2569" max="2569" width="35.6640625" style="1174" customWidth="1"/>
    <col min="2570" max="2809" width="9.33203125" style="1174"/>
    <col min="2810" max="2810" width="38.6640625" style="1174" customWidth="1"/>
    <col min="2811" max="2811" width="12.83203125" style="1174" customWidth="1"/>
    <col min="2812" max="2812" width="16.33203125" style="1174" customWidth="1"/>
    <col min="2813" max="2813" width="18" style="1174" customWidth="1"/>
    <col min="2814" max="2814" width="14" style="1174" customWidth="1"/>
    <col min="2815" max="2816" width="13.5" style="1174" customWidth="1"/>
    <col min="2817" max="2817" width="14.83203125" style="1174" customWidth="1"/>
    <col min="2818" max="2818" width="13.6640625" style="1174" customWidth="1"/>
    <col min="2819" max="2819" width="12.83203125" style="1174" customWidth="1"/>
    <col min="2820" max="2820" width="15.1640625" style="1174" customWidth="1"/>
    <col min="2821" max="2821" width="17.1640625" style="1174" customWidth="1"/>
    <col min="2822" max="2824" width="15.83203125" style="1174" customWidth="1"/>
    <col min="2825" max="2825" width="35.6640625" style="1174" customWidth="1"/>
    <col min="2826" max="3065" width="9.33203125" style="1174"/>
    <col min="3066" max="3066" width="38.6640625" style="1174" customWidth="1"/>
    <col min="3067" max="3067" width="12.83203125" style="1174" customWidth="1"/>
    <col min="3068" max="3068" width="16.33203125" style="1174" customWidth="1"/>
    <col min="3069" max="3069" width="18" style="1174" customWidth="1"/>
    <col min="3070" max="3070" width="14" style="1174" customWidth="1"/>
    <col min="3071" max="3072" width="13.5" style="1174" customWidth="1"/>
    <col min="3073" max="3073" width="14.83203125" style="1174" customWidth="1"/>
    <col min="3074" max="3074" width="13.6640625" style="1174" customWidth="1"/>
    <col min="3075" max="3075" width="12.83203125" style="1174" customWidth="1"/>
    <col min="3076" max="3076" width="15.1640625" style="1174" customWidth="1"/>
    <col min="3077" max="3077" width="17.1640625" style="1174" customWidth="1"/>
    <col min="3078" max="3080" width="15.83203125" style="1174" customWidth="1"/>
    <col min="3081" max="3081" width="35.6640625" style="1174" customWidth="1"/>
    <col min="3082" max="3321" width="9.33203125" style="1174"/>
    <col min="3322" max="3322" width="38.6640625" style="1174" customWidth="1"/>
    <col min="3323" max="3323" width="12.83203125" style="1174" customWidth="1"/>
    <col min="3324" max="3324" width="16.33203125" style="1174" customWidth="1"/>
    <col min="3325" max="3325" width="18" style="1174" customWidth="1"/>
    <col min="3326" max="3326" width="14" style="1174" customWidth="1"/>
    <col min="3327" max="3328" width="13.5" style="1174" customWidth="1"/>
    <col min="3329" max="3329" width="14.83203125" style="1174" customWidth="1"/>
    <col min="3330" max="3330" width="13.6640625" style="1174" customWidth="1"/>
    <col min="3331" max="3331" width="12.83203125" style="1174" customWidth="1"/>
    <col min="3332" max="3332" width="15.1640625" style="1174" customWidth="1"/>
    <col min="3333" max="3333" width="17.1640625" style="1174" customWidth="1"/>
    <col min="3334" max="3336" width="15.83203125" style="1174" customWidth="1"/>
    <col min="3337" max="3337" width="35.6640625" style="1174" customWidth="1"/>
    <col min="3338" max="3577" width="9.33203125" style="1174"/>
    <col min="3578" max="3578" width="38.6640625" style="1174" customWidth="1"/>
    <col min="3579" max="3579" width="12.83203125" style="1174" customWidth="1"/>
    <col min="3580" max="3580" width="16.33203125" style="1174" customWidth="1"/>
    <col min="3581" max="3581" width="18" style="1174" customWidth="1"/>
    <col min="3582" max="3582" width="14" style="1174" customWidth="1"/>
    <col min="3583" max="3584" width="13.5" style="1174" customWidth="1"/>
    <col min="3585" max="3585" width="14.83203125" style="1174" customWidth="1"/>
    <col min="3586" max="3586" width="13.6640625" style="1174" customWidth="1"/>
    <col min="3587" max="3587" width="12.83203125" style="1174" customWidth="1"/>
    <col min="3588" max="3588" width="15.1640625" style="1174" customWidth="1"/>
    <col min="3589" max="3589" width="17.1640625" style="1174" customWidth="1"/>
    <col min="3590" max="3592" width="15.83203125" style="1174" customWidth="1"/>
    <col min="3593" max="3593" width="35.6640625" style="1174" customWidth="1"/>
    <col min="3594" max="3833" width="9.33203125" style="1174"/>
    <col min="3834" max="3834" width="38.6640625" style="1174" customWidth="1"/>
    <col min="3835" max="3835" width="12.83203125" style="1174" customWidth="1"/>
    <col min="3836" max="3836" width="16.33203125" style="1174" customWidth="1"/>
    <col min="3837" max="3837" width="18" style="1174" customWidth="1"/>
    <col min="3838" max="3838" width="14" style="1174" customWidth="1"/>
    <col min="3839" max="3840" width="13.5" style="1174" customWidth="1"/>
    <col min="3841" max="3841" width="14.83203125" style="1174" customWidth="1"/>
    <col min="3842" max="3842" width="13.6640625" style="1174" customWidth="1"/>
    <col min="3843" max="3843" width="12.83203125" style="1174" customWidth="1"/>
    <col min="3844" max="3844" width="15.1640625" style="1174" customWidth="1"/>
    <col min="3845" max="3845" width="17.1640625" style="1174" customWidth="1"/>
    <col min="3846" max="3848" width="15.83203125" style="1174" customWidth="1"/>
    <col min="3849" max="3849" width="35.6640625" style="1174" customWidth="1"/>
    <col min="3850" max="4089" width="9.33203125" style="1174"/>
    <col min="4090" max="4090" width="38.6640625" style="1174" customWidth="1"/>
    <col min="4091" max="4091" width="12.83203125" style="1174" customWidth="1"/>
    <col min="4092" max="4092" width="16.33203125" style="1174" customWidth="1"/>
    <col min="4093" max="4093" width="18" style="1174" customWidth="1"/>
    <col min="4094" max="4094" width="14" style="1174" customWidth="1"/>
    <col min="4095" max="4096" width="13.5" style="1174" customWidth="1"/>
    <col min="4097" max="4097" width="14.83203125" style="1174" customWidth="1"/>
    <col min="4098" max="4098" width="13.6640625" style="1174" customWidth="1"/>
    <col min="4099" max="4099" width="12.83203125" style="1174" customWidth="1"/>
    <col min="4100" max="4100" width="15.1640625" style="1174" customWidth="1"/>
    <col min="4101" max="4101" width="17.1640625" style="1174" customWidth="1"/>
    <col min="4102" max="4104" width="15.83203125" style="1174" customWidth="1"/>
    <col min="4105" max="4105" width="35.6640625" style="1174" customWidth="1"/>
    <col min="4106" max="4345" width="9.33203125" style="1174"/>
    <col min="4346" max="4346" width="38.6640625" style="1174" customWidth="1"/>
    <col min="4347" max="4347" width="12.83203125" style="1174" customWidth="1"/>
    <col min="4348" max="4348" width="16.33203125" style="1174" customWidth="1"/>
    <col min="4349" max="4349" width="18" style="1174" customWidth="1"/>
    <col min="4350" max="4350" width="14" style="1174" customWidth="1"/>
    <col min="4351" max="4352" width="13.5" style="1174" customWidth="1"/>
    <col min="4353" max="4353" width="14.83203125" style="1174" customWidth="1"/>
    <col min="4354" max="4354" width="13.6640625" style="1174" customWidth="1"/>
    <col min="4355" max="4355" width="12.83203125" style="1174" customWidth="1"/>
    <col min="4356" max="4356" width="15.1640625" style="1174" customWidth="1"/>
    <col min="4357" max="4357" width="17.1640625" style="1174" customWidth="1"/>
    <col min="4358" max="4360" width="15.83203125" style="1174" customWidth="1"/>
    <col min="4361" max="4361" width="35.6640625" style="1174" customWidth="1"/>
    <col min="4362" max="4601" width="9.33203125" style="1174"/>
    <col min="4602" max="4602" width="38.6640625" style="1174" customWidth="1"/>
    <col min="4603" max="4603" width="12.83203125" style="1174" customWidth="1"/>
    <col min="4604" max="4604" width="16.33203125" style="1174" customWidth="1"/>
    <col min="4605" max="4605" width="18" style="1174" customWidth="1"/>
    <col min="4606" max="4606" width="14" style="1174" customWidth="1"/>
    <col min="4607" max="4608" width="13.5" style="1174" customWidth="1"/>
    <col min="4609" max="4609" width="14.83203125" style="1174" customWidth="1"/>
    <col min="4610" max="4610" width="13.6640625" style="1174" customWidth="1"/>
    <col min="4611" max="4611" width="12.83203125" style="1174" customWidth="1"/>
    <col min="4612" max="4612" width="15.1640625" style="1174" customWidth="1"/>
    <col min="4613" max="4613" width="17.1640625" style="1174" customWidth="1"/>
    <col min="4614" max="4616" width="15.83203125" style="1174" customWidth="1"/>
    <col min="4617" max="4617" width="35.6640625" style="1174" customWidth="1"/>
    <col min="4618" max="4857" width="9.33203125" style="1174"/>
    <col min="4858" max="4858" width="38.6640625" style="1174" customWidth="1"/>
    <col min="4859" max="4859" width="12.83203125" style="1174" customWidth="1"/>
    <col min="4860" max="4860" width="16.33203125" style="1174" customWidth="1"/>
    <col min="4861" max="4861" width="18" style="1174" customWidth="1"/>
    <col min="4862" max="4862" width="14" style="1174" customWidth="1"/>
    <col min="4863" max="4864" width="13.5" style="1174" customWidth="1"/>
    <col min="4865" max="4865" width="14.83203125" style="1174" customWidth="1"/>
    <col min="4866" max="4866" width="13.6640625" style="1174" customWidth="1"/>
    <col min="4867" max="4867" width="12.83203125" style="1174" customWidth="1"/>
    <col min="4868" max="4868" width="15.1640625" style="1174" customWidth="1"/>
    <col min="4869" max="4869" width="17.1640625" style="1174" customWidth="1"/>
    <col min="4870" max="4872" width="15.83203125" style="1174" customWidth="1"/>
    <col min="4873" max="4873" width="35.6640625" style="1174" customWidth="1"/>
    <col min="4874" max="5113" width="9.33203125" style="1174"/>
    <col min="5114" max="5114" width="38.6640625" style="1174" customWidth="1"/>
    <col min="5115" max="5115" width="12.83203125" style="1174" customWidth="1"/>
    <col min="5116" max="5116" width="16.33203125" style="1174" customWidth="1"/>
    <col min="5117" max="5117" width="18" style="1174" customWidth="1"/>
    <col min="5118" max="5118" width="14" style="1174" customWidth="1"/>
    <col min="5119" max="5120" width="13.5" style="1174" customWidth="1"/>
    <col min="5121" max="5121" width="14.83203125" style="1174" customWidth="1"/>
    <col min="5122" max="5122" width="13.6640625" style="1174" customWidth="1"/>
    <col min="5123" max="5123" width="12.83203125" style="1174" customWidth="1"/>
    <col min="5124" max="5124" width="15.1640625" style="1174" customWidth="1"/>
    <col min="5125" max="5125" width="17.1640625" style="1174" customWidth="1"/>
    <col min="5126" max="5128" width="15.83203125" style="1174" customWidth="1"/>
    <col min="5129" max="5129" width="35.6640625" style="1174" customWidth="1"/>
    <col min="5130" max="5369" width="9.33203125" style="1174"/>
    <col min="5370" max="5370" width="38.6640625" style="1174" customWidth="1"/>
    <col min="5371" max="5371" width="12.83203125" style="1174" customWidth="1"/>
    <col min="5372" max="5372" width="16.33203125" style="1174" customWidth="1"/>
    <col min="5373" max="5373" width="18" style="1174" customWidth="1"/>
    <col min="5374" max="5374" width="14" style="1174" customWidth="1"/>
    <col min="5375" max="5376" width="13.5" style="1174" customWidth="1"/>
    <col min="5377" max="5377" width="14.83203125" style="1174" customWidth="1"/>
    <col min="5378" max="5378" width="13.6640625" style="1174" customWidth="1"/>
    <col min="5379" max="5379" width="12.83203125" style="1174" customWidth="1"/>
    <col min="5380" max="5380" width="15.1640625" style="1174" customWidth="1"/>
    <col min="5381" max="5381" width="17.1640625" style="1174" customWidth="1"/>
    <col min="5382" max="5384" width="15.83203125" style="1174" customWidth="1"/>
    <col min="5385" max="5385" width="35.6640625" style="1174" customWidth="1"/>
    <col min="5386" max="5625" width="9.33203125" style="1174"/>
    <col min="5626" max="5626" width="38.6640625" style="1174" customWidth="1"/>
    <col min="5627" max="5627" width="12.83203125" style="1174" customWidth="1"/>
    <col min="5628" max="5628" width="16.33203125" style="1174" customWidth="1"/>
    <col min="5629" max="5629" width="18" style="1174" customWidth="1"/>
    <col min="5630" max="5630" width="14" style="1174" customWidth="1"/>
    <col min="5631" max="5632" width="13.5" style="1174" customWidth="1"/>
    <col min="5633" max="5633" width="14.83203125" style="1174" customWidth="1"/>
    <col min="5634" max="5634" width="13.6640625" style="1174" customWidth="1"/>
    <col min="5635" max="5635" width="12.83203125" style="1174" customWidth="1"/>
    <col min="5636" max="5636" width="15.1640625" style="1174" customWidth="1"/>
    <col min="5637" max="5637" width="17.1640625" style="1174" customWidth="1"/>
    <col min="5638" max="5640" width="15.83203125" style="1174" customWidth="1"/>
    <col min="5641" max="5641" width="35.6640625" style="1174" customWidth="1"/>
    <col min="5642" max="5881" width="9.33203125" style="1174"/>
    <col min="5882" max="5882" width="38.6640625" style="1174" customWidth="1"/>
    <col min="5883" max="5883" width="12.83203125" style="1174" customWidth="1"/>
    <col min="5884" max="5884" width="16.33203125" style="1174" customWidth="1"/>
    <col min="5885" max="5885" width="18" style="1174" customWidth="1"/>
    <col min="5886" max="5886" width="14" style="1174" customWidth="1"/>
    <col min="5887" max="5888" width="13.5" style="1174" customWidth="1"/>
    <col min="5889" max="5889" width="14.83203125" style="1174" customWidth="1"/>
    <col min="5890" max="5890" width="13.6640625" style="1174" customWidth="1"/>
    <col min="5891" max="5891" width="12.83203125" style="1174" customWidth="1"/>
    <col min="5892" max="5892" width="15.1640625" style="1174" customWidth="1"/>
    <col min="5893" max="5893" width="17.1640625" style="1174" customWidth="1"/>
    <col min="5894" max="5896" width="15.83203125" style="1174" customWidth="1"/>
    <col min="5897" max="5897" width="35.6640625" style="1174" customWidth="1"/>
    <col min="5898" max="6137" width="9.33203125" style="1174"/>
    <col min="6138" max="6138" width="38.6640625" style="1174" customWidth="1"/>
    <col min="6139" max="6139" width="12.83203125" style="1174" customWidth="1"/>
    <col min="6140" max="6140" width="16.33203125" style="1174" customWidth="1"/>
    <col min="6141" max="6141" width="18" style="1174" customWidth="1"/>
    <col min="6142" max="6142" width="14" style="1174" customWidth="1"/>
    <col min="6143" max="6144" width="13.5" style="1174" customWidth="1"/>
    <col min="6145" max="6145" width="14.83203125" style="1174" customWidth="1"/>
    <col min="6146" max="6146" width="13.6640625" style="1174" customWidth="1"/>
    <col min="6147" max="6147" width="12.83203125" style="1174" customWidth="1"/>
    <col min="6148" max="6148" width="15.1640625" style="1174" customWidth="1"/>
    <col min="6149" max="6149" width="17.1640625" style="1174" customWidth="1"/>
    <col min="6150" max="6152" width="15.83203125" style="1174" customWidth="1"/>
    <col min="6153" max="6153" width="35.6640625" style="1174" customWidth="1"/>
    <col min="6154" max="6393" width="9.33203125" style="1174"/>
    <col min="6394" max="6394" width="38.6640625" style="1174" customWidth="1"/>
    <col min="6395" max="6395" width="12.83203125" style="1174" customWidth="1"/>
    <col min="6396" max="6396" width="16.33203125" style="1174" customWidth="1"/>
    <col min="6397" max="6397" width="18" style="1174" customWidth="1"/>
    <col min="6398" max="6398" width="14" style="1174" customWidth="1"/>
    <col min="6399" max="6400" width="13.5" style="1174" customWidth="1"/>
    <col min="6401" max="6401" width="14.83203125" style="1174" customWidth="1"/>
    <col min="6402" max="6402" width="13.6640625" style="1174" customWidth="1"/>
    <col min="6403" max="6403" width="12.83203125" style="1174" customWidth="1"/>
    <col min="6404" max="6404" width="15.1640625" style="1174" customWidth="1"/>
    <col min="6405" max="6405" width="17.1640625" style="1174" customWidth="1"/>
    <col min="6406" max="6408" width="15.83203125" style="1174" customWidth="1"/>
    <col min="6409" max="6409" width="35.6640625" style="1174" customWidth="1"/>
    <col min="6410" max="6649" width="9.33203125" style="1174"/>
    <col min="6650" max="6650" width="38.6640625" style="1174" customWidth="1"/>
    <col min="6651" max="6651" width="12.83203125" style="1174" customWidth="1"/>
    <col min="6652" max="6652" width="16.33203125" style="1174" customWidth="1"/>
    <col min="6653" max="6653" width="18" style="1174" customWidth="1"/>
    <col min="6654" max="6654" width="14" style="1174" customWidth="1"/>
    <col min="6655" max="6656" width="13.5" style="1174" customWidth="1"/>
    <col min="6657" max="6657" width="14.83203125" style="1174" customWidth="1"/>
    <col min="6658" max="6658" width="13.6640625" style="1174" customWidth="1"/>
    <col min="6659" max="6659" width="12.83203125" style="1174" customWidth="1"/>
    <col min="6660" max="6660" width="15.1640625" style="1174" customWidth="1"/>
    <col min="6661" max="6661" width="17.1640625" style="1174" customWidth="1"/>
    <col min="6662" max="6664" width="15.83203125" style="1174" customWidth="1"/>
    <col min="6665" max="6665" width="35.6640625" style="1174" customWidth="1"/>
    <col min="6666" max="6905" width="9.33203125" style="1174"/>
    <col min="6906" max="6906" width="38.6640625" style="1174" customWidth="1"/>
    <col min="6907" max="6907" width="12.83203125" style="1174" customWidth="1"/>
    <col min="6908" max="6908" width="16.33203125" style="1174" customWidth="1"/>
    <col min="6909" max="6909" width="18" style="1174" customWidth="1"/>
    <col min="6910" max="6910" width="14" style="1174" customWidth="1"/>
    <col min="6911" max="6912" width="13.5" style="1174" customWidth="1"/>
    <col min="6913" max="6913" width="14.83203125" style="1174" customWidth="1"/>
    <col min="6914" max="6914" width="13.6640625" style="1174" customWidth="1"/>
    <col min="6915" max="6915" width="12.83203125" style="1174" customWidth="1"/>
    <col min="6916" max="6916" width="15.1640625" style="1174" customWidth="1"/>
    <col min="6917" max="6917" width="17.1640625" style="1174" customWidth="1"/>
    <col min="6918" max="6920" width="15.83203125" style="1174" customWidth="1"/>
    <col min="6921" max="6921" width="35.6640625" style="1174" customWidth="1"/>
    <col min="6922" max="7161" width="9.33203125" style="1174"/>
    <col min="7162" max="7162" width="38.6640625" style="1174" customWidth="1"/>
    <col min="7163" max="7163" width="12.83203125" style="1174" customWidth="1"/>
    <col min="7164" max="7164" width="16.33203125" style="1174" customWidth="1"/>
    <col min="7165" max="7165" width="18" style="1174" customWidth="1"/>
    <col min="7166" max="7166" width="14" style="1174" customWidth="1"/>
    <col min="7167" max="7168" width="13.5" style="1174" customWidth="1"/>
    <col min="7169" max="7169" width="14.83203125" style="1174" customWidth="1"/>
    <col min="7170" max="7170" width="13.6640625" style="1174" customWidth="1"/>
    <col min="7171" max="7171" width="12.83203125" style="1174" customWidth="1"/>
    <col min="7172" max="7172" width="15.1640625" style="1174" customWidth="1"/>
    <col min="7173" max="7173" width="17.1640625" style="1174" customWidth="1"/>
    <col min="7174" max="7176" width="15.83203125" style="1174" customWidth="1"/>
    <col min="7177" max="7177" width="35.6640625" style="1174" customWidth="1"/>
    <col min="7178" max="7417" width="9.33203125" style="1174"/>
    <col min="7418" max="7418" width="38.6640625" style="1174" customWidth="1"/>
    <col min="7419" max="7419" width="12.83203125" style="1174" customWidth="1"/>
    <col min="7420" max="7420" width="16.33203125" style="1174" customWidth="1"/>
    <col min="7421" max="7421" width="18" style="1174" customWidth="1"/>
    <col min="7422" max="7422" width="14" style="1174" customWidth="1"/>
    <col min="7423" max="7424" width="13.5" style="1174" customWidth="1"/>
    <col min="7425" max="7425" width="14.83203125" style="1174" customWidth="1"/>
    <col min="7426" max="7426" width="13.6640625" style="1174" customWidth="1"/>
    <col min="7427" max="7427" width="12.83203125" style="1174" customWidth="1"/>
    <col min="7428" max="7428" width="15.1640625" style="1174" customWidth="1"/>
    <col min="7429" max="7429" width="17.1640625" style="1174" customWidth="1"/>
    <col min="7430" max="7432" width="15.83203125" style="1174" customWidth="1"/>
    <col min="7433" max="7433" width="35.6640625" style="1174" customWidth="1"/>
    <col min="7434" max="7673" width="9.33203125" style="1174"/>
    <col min="7674" max="7674" width="38.6640625" style="1174" customWidth="1"/>
    <col min="7675" max="7675" width="12.83203125" style="1174" customWidth="1"/>
    <col min="7676" max="7676" width="16.33203125" style="1174" customWidth="1"/>
    <col min="7677" max="7677" width="18" style="1174" customWidth="1"/>
    <col min="7678" max="7678" width="14" style="1174" customWidth="1"/>
    <col min="7679" max="7680" width="13.5" style="1174" customWidth="1"/>
    <col min="7681" max="7681" width="14.83203125" style="1174" customWidth="1"/>
    <col min="7682" max="7682" width="13.6640625" style="1174" customWidth="1"/>
    <col min="7683" max="7683" width="12.83203125" style="1174" customWidth="1"/>
    <col min="7684" max="7684" width="15.1640625" style="1174" customWidth="1"/>
    <col min="7685" max="7685" width="17.1640625" style="1174" customWidth="1"/>
    <col min="7686" max="7688" width="15.83203125" style="1174" customWidth="1"/>
    <col min="7689" max="7689" width="35.6640625" style="1174" customWidth="1"/>
    <col min="7690" max="7929" width="9.33203125" style="1174"/>
    <col min="7930" max="7930" width="38.6640625" style="1174" customWidth="1"/>
    <col min="7931" max="7931" width="12.83203125" style="1174" customWidth="1"/>
    <col min="7932" max="7932" width="16.33203125" style="1174" customWidth="1"/>
    <col min="7933" max="7933" width="18" style="1174" customWidth="1"/>
    <col min="7934" max="7934" width="14" style="1174" customWidth="1"/>
    <col min="7935" max="7936" width="13.5" style="1174" customWidth="1"/>
    <col min="7937" max="7937" width="14.83203125" style="1174" customWidth="1"/>
    <col min="7938" max="7938" width="13.6640625" style="1174" customWidth="1"/>
    <col min="7939" max="7939" width="12.83203125" style="1174" customWidth="1"/>
    <col min="7940" max="7940" width="15.1640625" style="1174" customWidth="1"/>
    <col min="7941" max="7941" width="17.1640625" style="1174" customWidth="1"/>
    <col min="7942" max="7944" width="15.83203125" style="1174" customWidth="1"/>
    <col min="7945" max="7945" width="35.6640625" style="1174" customWidth="1"/>
    <col min="7946" max="8185" width="9.33203125" style="1174"/>
    <col min="8186" max="8186" width="38.6640625" style="1174" customWidth="1"/>
    <col min="8187" max="8187" width="12.83203125" style="1174" customWidth="1"/>
    <col min="8188" max="8188" width="16.33203125" style="1174" customWidth="1"/>
    <col min="8189" max="8189" width="18" style="1174" customWidth="1"/>
    <col min="8190" max="8190" width="14" style="1174" customWidth="1"/>
    <col min="8191" max="8192" width="13.5" style="1174" customWidth="1"/>
    <col min="8193" max="8193" width="14.83203125" style="1174" customWidth="1"/>
    <col min="8194" max="8194" width="13.6640625" style="1174" customWidth="1"/>
    <col min="8195" max="8195" width="12.83203125" style="1174" customWidth="1"/>
    <col min="8196" max="8196" width="15.1640625" style="1174" customWidth="1"/>
    <col min="8197" max="8197" width="17.1640625" style="1174" customWidth="1"/>
    <col min="8198" max="8200" width="15.83203125" style="1174" customWidth="1"/>
    <col min="8201" max="8201" width="35.6640625" style="1174" customWidth="1"/>
    <col min="8202" max="8441" width="9.33203125" style="1174"/>
    <col min="8442" max="8442" width="38.6640625" style="1174" customWidth="1"/>
    <col min="8443" max="8443" width="12.83203125" style="1174" customWidth="1"/>
    <col min="8444" max="8444" width="16.33203125" style="1174" customWidth="1"/>
    <col min="8445" max="8445" width="18" style="1174" customWidth="1"/>
    <col min="8446" max="8446" width="14" style="1174" customWidth="1"/>
    <col min="8447" max="8448" width="13.5" style="1174" customWidth="1"/>
    <col min="8449" max="8449" width="14.83203125" style="1174" customWidth="1"/>
    <col min="8450" max="8450" width="13.6640625" style="1174" customWidth="1"/>
    <col min="8451" max="8451" width="12.83203125" style="1174" customWidth="1"/>
    <col min="8452" max="8452" width="15.1640625" style="1174" customWidth="1"/>
    <col min="8453" max="8453" width="17.1640625" style="1174" customWidth="1"/>
    <col min="8454" max="8456" width="15.83203125" style="1174" customWidth="1"/>
    <col min="8457" max="8457" width="35.6640625" style="1174" customWidth="1"/>
    <col min="8458" max="8697" width="9.33203125" style="1174"/>
    <col min="8698" max="8698" width="38.6640625" style="1174" customWidth="1"/>
    <col min="8699" max="8699" width="12.83203125" style="1174" customWidth="1"/>
    <col min="8700" max="8700" width="16.33203125" style="1174" customWidth="1"/>
    <col min="8701" max="8701" width="18" style="1174" customWidth="1"/>
    <col min="8702" max="8702" width="14" style="1174" customWidth="1"/>
    <col min="8703" max="8704" width="13.5" style="1174" customWidth="1"/>
    <col min="8705" max="8705" width="14.83203125" style="1174" customWidth="1"/>
    <col min="8706" max="8706" width="13.6640625" style="1174" customWidth="1"/>
    <col min="8707" max="8707" width="12.83203125" style="1174" customWidth="1"/>
    <col min="8708" max="8708" width="15.1640625" style="1174" customWidth="1"/>
    <col min="8709" max="8709" width="17.1640625" style="1174" customWidth="1"/>
    <col min="8710" max="8712" width="15.83203125" style="1174" customWidth="1"/>
    <col min="8713" max="8713" width="35.6640625" style="1174" customWidth="1"/>
    <col min="8714" max="8953" width="9.33203125" style="1174"/>
    <col min="8954" max="8954" width="38.6640625" style="1174" customWidth="1"/>
    <col min="8955" max="8955" width="12.83203125" style="1174" customWidth="1"/>
    <col min="8956" max="8956" width="16.33203125" style="1174" customWidth="1"/>
    <col min="8957" max="8957" width="18" style="1174" customWidth="1"/>
    <col min="8958" max="8958" width="14" style="1174" customWidth="1"/>
    <col min="8959" max="8960" width="13.5" style="1174" customWidth="1"/>
    <col min="8961" max="8961" width="14.83203125" style="1174" customWidth="1"/>
    <col min="8962" max="8962" width="13.6640625" style="1174" customWidth="1"/>
    <col min="8963" max="8963" width="12.83203125" style="1174" customWidth="1"/>
    <col min="8964" max="8964" width="15.1640625" style="1174" customWidth="1"/>
    <col min="8965" max="8965" width="17.1640625" style="1174" customWidth="1"/>
    <col min="8966" max="8968" width="15.83203125" style="1174" customWidth="1"/>
    <col min="8969" max="8969" width="35.6640625" style="1174" customWidth="1"/>
    <col min="8970" max="9209" width="9.33203125" style="1174"/>
    <col min="9210" max="9210" width="38.6640625" style="1174" customWidth="1"/>
    <col min="9211" max="9211" width="12.83203125" style="1174" customWidth="1"/>
    <col min="9212" max="9212" width="16.33203125" style="1174" customWidth="1"/>
    <col min="9213" max="9213" width="18" style="1174" customWidth="1"/>
    <col min="9214" max="9214" width="14" style="1174" customWidth="1"/>
    <col min="9215" max="9216" width="13.5" style="1174" customWidth="1"/>
    <col min="9217" max="9217" width="14.83203125" style="1174" customWidth="1"/>
    <col min="9218" max="9218" width="13.6640625" style="1174" customWidth="1"/>
    <col min="9219" max="9219" width="12.83203125" style="1174" customWidth="1"/>
    <col min="9220" max="9220" width="15.1640625" style="1174" customWidth="1"/>
    <col min="9221" max="9221" width="17.1640625" style="1174" customWidth="1"/>
    <col min="9222" max="9224" width="15.83203125" style="1174" customWidth="1"/>
    <col min="9225" max="9225" width="35.6640625" style="1174" customWidth="1"/>
    <col min="9226" max="9465" width="9.33203125" style="1174"/>
    <col min="9466" max="9466" width="38.6640625" style="1174" customWidth="1"/>
    <col min="9467" max="9467" width="12.83203125" style="1174" customWidth="1"/>
    <col min="9468" max="9468" width="16.33203125" style="1174" customWidth="1"/>
    <col min="9469" max="9469" width="18" style="1174" customWidth="1"/>
    <col min="9470" max="9470" width="14" style="1174" customWidth="1"/>
    <col min="9471" max="9472" width="13.5" style="1174" customWidth="1"/>
    <col min="9473" max="9473" width="14.83203125" style="1174" customWidth="1"/>
    <col min="9474" max="9474" width="13.6640625" style="1174" customWidth="1"/>
    <col min="9475" max="9475" width="12.83203125" style="1174" customWidth="1"/>
    <col min="9476" max="9476" width="15.1640625" style="1174" customWidth="1"/>
    <col min="9477" max="9477" width="17.1640625" style="1174" customWidth="1"/>
    <col min="9478" max="9480" width="15.83203125" style="1174" customWidth="1"/>
    <col min="9481" max="9481" width="35.6640625" style="1174" customWidth="1"/>
    <col min="9482" max="9721" width="9.33203125" style="1174"/>
    <col min="9722" max="9722" width="38.6640625" style="1174" customWidth="1"/>
    <col min="9723" max="9723" width="12.83203125" style="1174" customWidth="1"/>
    <col min="9724" max="9724" width="16.33203125" style="1174" customWidth="1"/>
    <col min="9725" max="9725" width="18" style="1174" customWidth="1"/>
    <col min="9726" max="9726" width="14" style="1174" customWidth="1"/>
    <col min="9727" max="9728" width="13.5" style="1174" customWidth="1"/>
    <col min="9729" max="9729" width="14.83203125" style="1174" customWidth="1"/>
    <col min="9730" max="9730" width="13.6640625" style="1174" customWidth="1"/>
    <col min="9731" max="9731" width="12.83203125" style="1174" customWidth="1"/>
    <col min="9732" max="9732" width="15.1640625" style="1174" customWidth="1"/>
    <col min="9733" max="9733" width="17.1640625" style="1174" customWidth="1"/>
    <col min="9734" max="9736" width="15.83203125" style="1174" customWidth="1"/>
    <col min="9737" max="9737" width="35.6640625" style="1174" customWidth="1"/>
    <col min="9738" max="9977" width="9.33203125" style="1174"/>
    <col min="9978" max="9978" width="38.6640625" style="1174" customWidth="1"/>
    <col min="9979" max="9979" width="12.83203125" style="1174" customWidth="1"/>
    <col min="9980" max="9980" width="16.33203125" style="1174" customWidth="1"/>
    <col min="9981" max="9981" width="18" style="1174" customWidth="1"/>
    <col min="9982" max="9982" width="14" style="1174" customWidth="1"/>
    <col min="9983" max="9984" width="13.5" style="1174" customWidth="1"/>
    <col min="9985" max="9985" width="14.83203125" style="1174" customWidth="1"/>
    <col min="9986" max="9986" width="13.6640625" style="1174" customWidth="1"/>
    <col min="9987" max="9987" width="12.83203125" style="1174" customWidth="1"/>
    <col min="9988" max="9988" width="15.1640625" style="1174" customWidth="1"/>
    <col min="9989" max="9989" width="17.1640625" style="1174" customWidth="1"/>
    <col min="9990" max="9992" width="15.83203125" style="1174" customWidth="1"/>
    <col min="9993" max="9993" width="35.6640625" style="1174" customWidth="1"/>
    <col min="9994" max="10233" width="9.33203125" style="1174"/>
    <col min="10234" max="10234" width="38.6640625" style="1174" customWidth="1"/>
    <col min="10235" max="10235" width="12.83203125" style="1174" customWidth="1"/>
    <col min="10236" max="10236" width="16.33203125" style="1174" customWidth="1"/>
    <col min="10237" max="10237" width="18" style="1174" customWidth="1"/>
    <col min="10238" max="10238" width="14" style="1174" customWidth="1"/>
    <col min="10239" max="10240" width="13.5" style="1174" customWidth="1"/>
    <col min="10241" max="10241" width="14.83203125" style="1174" customWidth="1"/>
    <col min="10242" max="10242" width="13.6640625" style="1174" customWidth="1"/>
    <col min="10243" max="10243" width="12.83203125" style="1174" customWidth="1"/>
    <col min="10244" max="10244" width="15.1640625" style="1174" customWidth="1"/>
    <col min="10245" max="10245" width="17.1640625" style="1174" customWidth="1"/>
    <col min="10246" max="10248" width="15.83203125" style="1174" customWidth="1"/>
    <col min="10249" max="10249" width="35.6640625" style="1174" customWidth="1"/>
    <col min="10250" max="10489" width="9.33203125" style="1174"/>
    <col min="10490" max="10490" width="38.6640625" style="1174" customWidth="1"/>
    <col min="10491" max="10491" width="12.83203125" style="1174" customWidth="1"/>
    <col min="10492" max="10492" width="16.33203125" style="1174" customWidth="1"/>
    <col min="10493" max="10493" width="18" style="1174" customWidth="1"/>
    <col min="10494" max="10494" width="14" style="1174" customWidth="1"/>
    <col min="10495" max="10496" width="13.5" style="1174" customWidth="1"/>
    <col min="10497" max="10497" width="14.83203125" style="1174" customWidth="1"/>
    <col min="10498" max="10498" width="13.6640625" style="1174" customWidth="1"/>
    <col min="10499" max="10499" width="12.83203125" style="1174" customWidth="1"/>
    <col min="10500" max="10500" width="15.1640625" style="1174" customWidth="1"/>
    <col min="10501" max="10501" width="17.1640625" style="1174" customWidth="1"/>
    <col min="10502" max="10504" width="15.83203125" style="1174" customWidth="1"/>
    <col min="10505" max="10505" width="35.6640625" style="1174" customWidth="1"/>
    <col min="10506" max="10745" width="9.33203125" style="1174"/>
    <col min="10746" max="10746" width="38.6640625" style="1174" customWidth="1"/>
    <col min="10747" max="10747" width="12.83203125" style="1174" customWidth="1"/>
    <col min="10748" max="10748" width="16.33203125" style="1174" customWidth="1"/>
    <col min="10749" max="10749" width="18" style="1174" customWidth="1"/>
    <col min="10750" max="10750" width="14" style="1174" customWidth="1"/>
    <col min="10751" max="10752" width="13.5" style="1174" customWidth="1"/>
    <col min="10753" max="10753" width="14.83203125" style="1174" customWidth="1"/>
    <col min="10754" max="10754" width="13.6640625" style="1174" customWidth="1"/>
    <col min="10755" max="10755" width="12.83203125" style="1174" customWidth="1"/>
    <col min="10756" max="10756" width="15.1640625" style="1174" customWidth="1"/>
    <col min="10757" max="10757" width="17.1640625" style="1174" customWidth="1"/>
    <col min="10758" max="10760" width="15.83203125" style="1174" customWidth="1"/>
    <col min="10761" max="10761" width="35.6640625" style="1174" customWidth="1"/>
    <col min="10762" max="11001" width="9.33203125" style="1174"/>
    <col min="11002" max="11002" width="38.6640625" style="1174" customWidth="1"/>
    <col min="11003" max="11003" width="12.83203125" style="1174" customWidth="1"/>
    <col min="11004" max="11004" width="16.33203125" style="1174" customWidth="1"/>
    <col min="11005" max="11005" width="18" style="1174" customWidth="1"/>
    <col min="11006" max="11006" width="14" style="1174" customWidth="1"/>
    <col min="11007" max="11008" width="13.5" style="1174" customWidth="1"/>
    <col min="11009" max="11009" width="14.83203125" style="1174" customWidth="1"/>
    <col min="11010" max="11010" width="13.6640625" style="1174" customWidth="1"/>
    <col min="11011" max="11011" width="12.83203125" style="1174" customWidth="1"/>
    <col min="11012" max="11012" width="15.1640625" style="1174" customWidth="1"/>
    <col min="11013" max="11013" width="17.1640625" style="1174" customWidth="1"/>
    <col min="11014" max="11016" width="15.83203125" style="1174" customWidth="1"/>
    <col min="11017" max="11017" width="35.6640625" style="1174" customWidth="1"/>
    <col min="11018" max="11257" width="9.33203125" style="1174"/>
    <col min="11258" max="11258" width="38.6640625" style="1174" customWidth="1"/>
    <col min="11259" max="11259" width="12.83203125" style="1174" customWidth="1"/>
    <col min="11260" max="11260" width="16.33203125" style="1174" customWidth="1"/>
    <col min="11261" max="11261" width="18" style="1174" customWidth="1"/>
    <col min="11262" max="11262" width="14" style="1174" customWidth="1"/>
    <col min="11263" max="11264" width="13.5" style="1174" customWidth="1"/>
    <col min="11265" max="11265" width="14.83203125" style="1174" customWidth="1"/>
    <col min="11266" max="11266" width="13.6640625" style="1174" customWidth="1"/>
    <col min="11267" max="11267" width="12.83203125" style="1174" customWidth="1"/>
    <col min="11268" max="11268" width="15.1640625" style="1174" customWidth="1"/>
    <col min="11269" max="11269" width="17.1640625" style="1174" customWidth="1"/>
    <col min="11270" max="11272" width="15.83203125" style="1174" customWidth="1"/>
    <col min="11273" max="11273" width="35.6640625" style="1174" customWidth="1"/>
    <col min="11274" max="11513" width="9.33203125" style="1174"/>
    <col min="11514" max="11514" width="38.6640625" style="1174" customWidth="1"/>
    <col min="11515" max="11515" width="12.83203125" style="1174" customWidth="1"/>
    <col min="11516" max="11516" width="16.33203125" style="1174" customWidth="1"/>
    <col min="11517" max="11517" width="18" style="1174" customWidth="1"/>
    <col min="11518" max="11518" width="14" style="1174" customWidth="1"/>
    <col min="11519" max="11520" width="13.5" style="1174" customWidth="1"/>
    <col min="11521" max="11521" width="14.83203125" style="1174" customWidth="1"/>
    <col min="11522" max="11522" width="13.6640625" style="1174" customWidth="1"/>
    <col min="11523" max="11523" width="12.83203125" style="1174" customWidth="1"/>
    <col min="11524" max="11524" width="15.1640625" style="1174" customWidth="1"/>
    <col min="11525" max="11525" width="17.1640625" style="1174" customWidth="1"/>
    <col min="11526" max="11528" width="15.83203125" style="1174" customWidth="1"/>
    <col min="11529" max="11529" width="35.6640625" style="1174" customWidth="1"/>
    <col min="11530" max="11769" width="9.33203125" style="1174"/>
    <col min="11770" max="11770" width="38.6640625" style="1174" customWidth="1"/>
    <col min="11771" max="11771" width="12.83203125" style="1174" customWidth="1"/>
    <col min="11772" max="11772" width="16.33203125" style="1174" customWidth="1"/>
    <col min="11773" max="11773" width="18" style="1174" customWidth="1"/>
    <col min="11774" max="11774" width="14" style="1174" customWidth="1"/>
    <col min="11775" max="11776" width="13.5" style="1174" customWidth="1"/>
    <col min="11777" max="11777" width="14.83203125" style="1174" customWidth="1"/>
    <col min="11778" max="11778" width="13.6640625" style="1174" customWidth="1"/>
    <col min="11779" max="11779" width="12.83203125" style="1174" customWidth="1"/>
    <col min="11780" max="11780" width="15.1640625" style="1174" customWidth="1"/>
    <col min="11781" max="11781" width="17.1640625" style="1174" customWidth="1"/>
    <col min="11782" max="11784" width="15.83203125" style="1174" customWidth="1"/>
    <col min="11785" max="11785" width="35.6640625" style="1174" customWidth="1"/>
    <col min="11786" max="12025" width="9.33203125" style="1174"/>
    <col min="12026" max="12026" width="38.6640625" style="1174" customWidth="1"/>
    <col min="12027" max="12027" width="12.83203125" style="1174" customWidth="1"/>
    <col min="12028" max="12028" width="16.33203125" style="1174" customWidth="1"/>
    <col min="12029" max="12029" width="18" style="1174" customWidth="1"/>
    <col min="12030" max="12030" width="14" style="1174" customWidth="1"/>
    <col min="12031" max="12032" width="13.5" style="1174" customWidth="1"/>
    <col min="12033" max="12033" width="14.83203125" style="1174" customWidth="1"/>
    <col min="12034" max="12034" width="13.6640625" style="1174" customWidth="1"/>
    <col min="12035" max="12035" width="12.83203125" style="1174" customWidth="1"/>
    <col min="12036" max="12036" width="15.1640625" style="1174" customWidth="1"/>
    <col min="12037" max="12037" width="17.1640625" style="1174" customWidth="1"/>
    <col min="12038" max="12040" width="15.83203125" style="1174" customWidth="1"/>
    <col min="12041" max="12041" width="35.6640625" style="1174" customWidth="1"/>
    <col min="12042" max="12281" width="9.33203125" style="1174"/>
    <col min="12282" max="12282" width="38.6640625" style="1174" customWidth="1"/>
    <col min="12283" max="12283" width="12.83203125" style="1174" customWidth="1"/>
    <col min="12284" max="12284" width="16.33203125" style="1174" customWidth="1"/>
    <col min="12285" max="12285" width="18" style="1174" customWidth="1"/>
    <col min="12286" max="12286" width="14" style="1174" customWidth="1"/>
    <col min="12287" max="12288" width="13.5" style="1174" customWidth="1"/>
    <col min="12289" max="12289" width="14.83203125" style="1174" customWidth="1"/>
    <col min="12290" max="12290" width="13.6640625" style="1174" customWidth="1"/>
    <col min="12291" max="12291" width="12.83203125" style="1174" customWidth="1"/>
    <col min="12292" max="12292" width="15.1640625" style="1174" customWidth="1"/>
    <col min="12293" max="12293" width="17.1640625" style="1174" customWidth="1"/>
    <col min="12294" max="12296" width="15.83203125" style="1174" customWidth="1"/>
    <col min="12297" max="12297" width="35.6640625" style="1174" customWidth="1"/>
    <col min="12298" max="12537" width="9.33203125" style="1174"/>
    <col min="12538" max="12538" width="38.6640625" style="1174" customWidth="1"/>
    <col min="12539" max="12539" width="12.83203125" style="1174" customWidth="1"/>
    <col min="12540" max="12540" width="16.33203125" style="1174" customWidth="1"/>
    <col min="12541" max="12541" width="18" style="1174" customWidth="1"/>
    <col min="12542" max="12542" width="14" style="1174" customWidth="1"/>
    <col min="12543" max="12544" width="13.5" style="1174" customWidth="1"/>
    <col min="12545" max="12545" width="14.83203125" style="1174" customWidth="1"/>
    <col min="12546" max="12546" width="13.6640625" style="1174" customWidth="1"/>
    <col min="12547" max="12547" width="12.83203125" style="1174" customWidth="1"/>
    <col min="12548" max="12548" width="15.1640625" style="1174" customWidth="1"/>
    <col min="12549" max="12549" width="17.1640625" style="1174" customWidth="1"/>
    <col min="12550" max="12552" width="15.83203125" style="1174" customWidth="1"/>
    <col min="12553" max="12553" width="35.6640625" style="1174" customWidth="1"/>
    <col min="12554" max="12793" width="9.33203125" style="1174"/>
    <col min="12794" max="12794" width="38.6640625" style="1174" customWidth="1"/>
    <col min="12795" max="12795" width="12.83203125" style="1174" customWidth="1"/>
    <col min="12796" max="12796" width="16.33203125" style="1174" customWidth="1"/>
    <col min="12797" max="12797" width="18" style="1174" customWidth="1"/>
    <col min="12798" max="12798" width="14" style="1174" customWidth="1"/>
    <col min="12799" max="12800" width="13.5" style="1174" customWidth="1"/>
    <col min="12801" max="12801" width="14.83203125" style="1174" customWidth="1"/>
    <col min="12802" max="12802" width="13.6640625" style="1174" customWidth="1"/>
    <col min="12803" max="12803" width="12.83203125" style="1174" customWidth="1"/>
    <col min="12804" max="12804" width="15.1640625" style="1174" customWidth="1"/>
    <col min="12805" max="12805" width="17.1640625" style="1174" customWidth="1"/>
    <col min="12806" max="12808" width="15.83203125" style="1174" customWidth="1"/>
    <col min="12809" max="12809" width="35.6640625" style="1174" customWidth="1"/>
    <col min="12810" max="13049" width="9.33203125" style="1174"/>
    <col min="13050" max="13050" width="38.6640625" style="1174" customWidth="1"/>
    <col min="13051" max="13051" width="12.83203125" style="1174" customWidth="1"/>
    <col min="13052" max="13052" width="16.33203125" style="1174" customWidth="1"/>
    <col min="13053" max="13053" width="18" style="1174" customWidth="1"/>
    <col min="13054" max="13054" width="14" style="1174" customWidth="1"/>
    <col min="13055" max="13056" width="13.5" style="1174" customWidth="1"/>
    <col min="13057" max="13057" width="14.83203125" style="1174" customWidth="1"/>
    <col min="13058" max="13058" width="13.6640625" style="1174" customWidth="1"/>
    <col min="13059" max="13059" width="12.83203125" style="1174" customWidth="1"/>
    <col min="13060" max="13060" width="15.1640625" style="1174" customWidth="1"/>
    <col min="13061" max="13061" width="17.1640625" style="1174" customWidth="1"/>
    <col min="13062" max="13064" width="15.83203125" style="1174" customWidth="1"/>
    <col min="13065" max="13065" width="35.6640625" style="1174" customWidth="1"/>
    <col min="13066" max="13305" width="9.33203125" style="1174"/>
    <col min="13306" max="13306" width="38.6640625" style="1174" customWidth="1"/>
    <col min="13307" max="13307" width="12.83203125" style="1174" customWidth="1"/>
    <col min="13308" max="13308" width="16.33203125" style="1174" customWidth="1"/>
    <col min="13309" max="13309" width="18" style="1174" customWidth="1"/>
    <col min="13310" max="13310" width="14" style="1174" customWidth="1"/>
    <col min="13311" max="13312" width="13.5" style="1174" customWidth="1"/>
    <col min="13313" max="13313" width="14.83203125" style="1174" customWidth="1"/>
    <col min="13314" max="13314" width="13.6640625" style="1174" customWidth="1"/>
    <col min="13315" max="13315" width="12.83203125" style="1174" customWidth="1"/>
    <col min="13316" max="13316" width="15.1640625" style="1174" customWidth="1"/>
    <col min="13317" max="13317" width="17.1640625" style="1174" customWidth="1"/>
    <col min="13318" max="13320" width="15.83203125" style="1174" customWidth="1"/>
    <col min="13321" max="13321" width="35.6640625" style="1174" customWidth="1"/>
    <col min="13322" max="13561" width="9.33203125" style="1174"/>
    <col min="13562" max="13562" width="38.6640625" style="1174" customWidth="1"/>
    <col min="13563" max="13563" width="12.83203125" style="1174" customWidth="1"/>
    <col min="13564" max="13564" width="16.33203125" style="1174" customWidth="1"/>
    <col min="13565" max="13565" width="18" style="1174" customWidth="1"/>
    <col min="13566" max="13566" width="14" style="1174" customWidth="1"/>
    <col min="13567" max="13568" width="13.5" style="1174" customWidth="1"/>
    <col min="13569" max="13569" width="14.83203125" style="1174" customWidth="1"/>
    <col min="13570" max="13570" width="13.6640625" style="1174" customWidth="1"/>
    <col min="13571" max="13571" width="12.83203125" style="1174" customWidth="1"/>
    <col min="13572" max="13572" width="15.1640625" style="1174" customWidth="1"/>
    <col min="13573" max="13573" width="17.1640625" style="1174" customWidth="1"/>
    <col min="13574" max="13576" width="15.83203125" style="1174" customWidth="1"/>
    <col min="13577" max="13577" width="35.6640625" style="1174" customWidth="1"/>
    <col min="13578" max="13817" width="9.33203125" style="1174"/>
    <col min="13818" max="13818" width="38.6640625" style="1174" customWidth="1"/>
    <col min="13819" max="13819" width="12.83203125" style="1174" customWidth="1"/>
    <col min="13820" max="13820" width="16.33203125" style="1174" customWidth="1"/>
    <col min="13821" max="13821" width="18" style="1174" customWidth="1"/>
    <col min="13822" max="13822" width="14" style="1174" customWidth="1"/>
    <col min="13823" max="13824" width="13.5" style="1174" customWidth="1"/>
    <col min="13825" max="13825" width="14.83203125" style="1174" customWidth="1"/>
    <col min="13826" max="13826" width="13.6640625" style="1174" customWidth="1"/>
    <col min="13827" max="13827" width="12.83203125" style="1174" customWidth="1"/>
    <col min="13828" max="13828" width="15.1640625" style="1174" customWidth="1"/>
    <col min="13829" max="13829" width="17.1640625" style="1174" customWidth="1"/>
    <col min="13830" max="13832" width="15.83203125" style="1174" customWidth="1"/>
    <col min="13833" max="13833" width="35.6640625" style="1174" customWidth="1"/>
    <col min="13834" max="14073" width="9.33203125" style="1174"/>
    <col min="14074" max="14074" width="38.6640625" style="1174" customWidth="1"/>
    <col min="14075" max="14075" width="12.83203125" style="1174" customWidth="1"/>
    <col min="14076" max="14076" width="16.33203125" style="1174" customWidth="1"/>
    <col min="14077" max="14077" width="18" style="1174" customWidth="1"/>
    <col min="14078" max="14078" width="14" style="1174" customWidth="1"/>
    <col min="14079" max="14080" width="13.5" style="1174" customWidth="1"/>
    <col min="14081" max="14081" width="14.83203125" style="1174" customWidth="1"/>
    <col min="14082" max="14082" width="13.6640625" style="1174" customWidth="1"/>
    <col min="14083" max="14083" width="12.83203125" style="1174" customWidth="1"/>
    <col min="14084" max="14084" width="15.1640625" style="1174" customWidth="1"/>
    <col min="14085" max="14085" width="17.1640625" style="1174" customWidth="1"/>
    <col min="14086" max="14088" width="15.83203125" style="1174" customWidth="1"/>
    <col min="14089" max="14089" width="35.6640625" style="1174" customWidth="1"/>
    <col min="14090" max="14329" width="9.33203125" style="1174"/>
    <col min="14330" max="14330" width="38.6640625" style="1174" customWidth="1"/>
    <col min="14331" max="14331" width="12.83203125" style="1174" customWidth="1"/>
    <col min="14332" max="14332" width="16.33203125" style="1174" customWidth="1"/>
    <col min="14333" max="14333" width="18" style="1174" customWidth="1"/>
    <col min="14334" max="14334" width="14" style="1174" customWidth="1"/>
    <col min="14335" max="14336" width="13.5" style="1174" customWidth="1"/>
    <col min="14337" max="14337" width="14.83203125" style="1174" customWidth="1"/>
    <col min="14338" max="14338" width="13.6640625" style="1174" customWidth="1"/>
    <col min="14339" max="14339" width="12.83203125" style="1174" customWidth="1"/>
    <col min="14340" max="14340" width="15.1640625" style="1174" customWidth="1"/>
    <col min="14341" max="14341" width="17.1640625" style="1174" customWidth="1"/>
    <col min="14342" max="14344" width="15.83203125" style="1174" customWidth="1"/>
    <col min="14345" max="14345" width="35.6640625" style="1174" customWidth="1"/>
    <col min="14346" max="14585" width="9.33203125" style="1174"/>
    <col min="14586" max="14586" width="38.6640625" style="1174" customWidth="1"/>
    <col min="14587" max="14587" width="12.83203125" style="1174" customWidth="1"/>
    <col min="14588" max="14588" width="16.33203125" style="1174" customWidth="1"/>
    <col min="14589" max="14589" width="18" style="1174" customWidth="1"/>
    <col min="14590" max="14590" width="14" style="1174" customWidth="1"/>
    <col min="14591" max="14592" width="13.5" style="1174" customWidth="1"/>
    <col min="14593" max="14593" width="14.83203125" style="1174" customWidth="1"/>
    <col min="14594" max="14594" width="13.6640625" style="1174" customWidth="1"/>
    <col min="14595" max="14595" width="12.83203125" style="1174" customWidth="1"/>
    <col min="14596" max="14596" width="15.1640625" style="1174" customWidth="1"/>
    <col min="14597" max="14597" width="17.1640625" style="1174" customWidth="1"/>
    <col min="14598" max="14600" width="15.83203125" style="1174" customWidth="1"/>
    <col min="14601" max="14601" width="35.6640625" style="1174" customWidth="1"/>
    <col min="14602" max="14841" width="9.33203125" style="1174"/>
    <col min="14842" max="14842" width="38.6640625" style="1174" customWidth="1"/>
    <col min="14843" max="14843" width="12.83203125" style="1174" customWidth="1"/>
    <col min="14844" max="14844" width="16.33203125" style="1174" customWidth="1"/>
    <col min="14845" max="14845" width="18" style="1174" customWidth="1"/>
    <col min="14846" max="14846" width="14" style="1174" customWidth="1"/>
    <col min="14847" max="14848" width="13.5" style="1174" customWidth="1"/>
    <col min="14849" max="14849" width="14.83203125" style="1174" customWidth="1"/>
    <col min="14850" max="14850" width="13.6640625" style="1174" customWidth="1"/>
    <col min="14851" max="14851" width="12.83203125" style="1174" customWidth="1"/>
    <col min="14852" max="14852" width="15.1640625" style="1174" customWidth="1"/>
    <col min="14853" max="14853" width="17.1640625" style="1174" customWidth="1"/>
    <col min="14854" max="14856" width="15.83203125" style="1174" customWidth="1"/>
    <col min="14857" max="14857" width="35.6640625" style="1174" customWidth="1"/>
    <col min="14858" max="15097" width="9.33203125" style="1174"/>
    <col min="15098" max="15098" width="38.6640625" style="1174" customWidth="1"/>
    <col min="15099" max="15099" width="12.83203125" style="1174" customWidth="1"/>
    <col min="15100" max="15100" width="16.33203125" style="1174" customWidth="1"/>
    <col min="15101" max="15101" width="18" style="1174" customWidth="1"/>
    <col min="15102" max="15102" width="14" style="1174" customWidth="1"/>
    <col min="15103" max="15104" width="13.5" style="1174" customWidth="1"/>
    <col min="15105" max="15105" width="14.83203125" style="1174" customWidth="1"/>
    <col min="15106" max="15106" width="13.6640625" style="1174" customWidth="1"/>
    <col min="15107" max="15107" width="12.83203125" style="1174" customWidth="1"/>
    <col min="15108" max="15108" width="15.1640625" style="1174" customWidth="1"/>
    <col min="15109" max="15109" width="17.1640625" style="1174" customWidth="1"/>
    <col min="15110" max="15112" width="15.83203125" style="1174" customWidth="1"/>
    <col min="15113" max="15113" width="35.6640625" style="1174" customWidth="1"/>
    <col min="15114" max="15353" width="9.33203125" style="1174"/>
    <col min="15354" max="15354" width="38.6640625" style="1174" customWidth="1"/>
    <col min="15355" max="15355" width="12.83203125" style="1174" customWidth="1"/>
    <col min="15356" max="15356" width="16.33203125" style="1174" customWidth="1"/>
    <col min="15357" max="15357" width="18" style="1174" customWidth="1"/>
    <col min="15358" max="15358" width="14" style="1174" customWidth="1"/>
    <col min="15359" max="15360" width="13.5" style="1174" customWidth="1"/>
    <col min="15361" max="15361" width="14.83203125" style="1174" customWidth="1"/>
    <col min="15362" max="15362" width="13.6640625" style="1174" customWidth="1"/>
    <col min="15363" max="15363" width="12.83203125" style="1174" customWidth="1"/>
    <col min="15364" max="15364" width="15.1640625" style="1174" customWidth="1"/>
    <col min="15365" max="15365" width="17.1640625" style="1174" customWidth="1"/>
    <col min="15366" max="15368" width="15.83203125" style="1174" customWidth="1"/>
    <col min="15369" max="15369" width="35.6640625" style="1174" customWidth="1"/>
    <col min="15370" max="15609" width="9.33203125" style="1174"/>
    <col min="15610" max="15610" width="38.6640625" style="1174" customWidth="1"/>
    <col min="15611" max="15611" width="12.83203125" style="1174" customWidth="1"/>
    <col min="15612" max="15612" width="16.33203125" style="1174" customWidth="1"/>
    <col min="15613" max="15613" width="18" style="1174" customWidth="1"/>
    <col min="15614" max="15614" width="14" style="1174" customWidth="1"/>
    <col min="15615" max="15616" width="13.5" style="1174" customWidth="1"/>
    <col min="15617" max="15617" width="14.83203125" style="1174" customWidth="1"/>
    <col min="15618" max="15618" width="13.6640625" style="1174" customWidth="1"/>
    <col min="15619" max="15619" width="12.83203125" style="1174" customWidth="1"/>
    <col min="15620" max="15620" width="15.1640625" style="1174" customWidth="1"/>
    <col min="15621" max="15621" width="17.1640625" style="1174" customWidth="1"/>
    <col min="15622" max="15624" width="15.83203125" style="1174" customWidth="1"/>
    <col min="15625" max="15625" width="35.6640625" style="1174" customWidth="1"/>
    <col min="15626" max="15865" width="9.33203125" style="1174"/>
    <col min="15866" max="15866" width="38.6640625" style="1174" customWidth="1"/>
    <col min="15867" max="15867" width="12.83203125" style="1174" customWidth="1"/>
    <col min="15868" max="15868" width="16.33203125" style="1174" customWidth="1"/>
    <col min="15869" max="15869" width="18" style="1174" customWidth="1"/>
    <col min="15870" max="15870" width="14" style="1174" customWidth="1"/>
    <col min="15871" max="15872" width="13.5" style="1174" customWidth="1"/>
    <col min="15873" max="15873" width="14.83203125" style="1174" customWidth="1"/>
    <col min="15874" max="15874" width="13.6640625" style="1174" customWidth="1"/>
    <col min="15875" max="15875" width="12.83203125" style="1174" customWidth="1"/>
    <col min="15876" max="15876" width="15.1640625" style="1174" customWidth="1"/>
    <col min="15877" max="15877" width="17.1640625" style="1174" customWidth="1"/>
    <col min="15878" max="15880" width="15.83203125" style="1174" customWidth="1"/>
    <col min="15881" max="15881" width="35.6640625" style="1174" customWidth="1"/>
    <col min="15882" max="16121" width="9.33203125" style="1174"/>
    <col min="16122" max="16122" width="38.6640625" style="1174" customWidth="1"/>
    <col min="16123" max="16123" width="12.83203125" style="1174" customWidth="1"/>
    <col min="16124" max="16124" width="16.33203125" style="1174" customWidth="1"/>
    <col min="16125" max="16125" width="18" style="1174" customWidth="1"/>
    <col min="16126" max="16126" width="14" style="1174" customWidth="1"/>
    <col min="16127" max="16128" width="13.5" style="1174" customWidth="1"/>
    <col min="16129" max="16129" width="14.83203125" style="1174" customWidth="1"/>
    <col min="16130" max="16130" width="13.6640625" style="1174" customWidth="1"/>
    <col min="16131" max="16131" width="12.83203125" style="1174" customWidth="1"/>
    <col min="16132" max="16132" width="15.1640625" style="1174" customWidth="1"/>
    <col min="16133" max="16133" width="17.1640625" style="1174" customWidth="1"/>
    <col min="16134" max="16136" width="15.83203125" style="1174" customWidth="1"/>
    <col min="16137" max="16137" width="35.6640625" style="1174" customWidth="1"/>
    <col min="16138" max="16384" width="9.33203125" style="1174"/>
  </cols>
  <sheetData>
    <row r="1" spans="1:12" ht="12.75" customHeight="1" x14ac:dyDescent="0.2">
      <c r="A1" s="1953" t="s">
        <v>912</v>
      </c>
      <c r="B1" s="1953"/>
      <c r="C1" s="1953"/>
      <c r="D1" s="1953"/>
      <c r="E1" s="1953"/>
      <c r="F1" s="1953"/>
      <c r="G1" s="1953"/>
      <c r="H1" s="1953"/>
      <c r="I1" s="1953"/>
      <c r="J1" s="1953"/>
      <c r="K1" s="1953"/>
    </row>
    <row r="2" spans="1:12" x14ac:dyDescent="0.2">
      <c r="A2" s="1988" t="s">
        <v>848</v>
      </c>
      <c r="B2" s="1988"/>
      <c r="C2" s="1988"/>
      <c r="D2" s="1988"/>
      <c r="E2" s="1988"/>
      <c r="F2" s="1988"/>
      <c r="G2" s="1988"/>
      <c r="H2" s="1988"/>
      <c r="I2" s="1988"/>
      <c r="J2" s="1988"/>
      <c r="K2" s="1988"/>
      <c r="L2" s="1175"/>
    </row>
    <row r="3" spans="1:12" ht="16.5" x14ac:dyDescent="0.2">
      <c r="A3" s="1191"/>
      <c r="B3" s="1191"/>
      <c r="C3" s="1191"/>
      <c r="D3" s="1191"/>
      <c r="E3" s="1191"/>
      <c r="F3" s="1191"/>
      <c r="G3" s="1191"/>
      <c r="H3" s="1191"/>
      <c r="I3" s="1191"/>
      <c r="J3" s="1191"/>
      <c r="K3" s="1191"/>
      <c r="L3" s="1175"/>
    </row>
    <row r="5" spans="1:12" ht="16.5" x14ac:dyDescent="0.2">
      <c r="A5" s="1997" t="s">
        <v>686</v>
      </c>
      <c r="B5" s="1997"/>
      <c r="C5" s="1997"/>
      <c r="D5" s="1997"/>
      <c r="E5" s="1997"/>
      <c r="F5" s="1997"/>
      <c r="G5" s="1997"/>
      <c r="H5" s="1997"/>
      <c r="I5" s="1997"/>
      <c r="J5" s="1997"/>
      <c r="K5" s="1997"/>
    </row>
    <row r="6" spans="1:12" ht="16.5" x14ac:dyDescent="0.2">
      <c r="A6" s="1192"/>
      <c r="B6" s="1192"/>
      <c r="C6" s="1192"/>
      <c r="D6" s="1192"/>
      <c r="E6" s="1192"/>
      <c r="F6" s="1192"/>
      <c r="G6" s="1192"/>
      <c r="H6" s="1192"/>
      <c r="I6" s="1192"/>
      <c r="J6" s="1192"/>
      <c r="K6" s="1192"/>
    </row>
    <row r="7" spans="1:12" ht="16.5" x14ac:dyDescent="0.2">
      <c r="A7" s="1998" t="s">
        <v>667</v>
      </c>
      <c r="B7" s="1998"/>
      <c r="C7" s="1998"/>
      <c r="D7" s="1998"/>
      <c r="E7" s="1998"/>
      <c r="F7" s="1998"/>
      <c r="G7" s="1998"/>
      <c r="H7" s="1998"/>
      <c r="I7" s="1998"/>
      <c r="J7" s="1998"/>
      <c r="K7" s="1998"/>
    </row>
    <row r="8" spans="1:12" ht="18.75" x14ac:dyDescent="0.2">
      <c r="A8" s="1193"/>
      <c r="B8" s="1193"/>
      <c r="C8" s="1193"/>
      <c r="D8" s="1193"/>
      <c r="E8" s="1193"/>
      <c r="F8" s="1193"/>
      <c r="G8" s="1194"/>
      <c r="H8" s="1193"/>
      <c r="I8" s="1193"/>
      <c r="J8" s="1194"/>
      <c r="K8" s="1193"/>
    </row>
    <row r="9" spans="1:12" ht="13.5" thickBot="1" x14ac:dyDescent="0.25">
      <c r="A9" s="1186"/>
      <c r="B9" s="1186"/>
      <c r="C9" s="1186"/>
      <c r="D9" s="1186"/>
      <c r="E9" s="1186"/>
      <c r="F9" s="1186"/>
      <c r="G9" s="1177"/>
      <c r="H9" s="1186"/>
      <c r="I9" s="1186"/>
      <c r="J9" s="1177"/>
      <c r="K9" s="1186"/>
    </row>
    <row r="10" spans="1:12" ht="95.25" thickBot="1" x14ac:dyDescent="0.25">
      <c r="A10" s="1248" t="s">
        <v>54</v>
      </c>
      <c r="B10" s="1245" t="s">
        <v>691</v>
      </c>
      <c r="C10" s="1246" t="s">
        <v>553</v>
      </c>
      <c r="D10" s="1246" t="s">
        <v>692</v>
      </c>
      <c r="E10" s="1246" t="s">
        <v>463</v>
      </c>
      <c r="F10" s="1247" t="s">
        <v>554</v>
      </c>
      <c r="G10" s="1246" t="s">
        <v>464</v>
      </c>
      <c r="H10" s="1246" t="s">
        <v>465</v>
      </c>
      <c r="I10" s="1195" t="s">
        <v>555</v>
      </c>
      <c r="J10" s="1310" t="s">
        <v>791</v>
      </c>
      <c r="K10" s="1311" t="s">
        <v>466</v>
      </c>
    </row>
    <row r="11" spans="1:12" ht="32.1" customHeight="1" x14ac:dyDescent="0.25">
      <c r="A11" s="1332" t="s">
        <v>132</v>
      </c>
      <c r="B11" s="1196">
        <v>3</v>
      </c>
      <c r="C11" s="1197">
        <v>4</v>
      </c>
      <c r="D11" s="1197"/>
      <c r="E11" s="1197"/>
      <c r="F11" s="1198"/>
      <c r="G11" s="1197"/>
      <c r="H11" s="1197"/>
      <c r="I11" s="1199"/>
      <c r="J11" s="1314"/>
      <c r="K11" s="1315"/>
    </row>
    <row r="12" spans="1:12" ht="32.1" customHeight="1" x14ac:dyDescent="0.25">
      <c r="A12" s="1332" t="s">
        <v>470</v>
      </c>
      <c r="B12" s="1200">
        <v>2</v>
      </c>
      <c r="C12" s="1201">
        <v>12</v>
      </c>
      <c r="D12" s="1201"/>
      <c r="E12" s="1201"/>
      <c r="F12" s="1202">
        <v>26</v>
      </c>
      <c r="G12" s="1201">
        <v>74</v>
      </c>
      <c r="H12" s="1201">
        <v>23</v>
      </c>
      <c r="I12" s="1203">
        <v>17</v>
      </c>
      <c r="J12" s="1201"/>
      <c r="K12" s="1308">
        <v>15</v>
      </c>
    </row>
    <row r="13" spans="1:12" ht="32.1" customHeight="1" x14ac:dyDescent="0.25">
      <c r="A13" s="1333" t="s">
        <v>467</v>
      </c>
      <c r="B13" s="1204">
        <v>4</v>
      </c>
      <c r="C13" s="1205"/>
      <c r="D13" s="1206">
        <v>7</v>
      </c>
      <c r="E13" s="1205"/>
      <c r="F13" s="1207"/>
      <c r="G13" s="1205"/>
      <c r="H13" s="1205"/>
      <c r="I13" s="1208"/>
      <c r="J13" s="1828">
        <v>1</v>
      </c>
      <c r="K13" s="1309"/>
    </row>
    <row r="14" spans="1:12" ht="32.1" customHeight="1" x14ac:dyDescent="0.25">
      <c r="A14" s="1334" t="s">
        <v>385</v>
      </c>
      <c r="B14" s="1200"/>
      <c r="C14" s="1201">
        <v>6</v>
      </c>
      <c r="D14" s="1205"/>
      <c r="E14" s="1205"/>
      <c r="F14" s="1207"/>
      <c r="G14" s="1205"/>
      <c r="H14" s="1205"/>
      <c r="I14" s="1208"/>
      <c r="J14" s="1205"/>
      <c r="K14" s="1309"/>
    </row>
    <row r="15" spans="1:12" ht="31.5" customHeight="1" thickBot="1" x14ac:dyDescent="0.3">
      <c r="A15" s="1335" t="s">
        <v>8</v>
      </c>
      <c r="B15" s="1209">
        <v>3</v>
      </c>
      <c r="C15" s="1210">
        <v>4</v>
      </c>
      <c r="D15" s="1210"/>
      <c r="E15" s="1827"/>
      <c r="F15" s="1211"/>
      <c r="G15" s="1212"/>
      <c r="H15" s="1212"/>
      <c r="I15" s="1213"/>
      <c r="J15" s="1316"/>
      <c r="K15" s="1317"/>
    </row>
    <row r="16" spans="1:12" ht="31.5" customHeight="1" thickBot="1" x14ac:dyDescent="0.3">
      <c r="A16" s="1214" t="s">
        <v>56</v>
      </c>
      <c r="B16" s="1215">
        <f t="shared" ref="B16:K16" si="0">SUM(B11:B15)</f>
        <v>12</v>
      </c>
      <c r="C16" s="1216">
        <f t="shared" si="0"/>
        <v>26</v>
      </c>
      <c r="D16" s="1216">
        <f t="shared" si="0"/>
        <v>7</v>
      </c>
      <c r="E16" s="1216">
        <f t="shared" si="0"/>
        <v>0</v>
      </c>
      <c r="F16" s="1216">
        <f t="shared" si="0"/>
        <v>26</v>
      </c>
      <c r="G16" s="1216">
        <f t="shared" si="0"/>
        <v>74</v>
      </c>
      <c r="H16" s="1216">
        <f t="shared" si="0"/>
        <v>23</v>
      </c>
      <c r="I16" s="1216">
        <f t="shared" si="0"/>
        <v>17</v>
      </c>
      <c r="J16" s="1312">
        <f t="shared" si="0"/>
        <v>1</v>
      </c>
      <c r="K16" s="1313">
        <f t="shared" si="0"/>
        <v>15</v>
      </c>
    </row>
    <row r="17" spans="1:11" x14ac:dyDescent="0.2">
      <c r="A17" s="1186"/>
      <c r="B17" s="1186"/>
      <c r="C17" s="1186"/>
      <c r="D17" s="1186"/>
      <c r="E17" s="1186"/>
      <c r="F17" s="1186"/>
      <c r="G17" s="1177"/>
      <c r="H17" s="1186"/>
      <c r="I17" s="1186"/>
      <c r="J17" s="1177"/>
      <c r="K17" s="1217" t="s">
        <v>821</v>
      </c>
    </row>
    <row r="18" spans="1:11" x14ac:dyDescent="0.2">
      <c r="A18" s="1186"/>
      <c r="B18" s="1186"/>
      <c r="C18" s="1186"/>
      <c r="D18" s="1186"/>
      <c r="E18" s="1186"/>
      <c r="F18" s="1186"/>
      <c r="G18" s="1177"/>
      <c r="H18" s="1186"/>
      <c r="I18" s="1186"/>
      <c r="J18" s="1177"/>
      <c r="K18" s="1186"/>
    </row>
  </sheetData>
  <mergeCells count="4">
    <mergeCell ref="A1:K1"/>
    <mergeCell ref="A2:K2"/>
    <mergeCell ref="A5:K5"/>
    <mergeCell ref="A7:K7"/>
  </mergeCells>
  <printOptions horizontalCentered="1"/>
  <pageMargins left="0.59055118110236227" right="0.59055118110236227" top="0.78740157480314965" bottom="0.98425196850393704" header="0.51181102362204722" footer="0.51181102362204722"/>
  <pageSetup paperSize="9" scale="7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WhiteSpace="0" zoomScaleNormal="100" zoomScaleSheetLayoutView="106" workbookViewId="0">
      <selection activeCell="R20" sqref="R20"/>
    </sheetView>
  </sheetViews>
  <sheetFormatPr defaultRowHeight="12.75" x14ac:dyDescent="0.2"/>
  <cols>
    <col min="1" max="1" width="41.83203125" style="1174" customWidth="1"/>
    <col min="2" max="6" width="18.83203125" style="1174" customWidth="1"/>
    <col min="7" max="256" width="9.33203125" style="1174"/>
    <col min="257" max="257" width="41.83203125" style="1174" customWidth="1"/>
    <col min="258" max="262" width="18.83203125" style="1174" customWidth="1"/>
    <col min="263" max="512" width="9.33203125" style="1174"/>
    <col min="513" max="513" width="41.83203125" style="1174" customWidth="1"/>
    <col min="514" max="518" width="18.83203125" style="1174" customWidth="1"/>
    <col min="519" max="768" width="9.33203125" style="1174"/>
    <col min="769" max="769" width="41.83203125" style="1174" customWidth="1"/>
    <col min="770" max="774" width="18.83203125" style="1174" customWidth="1"/>
    <col min="775" max="1024" width="9.33203125" style="1174"/>
    <col min="1025" max="1025" width="41.83203125" style="1174" customWidth="1"/>
    <col min="1026" max="1030" width="18.83203125" style="1174" customWidth="1"/>
    <col min="1031" max="1280" width="9.33203125" style="1174"/>
    <col min="1281" max="1281" width="41.83203125" style="1174" customWidth="1"/>
    <col min="1282" max="1286" width="18.83203125" style="1174" customWidth="1"/>
    <col min="1287" max="1536" width="9.33203125" style="1174"/>
    <col min="1537" max="1537" width="41.83203125" style="1174" customWidth="1"/>
    <col min="1538" max="1542" width="18.83203125" style="1174" customWidth="1"/>
    <col min="1543" max="1792" width="9.33203125" style="1174"/>
    <col min="1793" max="1793" width="41.83203125" style="1174" customWidth="1"/>
    <col min="1794" max="1798" width="18.83203125" style="1174" customWidth="1"/>
    <col min="1799" max="2048" width="9.33203125" style="1174"/>
    <col min="2049" max="2049" width="41.83203125" style="1174" customWidth="1"/>
    <col min="2050" max="2054" width="18.83203125" style="1174" customWidth="1"/>
    <col min="2055" max="2304" width="9.33203125" style="1174"/>
    <col min="2305" max="2305" width="41.83203125" style="1174" customWidth="1"/>
    <col min="2306" max="2310" width="18.83203125" style="1174" customWidth="1"/>
    <col min="2311" max="2560" width="9.33203125" style="1174"/>
    <col min="2561" max="2561" width="41.83203125" style="1174" customWidth="1"/>
    <col min="2562" max="2566" width="18.83203125" style="1174" customWidth="1"/>
    <col min="2567" max="2816" width="9.33203125" style="1174"/>
    <col min="2817" max="2817" width="41.83203125" style="1174" customWidth="1"/>
    <col min="2818" max="2822" width="18.83203125" style="1174" customWidth="1"/>
    <col min="2823" max="3072" width="9.33203125" style="1174"/>
    <col min="3073" max="3073" width="41.83203125" style="1174" customWidth="1"/>
    <col min="3074" max="3078" width="18.83203125" style="1174" customWidth="1"/>
    <col min="3079" max="3328" width="9.33203125" style="1174"/>
    <col min="3329" max="3329" width="41.83203125" style="1174" customWidth="1"/>
    <col min="3330" max="3334" width="18.83203125" style="1174" customWidth="1"/>
    <col min="3335" max="3584" width="9.33203125" style="1174"/>
    <col min="3585" max="3585" width="41.83203125" style="1174" customWidth="1"/>
    <col min="3586" max="3590" width="18.83203125" style="1174" customWidth="1"/>
    <col min="3591" max="3840" width="9.33203125" style="1174"/>
    <col min="3841" max="3841" width="41.83203125" style="1174" customWidth="1"/>
    <col min="3842" max="3846" width="18.83203125" style="1174" customWidth="1"/>
    <col min="3847" max="4096" width="9.33203125" style="1174"/>
    <col min="4097" max="4097" width="41.83203125" style="1174" customWidth="1"/>
    <col min="4098" max="4102" width="18.83203125" style="1174" customWidth="1"/>
    <col min="4103" max="4352" width="9.33203125" style="1174"/>
    <col min="4353" max="4353" width="41.83203125" style="1174" customWidth="1"/>
    <col min="4354" max="4358" width="18.83203125" style="1174" customWidth="1"/>
    <col min="4359" max="4608" width="9.33203125" style="1174"/>
    <col min="4609" max="4609" width="41.83203125" style="1174" customWidth="1"/>
    <col min="4610" max="4614" width="18.83203125" style="1174" customWidth="1"/>
    <col min="4615" max="4864" width="9.33203125" style="1174"/>
    <col min="4865" max="4865" width="41.83203125" style="1174" customWidth="1"/>
    <col min="4866" max="4870" width="18.83203125" style="1174" customWidth="1"/>
    <col min="4871" max="5120" width="9.33203125" style="1174"/>
    <col min="5121" max="5121" width="41.83203125" style="1174" customWidth="1"/>
    <col min="5122" max="5126" width="18.83203125" style="1174" customWidth="1"/>
    <col min="5127" max="5376" width="9.33203125" style="1174"/>
    <col min="5377" max="5377" width="41.83203125" style="1174" customWidth="1"/>
    <col min="5378" max="5382" width="18.83203125" style="1174" customWidth="1"/>
    <col min="5383" max="5632" width="9.33203125" style="1174"/>
    <col min="5633" max="5633" width="41.83203125" style="1174" customWidth="1"/>
    <col min="5634" max="5638" width="18.83203125" style="1174" customWidth="1"/>
    <col min="5639" max="5888" width="9.33203125" style="1174"/>
    <col min="5889" max="5889" width="41.83203125" style="1174" customWidth="1"/>
    <col min="5890" max="5894" width="18.83203125" style="1174" customWidth="1"/>
    <col min="5895" max="6144" width="9.33203125" style="1174"/>
    <col min="6145" max="6145" width="41.83203125" style="1174" customWidth="1"/>
    <col min="6146" max="6150" width="18.83203125" style="1174" customWidth="1"/>
    <col min="6151" max="6400" width="9.33203125" style="1174"/>
    <col min="6401" max="6401" width="41.83203125" style="1174" customWidth="1"/>
    <col min="6402" max="6406" width="18.83203125" style="1174" customWidth="1"/>
    <col min="6407" max="6656" width="9.33203125" style="1174"/>
    <col min="6657" max="6657" width="41.83203125" style="1174" customWidth="1"/>
    <col min="6658" max="6662" width="18.83203125" style="1174" customWidth="1"/>
    <col min="6663" max="6912" width="9.33203125" style="1174"/>
    <col min="6913" max="6913" width="41.83203125" style="1174" customWidth="1"/>
    <col min="6914" max="6918" width="18.83203125" style="1174" customWidth="1"/>
    <col min="6919" max="7168" width="9.33203125" style="1174"/>
    <col min="7169" max="7169" width="41.83203125" style="1174" customWidth="1"/>
    <col min="7170" max="7174" width="18.83203125" style="1174" customWidth="1"/>
    <col min="7175" max="7424" width="9.33203125" style="1174"/>
    <col min="7425" max="7425" width="41.83203125" style="1174" customWidth="1"/>
    <col min="7426" max="7430" width="18.83203125" style="1174" customWidth="1"/>
    <col min="7431" max="7680" width="9.33203125" style="1174"/>
    <col min="7681" max="7681" width="41.83203125" style="1174" customWidth="1"/>
    <col min="7682" max="7686" width="18.83203125" style="1174" customWidth="1"/>
    <col min="7687" max="7936" width="9.33203125" style="1174"/>
    <col min="7937" max="7937" width="41.83203125" style="1174" customWidth="1"/>
    <col min="7938" max="7942" width="18.83203125" style="1174" customWidth="1"/>
    <col min="7943" max="8192" width="9.33203125" style="1174"/>
    <col min="8193" max="8193" width="41.83203125" style="1174" customWidth="1"/>
    <col min="8194" max="8198" width="18.83203125" style="1174" customWidth="1"/>
    <col min="8199" max="8448" width="9.33203125" style="1174"/>
    <col min="8449" max="8449" width="41.83203125" style="1174" customWidth="1"/>
    <col min="8450" max="8454" width="18.83203125" style="1174" customWidth="1"/>
    <col min="8455" max="8704" width="9.33203125" style="1174"/>
    <col min="8705" max="8705" width="41.83203125" style="1174" customWidth="1"/>
    <col min="8706" max="8710" width="18.83203125" style="1174" customWidth="1"/>
    <col min="8711" max="8960" width="9.33203125" style="1174"/>
    <col min="8961" max="8961" width="41.83203125" style="1174" customWidth="1"/>
    <col min="8962" max="8966" width="18.83203125" style="1174" customWidth="1"/>
    <col min="8967" max="9216" width="9.33203125" style="1174"/>
    <col min="9217" max="9217" width="41.83203125" style="1174" customWidth="1"/>
    <col min="9218" max="9222" width="18.83203125" style="1174" customWidth="1"/>
    <col min="9223" max="9472" width="9.33203125" style="1174"/>
    <col min="9473" max="9473" width="41.83203125" style="1174" customWidth="1"/>
    <col min="9474" max="9478" width="18.83203125" style="1174" customWidth="1"/>
    <col min="9479" max="9728" width="9.33203125" style="1174"/>
    <col min="9729" max="9729" width="41.83203125" style="1174" customWidth="1"/>
    <col min="9730" max="9734" width="18.83203125" style="1174" customWidth="1"/>
    <col min="9735" max="9984" width="9.33203125" style="1174"/>
    <col min="9985" max="9985" width="41.83203125" style="1174" customWidth="1"/>
    <col min="9986" max="9990" width="18.83203125" style="1174" customWidth="1"/>
    <col min="9991" max="10240" width="9.33203125" style="1174"/>
    <col min="10241" max="10241" width="41.83203125" style="1174" customWidth="1"/>
    <col min="10242" max="10246" width="18.83203125" style="1174" customWidth="1"/>
    <col min="10247" max="10496" width="9.33203125" style="1174"/>
    <col min="10497" max="10497" width="41.83203125" style="1174" customWidth="1"/>
    <col min="10498" max="10502" width="18.83203125" style="1174" customWidth="1"/>
    <col min="10503" max="10752" width="9.33203125" style="1174"/>
    <col min="10753" max="10753" width="41.83203125" style="1174" customWidth="1"/>
    <col min="10754" max="10758" width="18.83203125" style="1174" customWidth="1"/>
    <col min="10759" max="11008" width="9.33203125" style="1174"/>
    <col min="11009" max="11009" width="41.83203125" style="1174" customWidth="1"/>
    <col min="11010" max="11014" width="18.83203125" style="1174" customWidth="1"/>
    <col min="11015" max="11264" width="9.33203125" style="1174"/>
    <col min="11265" max="11265" width="41.83203125" style="1174" customWidth="1"/>
    <col min="11266" max="11270" width="18.83203125" style="1174" customWidth="1"/>
    <col min="11271" max="11520" width="9.33203125" style="1174"/>
    <col min="11521" max="11521" width="41.83203125" style="1174" customWidth="1"/>
    <col min="11522" max="11526" width="18.83203125" style="1174" customWidth="1"/>
    <col min="11527" max="11776" width="9.33203125" style="1174"/>
    <col min="11777" max="11777" width="41.83203125" style="1174" customWidth="1"/>
    <col min="11778" max="11782" width="18.83203125" style="1174" customWidth="1"/>
    <col min="11783" max="12032" width="9.33203125" style="1174"/>
    <col min="12033" max="12033" width="41.83203125" style="1174" customWidth="1"/>
    <col min="12034" max="12038" width="18.83203125" style="1174" customWidth="1"/>
    <col min="12039" max="12288" width="9.33203125" style="1174"/>
    <col min="12289" max="12289" width="41.83203125" style="1174" customWidth="1"/>
    <col min="12290" max="12294" width="18.83203125" style="1174" customWidth="1"/>
    <col min="12295" max="12544" width="9.33203125" style="1174"/>
    <col min="12545" max="12545" width="41.83203125" style="1174" customWidth="1"/>
    <col min="12546" max="12550" width="18.83203125" style="1174" customWidth="1"/>
    <col min="12551" max="12800" width="9.33203125" style="1174"/>
    <col min="12801" max="12801" width="41.83203125" style="1174" customWidth="1"/>
    <col min="12802" max="12806" width="18.83203125" style="1174" customWidth="1"/>
    <col min="12807" max="13056" width="9.33203125" style="1174"/>
    <col min="13057" max="13057" width="41.83203125" style="1174" customWidth="1"/>
    <col min="13058" max="13062" width="18.83203125" style="1174" customWidth="1"/>
    <col min="13063" max="13312" width="9.33203125" style="1174"/>
    <col min="13313" max="13313" width="41.83203125" style="1174" customWidth="1"/>
    <col min="13314" max="13318" width="18.83203125" style="1174" customWidth="1"/>
    <col min="13319" max="13568" width="9.33203125" style="1174"/>
    <col min="13569" max="13569" width="41.83203125" style="1174" customWidth="1"/>
    <col min="13570" max="13574" width="18.83203125" style="1174" customWidth="1"/>
    <col min="13575" max="13824" width="9.33203125" style="1174"/>
    <col min="13825" max="13825" width="41.83203125" style="1174" customWidth="1"/>
    <col min="13826" max="13830" width="18.83203125" style="1174" customWidth="1"/>
    <col min="13831" max="14080" width="9.33203125" style="1174"/>
    <col min="14081" max="14081" width="41.83203125" style="1174" customWidth="1"/>
    <col min="14082" max="14086" width="18.83203125" style="1174" customWidth="1"/>
    <col min="14087" max="14336" width="9.33203125" style="1174"/>
    <col min="14337" max="14337" width="41.83203125" style="1174" customWidth="1"/>
    <col min="14338" max="14342" width="18.83203125" style="1174" customWidth="1"/>
    <col min="14343" max="14592" width="9.33203125" style="1174"/>
    <col min="14593" max="14593" width="41.83203125" style="1174" customWidth="1"/>
    <col min="14594" max="14598" width="18.83203125" style="1174" customWidth="1"/>
    <col min="14599" max="14848" width="9.33203125" style="1174"/>
    <col min="14849" max="14849" width="41.83203125" style="1174" customWidth="1"/>
    <col min="14850" max="14854" width="18.83203125" style="1174" customWidth="1"/>
    <col min="14855" max="15104" width="9.33203125" style="1174"/>
    <col min="15105" max="15105" width="41.83203125" style="1174" customWidth="1"/>
    <col min="15106" max="15110" width="18.83203125" style="1174" customWidth="1"/>
    <col min="15111" max="15360" width="9.33203125" style="1174"/>
    <col min="15361" max="15361" width="41.83203125" style="1174" customWidth="1"/>
    <col min="15362" max="15366" width="18.83203125" style="1174" customWidth="1"/>
    <col min="15367" max="15616" width="9.33203125" style="1174"/>
    <col min="15617" max="15617" width="41.83203125" style="1174" customWidth="1"/>
    <col min="15618" max="15622" width="18.83203125" style="1174" customWidth="1"/>
    <col min="15623" max="15872" width="9.33203125" style="1174"/>
    <col min="15873" max="15873" width="41.83203125" style="1174" customWidth="1"/>
    <col min="15874" max="15878" width="18.83203125" style="1174" customWidth="1"/>
    <col min="15879" max="16128" width="9.33203125" style="1174"/>
    <col min="16129" max="16129" width="41.83203125" style="1174" customWidth="1"/>
    <col min="16130" max="16134" width="18.83203125" style="1174" customWidth="1"/>
    <col min="16135" max="16384" width="9.33203125" style="1174"/>
  </cols>
  <sheetData>
    <row r="1" spans="1:7" x14ac:dyDescent="0.2">
      <c r="A1" s="2000" t="s">
        <v>868</v>
      </c>
      <c r="B1" s="2001"/>
      <c r="C1" s="2001"/>
      <c r="D1" s="2001"/>
      <c r="E1" s="2001"/>
      <c r="F1" s="2001"/>
    </row>
    <row r="2" spans="1:7" x14ac:dyDescent="0.2">
      <c r="A2" s="1988" t="s">
        <v>847</v>
      </c>
      <c r="B2" s="1988"/>
      <c r="C2" s="1988"/>
      <c r="D2" s="1988"/>
      <c r="E2" s="1988"/>
      <c r="F2" s="1988"/>
    </row>
    <row r="6" spans="1:7" ht="16.5" x14ac:dyDescent="0.25">
      <c r="A6" s="1999" t="s">
        <v>687</v>
      </c>
      <c r="B6" s="1999"/>
      <c r="C6" s="1999"/>
      <c r="D6" s="1999"/>
      <c r="E6" s="1999"/>
      <c r="F6" s="1999"/>
    </row>
    <row r="7" spans="1:7" ht="16.5" x14ac:dyDescent="0.25">
      <c r="A7" s="1999" t="s">
        <v>667</v>
      </c>
      <c r="B7" s="1999"/>
      <c r="C7" s="1999"/>
      <c r="D7" s="1999"/>
      <c r="E7" s="1999"/>
      <c r="F7" s="1999"/>
    </row>
    <row r="8" spans="1:7" ht="18.75" x14ac:dyDescent="0.3">
      <c r="A8" s="1218"/>
      <c r="B8" s="1218"/>
      <c r="C8" s="1218"/>
      <c r="D8" s="1218"/>
      <c r="E8" s="1218"/>
      <c r="F8" s="1218"/>
    </row>
    <row r="9" spans="1:7" x14ac:dyDescent="0.2">
      <c r="A9" s="1186"/>
      <c r="B9" s="1186"/>
      <c r="C9" s="1186"/>
      <c r="D9" s="1186"/>
      <c r="E9" s="1186"/>
      <c r="F9" s="1186"/>
    </row>
    <row r="10" spans="1:7" ht="13.5" thickBot="1" x14ac:dyDescent="0.25">
      <c r="A10" s="1186"/>
      <c r="B10" s="1186"/>
      <c r="C10" s="1186"/>
      <c r="D10" s="1186"/>
      <c r="E10" s="1186"/>
      <c r="F10" s="1186"/>
    </row>
    <row r="11" spans="1:7" ht="33.75" thickBot="1" x14ac:dyDescent="0.25">
      <c r="A11" s="1219" t="s">
        <v>54</v>
      </c>
      <c r="B11" s="1220" t="s">
        <v>61</v>
      </c>
      <c r="C11" s="1220" t="s">
        <v>468</v>
      </c>
      <c r="D11" s="1220" t="s">
        <v>469</v>
      </c>
      <c r="E11" s="1221" t="s">
        <v>65</v>
      </c>
      <c r="F11" s="1222" t="s">
        <v>56</v>
      </c>
    </row>
    <row r="12" spans="1:7" ht="33" x14ac:dyDescent="0.25">
      <c r="A12" s="1223" t="s">
        <v>132</v>
      </c>
      <c r="B12" s="1224">
        <v>1</v>
      </c>
      <c r="C12" s="1224">
        <v>1</v>
      </c>
      <c r="D12" s="1224">
        <v>1</v>
      </c>
      <c r="E12" s="1249"/>
      <c r="F12" s="1250">
        <f>B12+C12+D12+E12</f>
        <v>3</v>
      </c>
      <c r="G12" s="1225"/>
    </row>
    <row r="13" spans="1:7" s="1177" customFormat="1" ht="33" x14ac:dyDescent="0.2">
      <c r="A13" s="1226" t="s">
        <v>470</v>
      </c>
      <c r="B13" s="1227"/>
      <c r="C13" s="1227"/>
      <c r="D13" s="1227"/>
      <c r="E13" s="1228">
        <v>1</v>
      </c>
      <c r="F13" s="1229">
        <f>B13+C13+D13+E13</f>
        <v>1</v>
      </c>
    </row>
    <row r="14" spans="1:7" ht="33" x14ac:dyDescent="0.2">
      <c r="A14" s="1230" t="s">
        <v>467</v>
      </c>
      <c r="B14" s="1231"/>
      <c r="C14" s="1231"/>
      <c r="D14" s="1231"/>
      <c r="E14" s="1232"/>
      <c r="F14" s="1233"/>
    </row>
    <row r="15" spans="1:7" ht="33" x14ac:dyDescent="0.2">
      <c r="A15" s="1230" t="s">
        <v>385</v>
      </c>
      <c r="B15" s="1231"/>
      <c r="C15" s="1231"/>
      <c r="D15" s="1231"/>
      <c r="E15" s="1232"/>
      <c r="F15" s="1233"/>
    </row>
    <row r="16" spans="1:7" ht="33.75" thickBot="1" x14ac:dyDescent="0.25">
      <c r="A16" s="1234" t="s">
        <v>8</v>
      </c>
      <c r="B16" s="1235"/>
      <c r="C16" s="1236"/>
      <c r="D16" s="1236"/>
      <c r="E16" s="1237"/>
      <c r="F16" s="1229"/>
      <c r="G16" s="1238"/>
    </row>
    <row r="17" spans="1:12" s="1177" customFormat="1" ht="17.25" thickBot="1" x14ac:dyDescent="0.25">
      <c r="A17" s="1239" t="s">
        <v>56</v>
      </c>
      <c r="B17" s="1240">
        <f>B12+B13+B14+B15+B16</f>
        <v>1</v>
      </c>
      <c r="C17" s="1240">
        <f t="shared" ref="C17:F17" si="0">C12+C13+C14+C15+C16</f>
        <v>1</v>
      </c>
      <c r="D17" s="1240">
        <f t="shared" si="0"/>
        <v>1</v>
      </c>
      <c r="E17" s="1241">
        <f t="shared" si="0"/>
        <v>1</v>
      </c>
      <c r="F17" s="1242">
        <f t="shared" si="0"/>
        <v>4</v>
      </c>
    </row>
    <row r="18" spans="1:12" x14ac:dyDescent="0.2">
      <c r="F18" s="1532" t="s">
        <v>821</v>
      </c>
    </row>
    <row r="19" spans="1:12" x14ac:dyDescent="0.2">
      <c r="L19" s="1243"/>
    </row>
  </sheetData>
  <mergeCells count="4">
    <mergeCell ref="A2:F2"/>
    <mergeCell ref="A6:F6"/>
    <mergeCell ref="A7:F7"/>
    <mergeCell ref="A1:F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view="pageBreakPreview" zoomScaleNormal="100" zoomScaleSheetLayoutView="100" workbookViewId="0">
      <selection activeCell="J23" sqref="J23"/>
    </sheetView>
  </sheetViews>
  <sheetFormatPr defaultRowHeight="12.75" x14ac:dyDescent="0.2"/>
  <cols>
    <col min="1" max="1" width="36.1640625" customWidth="1"/>
    <col min="2" max="6" width="13.83203125" customWidth="1"/>
    <col min="257" max="257" width="36.1640625" customWidth="1"/>
    <col min="258" max="262" width="13.83203125" customWidth="1"/>
    <col min="513" max="513" width="36.1640625" customWidth="1"/>
    <col min="514" max="518" width="13.83203125" customWidth="1"/>
    <col min="769" max="769" width="36.1640625" customWidth="1"/>
    <col min="770" max="774" width="13.83203125" customWidth="1"/>
    <col min="1025" max="1025" width="36.1640625" customWidth="1"/>
    <col min="1026" max="1030" width="13.83203125" customWidth="1"/>
    <col min="1281" max="1281" width="36.1640625" customWidth="1"/>
    <col min="1282" max="1286" width="13.83203125" customWidth="1"/>
    <col min="1537" max="1537" width="36.1640625" customWidth="1"/>
    <col min="1538" max="1542" width="13.83203125" customWidth="1"/>
    <col min="1793" max="1793" width="36.1640625" customWidth="1"/>
    <col min="1794" max="1798" width="13.83203125" customWidth="1"/>
    <col min="2049" max="2049" width="36.1640625" customWidth="1"/>
    <col min="2050" max="2054" width="13.83203125" customWidth="1"/>
    <col min="2305" max="2305" width="36.1640625" customWidth="1"/>
    <col min="2306" max="2310" width="13.83203125" customWidth="1"/>
    <col min="2561" max="2561" width="36.1640625" customWidth="1"/>
    <col min="2562" max="2566" width="13.83203125" customWidth="1"/>
    <col min="2817" max="2817" width="36.1640625" customWidth="1"/>
    <col min="2818" max="2822" width="13.83203125" customWidth="1"/>
    <col min="3073" max="3073" width="36.1640625" customWidth="1"/>
    <col min="3074" max="3078" width="13.83203125" customWidth="1"/>
    <col min="3329" max="3329" width="36.1640625" customWidth="1"/>
    <col min="3330" max="3334" width="13.83203125" customWidth="1"/>
    <col min="3585" max="3585" width="36.1640625" customWidth="1"/>
    <col min="3586" max="3590" width="13.83203125" customWidth="1"/>
    <col min="3841" max="3841" width="36.1640625" customWidth="1"/>
    <col min="3842" max="3846" width="13.83203125" customWidth="1"/>
    <col min="4097" max="4097" width="36.1640625" customWidth="1"/>
    <col min="4098" max="4102" width="13.83203125" customWidth="1"/>
    <col min="4353" max="4353" width="36.1640625" customWidth="1"/>
    <col min="4354" max="4358" width="13.83203125" customWidth="1"/>
    <col min="4609" max="4609" width="36.1640625" customWidth="1"/>
    <col min="4610" max="4614" width="13.83203125" customWidth="1"/>
    <col min="4865" max="4865" width="36.1640625" customWidth="1"/>
    <col min="4866" max="4870" width="13.83203125" customWidth="1"/>
    <col min="5121" max="5121" width="36.1640625" customWidth="1"/>
    <col min="5122" max="5126" width="13.83203125" customWidth="1"/>
    <col min="5377" max="5377" width="36.1640625" customWidth="1"/>
    <col min="5378" max="5382" width="13.83203125" customWidth="1"/>
    <col min="5633" max="5633" width="36.1640625" customWidth="1"/>
    <col min="5634" max="5638" width="13.83203125" customWidth="1"/>
    <col min="5889" max="5889" width="36.1640625" customWidth="1"/>
    <col min="5890" max="5894" width="13.83203125" customWidth="1"/>
    <col min="6145" max="6145" width="36.1640625" customWidth="1"/>
    <col min="6146" max="6150" width="13.83203125" customWidth="1"/>
    <col min="6401" max="6401" width="36.1640625" customWidth="1"/>
    <col min="6402" max="6406" width="13.83203125" customWidth="1"/>
    <col min="6657" max="6657" width="36.1640625" customWidth="1"/>
    <col min="6658" max="6662" width="13.83203125" customWidth="1"/>
    <col min="6913" max="6913" width="36.1640625" customWidth="1"/>
    <col min="6914" max="6918" width="13.83203125" customWidth="1"/>
    <col min="7169" max="7169" width="36.1640625" customWidth="1"/>
    <col min="7170" max="7174" width="13.83203125" customWidth="1"/>
    <col min="7425" max="7425" width="36.1640625" customWidth="1"/>
    <col min="7426" max="7430" width="13.83203125" customWidth="1"/>
    <col min="7681" max="7681" width="36.1640625" customWidth="1"/>
    <col min="7682" max="7686" width="13.83203125" customWidth="1"/>
    <col min="7937" max="7937" width="36.1640625" customWidth="1"/>
    <col min="7938" max="7942" width="13.83203125" customWidth="1"/>
    <col min="8193" max="8193" width="36.1640625" customWidth="1"/>
    <col min="8194" max="8198" width="13.83203125" customWidth="1"/>
    <col min="8449" max="8449" width="36.1640625" customWidth="1"/>
    <col min="8450" max="8454" width="13.83203125" customWidth="1"/>
    <col min="8705" max="8705" width="36.1640625" customWidth="1"/>
    <col min="8706" max="8710" width="13.83203125" customWidth="1"/>
    <col min="8961" max="8961" width="36.1640625" customWidth="1"/>
    <col min="8962" max="8966" width="13.83203125" customWidth="1"/>
    <col min="9217" max="9217" width="36.1640625" customWidth="1"/>
    <col min="9218" max="9222" width="13.83203125" customWidth="1"/>
    <col min="9473" max="9473" width="36.1640625" customWidth="1"/>
    <col min="9474" max="9478" width="13.83203125" customWidth="1"/>
    <col min="9729" max="9729" width="36.1640625" customWidth="1"/>
    <col min="9730" max="9734" width="13.83203125" customWidth="1"/>
    <col min="9985" max="9985" width="36.1640625" customWidth="1"/>
    <col min="9986" max="9990" width="13.83203125" customWidth="1"/>
    <col min="10241" max="10241" width="36.1640625" customWidth="1"/>
    <col min="10242" max="10246" width="13.83203125" customWidth="1"/>
    <col min="10497" max="10497" width="36.1640625" customWidth="1"/>
    <col min="10498" max="10502" width="13.83203125" customWidth="1"/>
    <col min="10753" max="10753" width="36.1640625" customWidth="1"/>
    <col min="10754" max="10758" width="13.83203125" customWidth="1"/>
    <col min="11009" max="11009" width="36.1640625" customWidth="1"/>
    <col min="11010" max="11014" width="13.83203125" customWidth="1"/>
    <col min="11265" max="11265" width="36.1640625" customWidth="1"/>
    <col min="11266" max="11270" width="13.83203125" customWidth="1"/>
    <col min="11521" max="11521" width="36.1640625" customWidth="1"/>
    <col min="11522" max="11526" width="13.83203125" customWidth="1"/>
    <col min="11777" max="11777" width="36.1640625" customWidth="1"/>
    <col min="11778" max="11782" width="13.83203125" customWidth="1"/>
    <col min="12033" max="12033" width="36.1640625" customWidth="1"/>
    <col min="12034" max="12038" width="13.83203125" customWidth="1"/>
    <col min="12289" max="12289" width="36.1640625" customWidth="1"/>
    <col min="12290" max="12294" width="13.83203125" customWidth="1"/>
    <col min="12545" max="12545" width="36.1640625" customWidth="1"/>
    <col min="12546" max="12550" width="13.83203125" customWidth="1"/>
    <col min="12801" max="12801" width="36.1640625" customWidth="1"/>
    <col min="12802" max="12806" width="13.83203125" customWidth="1"/>
    <col min="13057" max="13057" width="36.1640625" customWidth="1"/>
    <col min="13058" max="13062" width="13.83203125" customWidth="1"/>
    <col min="13313" max="13313" width="36.1640625" customWidth="1"/>
    <col min="13314" max="13318" width="13.83203125" customWidth="1"/>
    <col min="13569" max="13569" width="36.1640625" customWidth="1"/>
    <col min="13570" max="13574" width="13.83203125" customWidth="1"/>
    <col min="13825" max="13825" width="36.1640625" customWidth="1"/>
    <col min="13826" max="13830" width="13.83203125" customWidth="1"/>
    <col min="14081" max="14081" width="36.1640625" customWidth="1"/>
    <col min="14082" max="14086" width="13.83203125" customWidth="1"/>
    <col min="14337" max="14337" width="36.1640625" customWidth="1"/>
    <col min="14338" max="14342" width="13.83203125" customWidth="1"/>
    <col min="14593" max="14593" width="36.1640625" customWidth="1"/>
    <col min="14594" max="14598" width="13.83203125" customWidth="1"/>
    <col min="14849" max="14849" width="36.1640625" customWidth="1"/>
    <col min="14850" max="14854" width="13.83203125" customWidth="1"/>
    <col min="15105" max="15105" width="36.1640625" customWidth="1"/>
    <col min="15106" max="15110" width="13.83203125" customWidth="1"/>
    <col min="15361" max="15361" width="36.1640625" customWidth="1"/>
    <col min="15362" max="15366" width="13.83203125" customWidth="1"/>
    <col min="15617" max="15617" width="36.1640625" customWidth="1"/>
    <col min="15618" max="15622" width="13.83203125" customWidth="1"/>
    <col min="15873" max="15873" width="36.1640625" customWidth="1"/>
    <col min="15874" max="15878" width="13.83203125" customWidth="1"/>
    <col min="16129" max="16129" width="36.1640625" customWidth="1"/>
    <col min="16130" max="16134" width="13.83203125" customWidth="1"/>
  </cols>
  <sheetData>
    <row r="1" spans="1:6" s="29" customFormat="1" x14ac:dyDescent="0.2">
      <c r="A1" s="1895" t="s">
        <v>799</v>
      </c>
      <c r="B1" s="1895"/>
      <c r="C1" s="1895"/>
      <c r="D1" s="1895"/>
      <c r="E1" s="1895"/>
      <c r="F1" s="1895"/>
    </row>
    <row r="2" spans="1:6" s="29" customFormat="1" x14ac:dyDescent="0.2">
      <c r="A2" s="497"/>
      <c r="B2" s="497"/>
      <c r="C2" s="497"/>
      <c r="D2" s="497"/>
      <c r="E2" s="497"/>
      <c r="F2" s="497"/>
    </row>
    <row r="3" spans="1:6" ht="15.75" x14ac:dyDescent="0.2">
      <c r="A3" s="2002" t="s">
        <v>637</v>
      </c>
      <c r="B3" s="2002"/>
      <c r="C3" s="2002"/>
      <c r="D3" s="2002"/>
      <c r="E3" s="2002"/>
      <c r="F3" s="2002"/>
    </row>
    <row r="4" spans="1:6" ht="15.75" x14ac:dyDescent="0.2">
      <c r="A4" s="2003" t="s">
        <v>638</v>
      </c>
      <c r="B4" s="2003"/>
      <c r="C4" s="2003"/>
      <c r="D4" s="2003"/>
      <c r="E4" s="2003"/>
      <c r="F4" s="2003"/>
    </row>
    <row r="5" spans="1:6" ht="15.75" x14ac:dyDescent="0.2">
      <c r="A5" s="1296"/>
      <c r="B5" s="1296"/>
      <c r="C5" s="1296"/>
      <c r="D5" s="1296"/>
      <c r="E5" s="1296"/>
      <c r="F5" s="1296"/>
    </row>
    <row r="6" spans="1:6" ht="39.75" customHeight="1" x14ac:dyDescent="0.2">
      <c r="A6" s="392" t="s">
        <v>471</v>
      </c>
      <c r="B6" s="2005" t="s">
        <v>695</v>
      </c>
      <c r="C6" s="2005"/>
      <c r="D6" s="2005"/>
      <c r="E6" s="2005"/>
      <c r="F6" s="2005"/>
    </row>
    <row r="7" spans="1:6" ht="14.25" thickBot="1" x14ac:dyDescent="0.3">
      <c r="E7" s="2006" t="s">
        <v>360</v>
      </c>
      <c r="F7" s="2006"/>
    </row>
    <row r="8" spans="1:6" ht="15" customHeight="1" thickBot="1" x14ac:dyDescent="0.25">
      <c r="A8" s="393" t="s">
        <v>472</v>
      </c>
      <c r="B8" s="394" t="s">
        <v>668</v>
      </c>
      <c r="C8" s="394" t="s">
        <v>604</v>
      </c>
      <c r="D8" s="394" t="s">
        <v>611</v>
      </c>
      <c r="E8" s="394" t="s">
        <v>639</v>
      </c>
      <c r="F8" s="395" t="s">
        <v>56</v>
      </c>
    </row>
    <row r="9" spans="1:6" x14ac:dyDescent="0.2">
      <c r="A9" s="396" t="s">
        <v>473</v>
      </c>
      <c r="B9" s="397"/>
      <c r="C9" s="397">
        <v>1270000</v>
      </c>
      <c r="D9" s="397"/>
      <c r="E9" s="397"/>
      <c r="F9" s="398">
        <f t="shared" ref="F9:F15" si="0">SUM(B9:E9)</f>
        <v>1270000</v>
      </c>
    </row>
    <row r="10" spans="1:6" x14ac:dyDescent="0.2">
      <c r="A10" s="519" t="s">
        <v>474</v>
      </c>
      <c r="B10" s="520"/>
      <c r="C10" s="520"/>
      <c r="D10" s="520"/>
      <c r="E10" s="520"/>
      <c r="F10" s="521">
        <f t="shared" si="0"/>
        <v>0</v>
      </c>
    </row>
    <row r="11" spans="1:6" x14ac:dyDescent="0.2">
      <c r="A11" s="522" t="s">
        <v>475</v>
      </c>
      <c r="B11" s="523">
        <f>8227696+176273710</f>
        <v>184501406</v>
      </c>
      <c r="C11" s="523"/>
      <c r="D11" s="523"/>
      <c r="E11" s="523"/>
      <c r="F11" s="524">
        <f t="shared" si="0"/>
        <v>184501406</v>
      </c>
    </row>
    <row r="12" spans="1:6" x14ac:dyDescent="0.2">
      <c r="A12" s="522" t="s">
        <v>476</v>
      </c>
      <c r="B12" s="523"/>
      <c r="C12" s="523"/>
      <c r="D12" s="523"/>
      <c r="E12" s="523"/>
      <c r="F12" s="524">
        <f t="shared" si="0"/>
        <v>0</v>
      </c>
    </row>
    <row r="13" spans="1:6" x14ac:dyDescent="0.2">
      <c r="A13" s="522" t="s">
        <v>477</v>
      </c>
      <c r="B13" s="523"/>
      <c r="C13" s="523"/>
      <c r="D13" s="523"/>
      <c r="E13" s="523"/>
      <c r="F13" s="524">
        <f t="shared" si="0"/>
        <v>0</v>
      </c>
    </row>
    <row r="14" spans="1:6" x14ac:dyDescent="0.2">
      <c r="A14" s="522" t="s">
        <v>478</v>
      </c>
      <c r="B14" s="523"/>
      <c r="C14" s="523"/>
      <c r="D14" s="523"/>
      <c r="E14" s="523"/>
      <c r="F14" s="524">
        <f t="shared" si="0"/>
        <v>0</v>
      </c>
    </row>
    <row r="15" spans="1:6" ht="13.5" thickBot="1" x14ac:dyDescent="0.25">
      <c r="A15" s="525"/>
      <c r="B15" s="526"/>
      <c r="C15" s="526"/>
      <c r="D15" s="526"/>
      <c r="E15" s="526"/>
      <c r="F15" s="524">
        <f t="shared" si="0"/>
        <v>0</v>
      </c>
    </row>
    <row r="16" spans="1:6" ht="13.5" thickBot="1" x14ac:dyDescent="0.25">
      <c r="A16" s="407" t="s">
        <v>479</v>
      </c>
      <c r="B16" s="408">
        <f>B9+SUM(B11:B15)</f>
        <v>184501406</v>
      </c>
      <c r="C16" s="408">
        <f>C9+SUM(C11:C15)</f>
        <v>1270000</v>
      </c>
      <c r="D16" s="408">
        <f>D9+SUM(D11:D15)</f>
        <v>0</v>
      </c>
      <c r="E16" s="408">
        <f>E9+SUM(E11:E15)</f>
        <v>0</v>
      </c>
      <c r="F16" s="409">
        <f>F9+SUM(F11:F15)</f>
        <v>185771406</v>
      </c>
    </row>
    <row r="17" spans="1:13" ht="13.5" thickBot="1" x14ac:dyDescent="0.25">
      <c r="A17" s="410"/>
      <c r="B17" s="410"/>
      <c r="C17" s="410"/>
      <c r="D17" s="410"/>
      <c r="E17" s="410"/>
      <c r="F17" s="410"/>
    </row>
    <row r="18" spans="1:13" ht="15" customHeight="1" thickBot="1" x14ac:dyDescent="0.25">
      <c r="A18" s="393" t="s">
        <v>480</v>
      </c>
      <c r="B18" s="394" t="s">
        <v>668</v>
      </c>
      <c r="C18" s="394" t="s">
        <v>604</v>
      </c>
      <c r="D18" s="394" t="s">
        <v>611</v>
      </c>
      <c r="E18" s="394" t="s">
        <v>639</v>
      </c>
      <c r="F18" s="395" t="s">
        <v>56</v>
      </c>
    </row>
    <row r="19" spans="1:13" x14ac:dyDescent="0.2">
      <c r="A19" s="396" t="s">
        <v>481</v>
      </c>
      <c r="B19" s="397"/>
      <c r="C19" s="397">
        <v>4612535</v>
      </c>
      <c r="D19" s="397"/>
      <c r="E19" s="397"/>
      <c r="F19" s="398">
        <f t="shared" ref="F19:F25" si="1">SUM(B19:E19)</f>
        <v>4612535</v>
      </c>
    </row>
    <row r="20" spans="1:13" x14ac:dyDescent="0.2">
      <c r="A20" s="527" t="s">
        <v>521</v>
      </c>
      <c r="B20" s="523">
        <v>4699000</v>
      </c>
      <c r="C20" s="523">
        <v>169374287</v>
      </c>
      <c r="D20" s="523"/>
      <c r="E20" s="523"/>
      <c r="F20" s="524">
        <f t="shared" si="1"/>
        <v>174073287</v>
      </c>
    </row>
    <row r="21" spans="1:13" x14ac:dyDescent="0.2">
      <c r="A21" s="522" t="s">
        <v>482</v>
      </c>
      <c r="B21" s="523">
        <f>3022600+6096+500000</f>
        <v>3528696</v>
      </c>
      <c r="C21" s="523">
        <f>1651000+1905888</f>
        <v>3556888</v>
      </c>
      <c r="D21" s="523"/>
      <c r="E21" s="523"/>
      <c r="F21" s="524">
        <f t="shared" si="1"/>
        <v>7085584</v>
      </c>
      <c r="I21" t="s">
        <v>483</v>
      </c>
    </row>
    <row r="22" spans="1:13" x14ac:dyDescent="0.2">
      <c r="A22" s="522" t="s">
        <v>484</v>
      </c>
      <c r="B22" s="523"/>
      <c r="C22" s="523"/>
      <c r="D22" s="523"/>
      <c r="E22" s="523"/>
      <c r="F22" s="524">
        <f t="shared" si="1"/>
        <v>0</v>
      </c>
      <c r="M22" t="s">
        <v>383</v>
      </c>
    </row>
    <row r="23" spans="1:13" x14ac:dyDescent="0.2">
      <c r="A23" s="528" t="s">
        <v>485</v>
      </c>
      <c r="B23" s="523"/>
      <c r="C23" s="523"/>
      <c r="D23" s="523"/>
      <c r="E23" s="523"/>
      <c r="F23" s="524">
        <f t="shared" si="1"/>
        <v>0</v>
      </c>
    </row>
    <row r="24" spans="1:13" x14ac:dyDescent="0.2">
      <c r="A24" s="528"/>
      <c r="B24" s="523"/>
      <c r="C24" s="523"/>
      <c r="D24" s="523"/>
      <c r="E24" s="523"/>
      <c r="F24" s="524">
        <f t="shared" si="1"/>
        <v>0</v>
      </c>
    </row>
    <row r="25" spans="1:13" ht="13.5" thickBot="1" x14ac:dyDescent="0.25">
      <c r="A25" s="525"/>
      <c r="B25" s="526"/>
      <c r="C25" s="526"/>
      <c r="D25" s="526"/>
      <c r="E25" s="526"/>
      <c r="F25" s="524">
        <f t="shared" si="1"/>
        <v>0</v>
      </c>
    </row>
    <row r="26" spans="1:13" ht="13.5" thickBot="1" x14ac:dyDescent="0.25">
      <c r="A26" s="407" t="s">
        <v>35</v>
      </c>
      <c r="B26" s="408">
        <f>SUM(B19:B25)</f>
        <v>8227696</v>
      </c>
      <c r="C26" s="408">
        <f>SUM(C19:C25)</f>
        <v>177543710</v>
      </c>
      <c r="D26" s="408">
        <f>SUM(D19:D25)</f>
        <v>0</v>
      </c>
      <c r="E26" s="408">
        <f>SUM(E19:E25)</f>
        <v>0</v>
      </c>
      <c r="F26" s="409">
        <f>SUM(F19:F25)</f>
        <v>185771406</v>
      </c>
    </row>
    <row r="28" spans="1:13" ht="44.45" customHeight="1" x14ac:dyDescent="0.2">
      <c r="A28" s="392" t="s">
        <v>471</v>
      </c>
      <c r="B28" s="2005" t="s">
        <v>696</v>
      </c>
      <c r="C28" s="2005"/>
      <c r="D28" s="2005"/>
      <c r="E28" s="2005"/>
      <c r="F28" s="2005"/>
    </row>
    <row r="29" spans="1:13" ht="14.25" thickBot="1" x14ac:dyDescent="0.3">
      <c r="E29" s="2006" t="s">
        <v>360</v>
      </c>
      <c r="F29" s="2006"/>
    </row>
    <row r="30" spans="1:13" ht="13.5" thickBot="1" x14ac:dyDescent="0.25">
      <c r="A30" s="393" t="s">
        <v>472</v>
      </c>
      <c r="B30" s="394" t="s">
        <v>668</v>
      </c>
      <c r="C30" s="394" t="s">
        <v>604</v>
      </c>
      <c r="D30" s="394" t="s">
        <v>611</v>
      </c>
      <c r="E30" s="394" t="s">
        <v>639</v>
      </c>
      <c r="F30" s="395" t="s">
        <v>56</v>
      </c>
    </row>
    <row r="31" spans="1:13" x14ac:dyDescent="0.2">
      <c r="A31" s="396" t="s">
        <v>473</v>
      </c>
      <c r="B31" s="397"/>
      <c r="C31" s="397">
        <v>8699692</v>
      </c>
      <c r="D31" s="397"/>
      <c r="E31" s="397"/>
      <c r="F31" s="398">
        <f t="shared" ref="F31:F37" si="2">SUM(B31:E31)</f>
        <v>8699692</v>
      </c>
    </row>
    <row r="32" spans="1:13" x14ac:dyDescent="0.2">
      <c r="A32" s="399" t="s">
        <v>474</v>
      </c>
      <c r="B32" s="400"/>
      <c r="C32" s="400"/>
      <c r="D32" s="400"/>
      <c r="E32" s="400"/>
      <c r="F32" s="401">
        <f t="shared" si="2"/>
        <v>0</v>
      </c>
    </row>
    <row r="33" spans="1:6" x14ac:dyDescent="0.2">
      <c r="A33" s="402" t="s">
        <v>475</v>
      </c>
      <c r="B33" s="403">
        <v>61686035</v>
      </c>
      <c r="C33" s="403"/>
      <c r="D33" s="403"/>
      <c r="E33" s="403"/>
      <c r="F33" s="404">
        <f t="shared" si="2"/>
        <v>61686035</v>
      </c>
    </row>
    <row r="34" spans="1:6" x14ac:dyDescent="0.2">
      <c r="A34" s="402" t="s">
        <v>476</v>
      </c>
      <c r="B34" s="403"/>
      <c r="C34" s="403"/>
      <c r="D34" s="403"/>
      <c r="E34" s="403"/>
      <c r="F34" s="404">
        <f t="shared" si="2"/>
        <v>0</v>
      </c>
    </row>
    <row r="35" spans="1:6" x14ac:dyDescent="0.2">
      <c r="A35" s="402" t="s">
        <v>477</v>
      </c>
      <c r="B35" s="403"/>
      <c r="C35" s="403"/>
      <c r="D35" s="403"/>
      <c r="E35" s="403"/>
      <c r="F35" s="404">
        <f t="shared" si="2"/>
        <v>0</v>
      </c>
    </row>
    <row r="36" spans="1:6" x14ac:dyDescent="0.2">
      <c r="A36" s="402" t="s">
        <v>478</v>
      </c>
      <c r="B36" s="403"/>
      <c r="C36" s="403"/>
      <c r="D36" s="403"/>
      <c r="E36" s="403"/>
      <c r="F36" s="404">
        <f t="shared" si="2"/>
        <v>0</v>
      </c>
    </row>
    <row r="37" spans="1:6" ht="13.5" thickBot="1" x14ac:dyDescent="0.25">
      <c r="A37" s="405"/>
      <c r="B37" s="406"/>
      <c r="C37" s="406"/>
      <c r="D37" s="406"/>
      <c r="E37" s="406"/>
      <c r="F37" s="404">
        <f t="shared" si="2"/>
        <v>0</v>
      </c>
    </row>
    <row r="38" spans="1:6" ht="13.5" thickBot="1" x14ac:dyDescent="0.25">
      <c r="A38" s="407" t="s">
        <v>479</v>
      </c>
      <c r="B38" s="408">
        <f>B31+SUM(B33:B37)</f>
        <v>61686035</v>
      </c>
      <c r="C38" s="408">
        <f>C31+SUM(C33:C37)</f>
        <v>8699692</v>
      </c>
      <c r="D38" s="408">
        <f>D31+SUM(D33:D37)</f>
        <v>0</v>
      </c>
      <c r="E38" s="408">
        <f>E31+SUM(E33:E37)</f>
        <v>0</v>
      </c>
      <c r="F38" s="409">
        <f>F31+SUM(F33:F37)</f>
        <v>70385727</v>
      </c>
    </row>
    <row r="39" spans="1:6" ht="13.5" thickBot="1" x14ac:dyDescent="0.25">
      <c r="A39" s="410"/>
      <c r="B39" s="410"/>
      <c r="C39" s="410"/>
      <c r="D39" s="410"/>
      <c r="E39" s="410"/>
      <c r="F39" s="410"/>
    </row>
    <row r="40" spans="1:6" ht="13.5" thickBot="1" x14ac:dyDescent="0.25">
      <c r="A40" s="393" t="s">
        <v>480</v>
      </c>
      <c r="B40" s="394" t="s">
        <v>668</v>
      </c>
      <c r="C40" s="394" t="s">
        <v>604</v>
      </c>
      <c r="D40" s="394" t="s">
        <v>611</v>
      </c>
      <c r="E40" s="394" t="s">
        <v>639</v>
      </c>
      <c r="F40" s="395" t="s">
        <v>56</v>
      </c>
    </row>
    <row r="41" spans="1:6" x14ac:dyDescent="0.2">
      <c r="A41" s="396" t="s">
        <v>481</v>
      </c>
      <c r="B41" s="397"/>
      <c r="C41" s="397">
        <v>1457435</v>
      </c>
      <c r="D41" s="397"/>
      <c r="E41" s="397"/>
      <c r="F41" s="398">
        <f t="shared" ref="F41:F47" si="3">SUM(B41:E41)</f>
        <v>1457435</v>
      </c>
    </row>
    <row r="42" spans="1:6" x14ac:dyDescent="0.2">
      <c r="A42" s="411" t="s">
        <v>521</v>
      </c>
      <c r="B42" s="403"/>
      <c r="C42" s="403">
        <v>50667185</v>
      </c>
      <c r="D42" s="403"/>
      <c r="E42" s="403"/>
      <c r="F42" s="404">
        <f t="shared" si="3"/>
        <v>50667185</v>
      </c>
    </row>
    <row r="43" spans="1:6" x14ac:dyDescent="0.2">
      <c r="A43" s="402" t="s">
        <v>697</v>
      </c>
      <c r="B43" s="403"/>
      <c r="C43" s="403">
        <v>12354294</v>
      </c>
      <c r="D43" s="403"/>
      <c r="E43" s="403"/>
      <c r="F43" s="404">
        <f>SUM(B43:E43)</f>
        <v>12354294</v>
      </c>
    </row>
    <row r="44" spans="1:6" x14ac:dyDescent="0.2">
      <c r="A44" s="402" t="s">
        <v>482</v>
      </c>
      <c r="B44" s="403">
        <f>1778000+729413</f>
        <v>2507413</v>
      </c>
      <c r="C44" s="403">
        <v>3399400</v>
      </c>
      <c r="D44" s="403"/>
      <c r="E44" s="403"/>
      <c r="F44" s="404">
        <f>SUM(B44:E44)</f>
        <v>5906813</v>
      </c>
    </row>
    <row r="45" spans="1:6" x14ac:dyDescent="0.2">
      <c r="A45" s="402" t="s">
        <v>484</v>
      </c>
      <c r="B45" s="403"/>
      <c r="C45" s="403"/>
      <c r="D45" s="403"/>
      <c r="E45" s="403"/>
      <c r="F45" s="404">
        <f>SUM(B45:E45)</f>
        <v>0</v>
      </c>
    </row>
    <row r="46" spans="1:6" x14ac:dyDescent="0.2">
      <c r="A46" s="528" t="s">
        <v>485</v>
      </c>
      <c r="B46" s="403"/>
      <c r="C46" s="403"/>
      <c r="D46" s="403"/>
      <c r="E46" s="403"/>
      <c r="F46" s="404">
        <f>SUM(B46:E46)</f>
        <v>0</v>
      </c>
    </row>
    <row r="47" spans="1:6" ht="13.5" thickBot="1" x14ac:dyDescent="0.25">
      <c r="A47" s="405"/>
      <c r="B47" s="406"/>
      <c r="C47" s="406"/>
      <c r="D47" s="406"/>
      <c r="E47" s="406"/>
      <c r="F47" s="404">
        <f t="shared" si="3"/>
        <v>0</v>
      </c>
    </row>
    <row r="48" spans="1:6" ht="13.5" thickBot="1" x14ac:dyDescent="0.25">
      <c r="A48" s="407" t="s">
        <v>35</v>
      </c>
      <c r="B48" s="408">
        <f>SUM(B41:B47)</f>
        <v>2507413</v>
      </c>
      <c r="C48" s="408">
        <f>SUM(C41:C47)</f>
        <v>67878314</v>
      </c>
      <c r="D48" s="408">
        <f>SUM(D41:D47)</f>
        <v>0</v>
      </c>
      <c r="E48" s="408">
        <f>SUM(E41:E47)</f>
        <v>0</v>
      </c>
      <c r="F48" s="409">
        <f>SUM(F41:F47)</f>
        <v>70385727</v>
      </c>
    </row>
    <row r="49" spans="1:6" x14ac:dyDescent="0.2">
      <c r="A49" s="412"/>
      <c r="B49" s="413"/>
      <c r="C49" s="413"/>
      <c r="D49" s="413"/>
      <c r="E49" s="413"/>
      <c r="F49" s="413"/>
    </row>
    <row r="50" spans="1:6" ht="15.75" x14ac:dyDescent="0.2">
      <c r="A50" s="2004" t="s">
        <v>669</v>
      </c>
      <c r="B50" s="2004"/>
      <c r="C50" s="2004"/>
      <c r="D50" s="2004"/>
      <c r="E50" s="2004"/>
      <c r="F50" s="2004"/>
    </row>
    <row r="51" spans="1:6" ht="13.5" thickBot="1" x14ac:dyDescent="0.25"/>
    <row r="52" spans="1:6" ht="13.5" thickBot="1" x14ac:dyDescent="0.25">
      <c r="A52" s="2012" t="s">
        <v>486</v>
      </c>
      <c r="B52" s="2013"/>
      <c r="C52" s="2013"/>
      <c r="D52" s="2014"/>
      <c r="E52" s="2015" t="s">
        <v>487</v>
      </c>
      <c r="F52" s="2016"/>
    </row>
    <row r="53" spans="1:6" x14ac:dyDescent="0.2">
      <c r="A53" s="2017"/>
      <c r="B53" s="2018"/>
      <c r="C53" s="2018"/>
      <c r="D53" s="2019"/>
      <c r="E53" s="2020"/>
      <c r="F53" s="2021"/>
    </row>
    <row r="54" spans="1:6" ht="13.5" thickBot="1" x14ac:dyDescent="0.25">
      <c r="A54" s="2022"/>
      <c r="B54" s="2023"/>
      <c r="C54" s="2023"/>
      <c r="D54" s="2024"/>
      <c r="E54" s="2025"/>
      <c r="F54" s="2026"/>
    </row>
    <row r="55" spans="1:6" ht="13.5" thickBot="1" x14ac:dyDescent="0.25">
      <c r="A55" s="2007" t="s">
        <v>35</v>
      </c>
      <c r="B55" s="2008"/>
      <c r="C55" s="2008"/>
      <c r="D55" s="2009"/>
      <c r="E55" s="2010">
        <f>SUM(E53:F54)</f>
        <v>0</v>
      </c>
      <c r="F55" s="2011"/>
    </row>
    <row r="56" spans="1:6" x14ac:dyDescent="0.2">
      <c r="F56" s="488"/>
    </row>
  </sheetData>
  <mergeCells count="16">
    <mergeCell ref="A55:D55"/>
    <mergeCell ref="E55:F55"/>
    <mergeCell ref="A52:D52"/>
    <mergeCell ref="E52:F52"/>
    <mergeCell ref="A53:D53"/>
    <mergeCell ref="E53:F53"/>
    <mergeCell ref="A54:D54"/>
    <mergeCell ref="E54:F54"/>
    <mergeCell ref="A3:F3"/>
    <mergeCell ref="A4:F4"/>
    <mergeCell ref="A1:F1"/>
    <mergeCell ref="A50:F50"/>
    <mergeCell ref="B6:F6"/>
    <mergeCell ref="E7:F7"/>
    <mergeCell ref="B28:F28"/>
    <mergeCell ref="E29:F29"/>
  </mergeCells>
  <conditionalFormatting sqref="E55:F55 F41:F46">
    <cfRule type="cellIs" dxfId="2" priority="3" stopIfTrue="1" operator="equal">
      <formula>0</formula>
    </cfRule>
  </conditionalFormatting>
  <conditionalFormatting sqref="F9:F16 B16:E16 F19:F25 B26:F26">
    <cfRule type="cellIs" dxfId="1" priority="1" stopIfTrue="1" operator="equal">
      <formula>0</formula>
    </cfRule>
  </conditionalFormatting>
  <conditionalFormatting sqref="F31:F38 B38:E38 B48:E49 F47:F49">
    <cfRule type="cellIs" dxfId="0" priority="2" stopIfTrue="1" operator="equal">
      <formula>0</formula>
    </cfRule>
  </conditionalFormatting>
  <printOptions horizontalCentered="1"/>
  <pageMargins left="0.78740157480314965" right="0.78740157480314965" top="0.78740157480314965" bottom="0.59055118110236227" header="0.78740157480314965" footer="0.78740157480314965"/>
  <pageSetup paperSize="9" scale="90" orientation="portrait" r:id="rId1"/>
  <headerFooter>
    <oddHeader xml:space="preserve">&amp;R
</oddHeader>
  </headerFooter>
  <ignoredErrors>
    <ignoredError sqref="B11" unlockedFormula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view="pageBreakPreview" zoomScaleNormal="100" zoomScaleSheetLayoutView="100" workbookViewId="0">
      <selection activeCell="M19" sqref="M19"/>
    </sheetView>
  </sheetViews>
  <sheetFormatPr defaultRowHeight="15" x14ac:dyDescent="0.25"/>
  <cols>
    <col min="1" max="1" width="112.6640625" style="1282" customWidth="1"/>
    <col min="2" max="3" width="20.83203125" style="1283" customWidth="1"/>
    <col min="4" max="6" width="20.83203125" style="1687" hidden="1" customWidth="1"/>
    <col min="7" max="7" width="20.83203125" style="1688" customWidth="1"/>
    <col min="8" max="8" width="13.33203125" style="1687" bestFit="1" customWidth="1"/>
    <col min="9" max="9" width="11.83203125" style="1687" bestFit="1" customWidth="1"/>
    <col min="10" max="16384" width="9.33203125" style="1687"/>
  </cols>
  <sheetData>
    <row r="1" spans="1:7" x14ac:dyDescent="0.25">
      <c r="A1" s="2027" t="s">
        <v>869</v>
      </c>
      <c r="B1" s="2027"/>
      <c r="C1" s="2027"/>
      <c r="D1" s="2027"/>
      <c r="E1" s="2027"/>
      <c r="F1" s="2027"/>
      <c r="G1" s="2027"/>
    </row>
    <row r="2" spans="1:7" ht="24.95" customHeight="1" x14ac:dyDescent="0.25">
      <c r="A2" s="1895" t="s">
        <v>845</v>
      </c>
      <c r="B2" s="1895"/>
      <c r="C2" s="1895"/>
      <c r="D2" s="1895"/>
      <c r="E2" s="1895"/>
      <c r="F2" s="1895"/>
      <c r="G2" s="1895"/>
    </row>
    <row r="3" spans="1:7" ht="24.95" customHeight="1" x14ac:dyDescent="0.25">
      <c r="A3" s="2028" t="s">
        <v>783</v>
      </c>
      <c r="B3" s="2028"/>
      <c r="C3" s="2028"/>
      <c r="D3" s="2028"/>
      <c r="E3" s="2028"/>
      <c r="F3" s="2028"/>
      <c r="G3" s="2028"/>
    </row>
    <row r="4" spans="1:7" ht="24.95" customHeight="1" thickBot="1" x14ac:dyDescent="0.3">
      <c r="A4" s="2029" t="s">
        <v>703</v>
      </c>
      <c r="B4" s="2029"/>
      <c r="C4" s="2029"/>
      <c r="D4" s="2029"/>
      <c r="E4" s="2029"/>
      <c r="F4" s="2029"/>
      <c r="G4" s="2029"/>
    </row>
    <row r="5" spans="1:7" s="1721" customFormat="1" ht="57.75" thickBot="1" x14ac:dyDescent="0.25">
      <c r="A5" s="1266" t="s">
        <v>704</v>
      </c>
      <c r="B5" s="1722" t="str">
        <f>'14.Szoc. '!C8</f>
        <v>2024. évi eredeti előirányzat a
25/2023. (XII.14.) rendelet szerint</v>
      </c>
      <c r="C5" s="1722" t="str">
        <f>'14.Szoc. '!D8</f>
        <v>Módosított előirányzat a …./2024.  (VI…..)  rendelet szerint</v>
      </c>
      <c r="D5" s="1722" t="str">
        <f>'14.Szoc. '!E8</f>
        <v>Módosított előirányzat a …./2024. (IX…..)  rendelet szerint</v>
      </c>
      <c r="E5" s="1722" t="str">
        <f>'14.Szoc. '!F8</f>
        <v>Módosított előirányzat a .../2024. (XII…...)  rendelet szerint</v>
      </c>
      <c r="F5" s="1722" t="str">
        <f>'14.Szoc. '!G8</f>
        <v>Módosított előirányzat a …../2024. (II…..)  rendelet szerint</v>
      </c>
      <c r="G5" s="1722" t="str">
        <f>'14.Szoc. '!H8</f>
        <v>Változás a 25/2023. (XII.14.) rendelethez képest</v>
      </c>
    </row>
    <row r="6" spans="1:7" s="1689" customFormat="1" ht="19.899999999999999" customHeight="1" x14ac:dyDescent="0.25">
      <c r="A6" s="1267" t="s">
        <v>705</v>
      </c>
      <c r="B6" s="1268">
        <f t="shared" ref="B6:G6" si="0">SUM(B7:B13)</f>
        <v>346013118</v>
      </c>
      <c r="C6" s="1268">
        <f t="shared" si="0"/>
        <v>368077923</v>
      </c>
      <c r="D6" s="1268">
        <f t="shared" si="0"/>
        <v>0</v>
      </c>
      <c r="E6" s="1268">
        <f t="shared" si="0"/>
        <v>0</v>
      </c>
      <c r="F6" s="1720">
        <f t="shared" si="0"/>
        <v>0</v>
      </c>
      <c r="G6" s="1268">
        <f t="shared" si="0"/>
        <v>22064805</v>
      </c>
    </row>
    <row r="7" spans="1:7" s="1703" customFormat="1" ht="19.899999999999999" customHeight="1" x14ac:dyDescent="0.25">
      <c r="A7" s="1269" t="s">
        <v>706</v>
      </c>
      <c r="B7" s="1706">
        <v>208980000</v>
      </c>
      <c r="C7" s="1706">
        <v>231044805</v>
      </c>
      <c r="G7" s="1713">
        <f t="shared" ref="G7:G14" si="1">+C7-B7</f>
        <v>22064805</v>
      </c>
    </row>
    <row r="8" spans="1:7" ht="19.899999999999999" customHeight="1" x14ac:dyDescent="0.25">
      <c r="A8" s="1269" t="s">
        <v>707</v>
      </c>
      <c r="B8" s="1706">
        <v>48092200</v>
      </c>
      <c r="C8" s="1706">
        <v>48092200</v>
      </c>
      <c r="G8" s="1719">
        <f t="shared" si="1"/>
        <v>0</v>
      </c>
    </row>
    <row r="9" spans="1:7" ht="19.899999999999999" customHeight="1" x14ac:dyDescent="0.25">
      <c r="A9" s="1269" t="s">
        <v>708</v>
      </c>
      <c r="B9" s="1706">
        <v>34976100</v>
      </c>
      <c r="C9" s="1706">
        <v>34976100</v>
      </c>
      <c r="G9" s="1719">
        <f t="shared" si="1"/>
        <v>0</v>
      </c>
    </row>
    <row r="10" spans="1:7" ht="19.899999999999999" customHeight="1" x14ac:dyDescent="0.25">
      <c r="A10" s="1269" t="s">
        <v>709</v>
      </c>
      <c r="B10" s="1706">
        <v>100000</v>
      </c>
      <c r="C10" s="1706">
        <v>100000</v>
      </c>
      <c r="G10" s="1719">
        <f t="shared" si="1"/>
        <v>0</v>
      </c>
    </row>
    <row r="11" spans="1:7" ht="19.899999999999999" customHeight="1" x14ac:dyDescent="0.25">
      <c r="A11" s="1269" t="s">
        <v>710</v>
      </c>
      <c r="B11" s="1706">
        <v>12193668</v>
      </c>
      <c r="C11" s="1706">
        <v>12193668</v>
      </c>
      <c r="G11" s="1719">
        <f t="shared" si="1"/>
        <v>0</v>
      </c>
    </row>
    <row r="12" spans="1:7" ht="19.899999999999999" customHeight="1" x14ac:dyDescent="0.25">
      <c r="A12" s="1269" t="s">
        <v>711</v>
      </c>
      <c r="B12" s="1706">
        <v>41658400</v>
      </c>
      <c r="C12" s="1706">
        <v>41658400</v>
      </c>
      <c r="G12" s="1719">
        <f t="shared" si="1"/>
        <v>0</v>
      </c>
    </row>
    <row r="13" spans="1:7" ht="19.899999999999999" customHeight="1" thickBot="1" x14ac:dyDescent="0.3">
      <c r="A13" s="1269" t="s">
        <v>712</v>
      </c>
      <c r="B13" s="1706">
        <v>12750</v>
      </c>
      <c r="C13" s="1706">
        <v>12750</v>
      </c>
      <c r="G13" s="1718">
        <f t="shared" si="1"/>
        <v>0</v>
      </c>
    </row>
    <row r="14" spans="1:7" ht="19.899999999999999" hidden="1" customHeight="1" x14ac:dyDescent="0.25">
      <c r="A14" s="1717" t="s">
        <v>713</v>
      </c>
      <c r="B14" s="1714">
        <v>0</v>
      </c>
      <c r="C14" s="1714">
        <v>0</v>
      </c>
      <c r="G14" s="1715">
        <f t="shared" si="1"/>
        <v>0</v>
      </c>
    </row>
    <row r="15" spans="1:7" ht="19.899999999999999" customHeight="1" thickBot="1" x14ac:dyDescent="0.3">
      <c r="A15" s="1279" t="s">
        <v>714</v>
      </c>
      <c r="B15" s="1280">
        <f t="shared" ref="B15:G15" si="2">+B6</f>
        <v>346013118</v>
      </c>
      <c r="C15" s="1280">
        <f t="shared" si="2"/>
        <v>368077923</v>
      </c>
      <c r="D15" s="1280">
        <f t="shared" si="2"/>
        <v>0</v>
      </c>
      <c r="E15" s="1280">
        <f t="shared" si="2"/>
        <v>0</v>
      </c>
      <c r="F15" s="1702">
        <f t="shared" si="2"/>
        <v>0</v>
      </c>
      <c r="G15" s="1280">
        <f t="shared" si="2"/>
        <v>22064805</v>
      </c>
    </row>
    <row r="16" spans="1:7" ht="4.9000000000000004" customHeight="1" x14ac:dyDescent="0.25">
      <c r="A16" s="1274"/>
      <c r="B16" s="1275"/>
      <c r="C16" s="1275"/>
      <c r="G16" s="1692"/>
    </row>
    <row r="17" spans="1:7" s="1703" customFormat="1" ht="19.899999999999999" customHeight="1" x14ac:dyDescent="0.25">
      <c r="A17" s="1271" t="s">
        <v>715</v>
      </c>
      <c r="B17" s="1272">
        <v>54019100</v>
      </c>
      <c r="C17" s="1272">
        <v>67967068</v>
      </c>
      <c r="G17" s="1713">
        <f>+C17-B17</f>
        <v>13947968</v>
      </c>
    </row>
    <row r="18" spans="1:7" ht="19.899999999999999" customHeight="1" x14ac:dyDescent="0.25">
      <c r="A18" s="1273" t="s">
        <v>716</v>
      </c>
      <c r="B18" s="1270">
        <v>205739176</v>
      </c>
      <c r="C18" s="1270">
        <v>287996800</v>
      </c>
      <c r="G18" s="1706">
        <f>+C18-B18</f>
        <v>82257624</v>
      </c>
    </row>
    <row r="19" spans="1:7" ht="30" customHeight="1" x14ac:dyDescent="0.25">
      <c r="A19" s="1273" t="s">
        <v>717</v>
      </c>
      <c r="B19" s="1270">
        <v>15503800</v>
      </c>
      <c r="C19" s="1270">
        <v>21623900</v>
      </c>
      <c r="G19" s="1706">
        <f>+C19-B19</f>
        <v>6120100</v>
      </c>
    </row>
    <row r="20" spans="1:7" ht="30" customHeight="1" thickBot="1" x14ac:dyDescent="0.3">
      <c r="A20" s="1716" t="s">
        <v>718</v>
      </c>
      <c r="B20" s="1709">
        <v>128209000</v>
      </c>
      <c r="C20" s="1709">
        <v>152772000</v>
      </c>
      <c r="G20" s="1714">
        <f>+C20-B20</f>
        <v>24563000</v>
      </c>
    </row>
    <row r="21" spans="1:7" ht="19.899999999999999" customHeight="1" thickBot="1" x14ac:dyDescent="0.3">
      <c r="A21" s="1279" t="s">
        <v>719</v>
      </c>
      <c r="B21" s="1280">
        <f t="shared" ref="B21:G21" si="3">SUM(B17:B20)</f>
        <v>403471076</v>
      </c>
      <c r="C21" s="1280">
        <f t="shared" si="3"/>
        <v>530359768</v>
      </c>
      <c r="D21" s="1280">
        <f t="shared" si="3"/>
        <v>0</v>
      </c>
      <c r="E21" s="1280">
        <f t="shared" si="3"/>
        <v>0</v>
      </c>
      <c r="F21" s="1702">
        <f t="shared" si="3"/>
        <v>0</v>
      </c>
      <c r="G21" s="1280">
        <f t="shared" si="3"/>
        <v>126888692</v>
      </c>
    </row>
    <row r="22" spans="1:7" ht="4.9000000000000004" customHeight="1" x14ac:dyDescent="0.25">
      <c r="A22" s="1274"/>
      <c r="B22" s="1275"/>
      <c r="C22" s="1275"/>
      <c r="G22" s="1715"/>
    </row>
    <row r="23" spans="1:7" s="1703" customFormat="1" ht="19.899999999999999" customHeight="1" x14ac:dyDescent="0.25">
      <c r="A23" s="1267" t="s">
        <v>720</v>
      </c>
      <c r="B23" s="1276">
        <f t="shared" ref="B23:G23" si="4">SUM(B24:B32)</f>
        <v>204140698</v>
      </c>
      <c r="C23" s="1276">
        <f t="shared" si="4"/>
        <v>223813298</v>
      </c>
      <c r="D23" s="1276">
        <f t="shared" si="4"/>
        <v>0</v>
      </c>
      <c r="E23" s="1276">
        <f t="shared" si="4"/>
        <v>0</v>
      </c>
      <c r="F23" s="1707">
        <f t="shared" si="4"/>
        <v>0</v>
      </c>
      <c r="G23" s="1276">
        <f t="shared" si="4"/>
        <v>19672600</v>
      </c>
    </row>
    <row r="24" spans="1:7" ht="19.899999999999999" customHeight="1" x14ac:dyDescent="0.25">
      <c r="A24" s="1269" t="s">
        <v>721</v>
      </c>
      <c r="B24" s="1270">
        <v>11263200</v>
      </c>
      <c r="C24" s="1270">
        <v>12621890</v>
      </c>
      <c r="G24" s="1713">
        <f t="shared" ref="G24:G32" si="5">+C24-B24</f>
        <v>1358690</v>
      </c>
    </row>
    <row r="25" spans="1:7" ht="19.899999999999999" customHeight="1" x14ac:dyDescent="0.25">
      <c r="A25" s="1269" t="s">
        <v>722</v>
      </c>
      <c r="B25" s="1270">
        <v>29051500</v>
      </c>
      <c r="C25" s="1270">
        <v>32551500</v>
      </c>
      <c r="G25" s="1706">
        <f t="shared" si="5"/>
        <v>3500000</v>
      </c>
    </row>
    <row r="26" spans="1:7" ht="19.899999999999999" customHeight="1" x14ac:dyDescent="0.25">
      <c r="A26" s="1269" t="s">
        <v>723</v>
      </c>
      <c r="B26" s="1270">
        <v>21843828</v>
      </c>
      <c r="C26" s="1270">
        <v>23989248</v>
      </c>
      <c r="G26" s="1706">
        <f t="shared" si="5"/>
        <v>2145420</v>
      </c>
    </row>
    <row r="27" spans="1:7" ht="19.899999999999999" customHeight="1" x14ac:dyDescent="0.25">
      <c r="A27" s="1269" t="s">
        <v>724</v>
      </c>
      <c r="B27" s="1270">
        <v>52224160</v>
      </c>
      <c r="C27" s="1270">
        <v>55668160</v>
      </c>
      <c r="G27" s="1706">
        <f t="shared" si="5"/>
        <v>3444000</v>
      </c>
    </row>
    <row r="28" spans="1:7" ht="19.899999999999999" customHeight="1" x14ac:dyDescent="0.25">
      <c r="A28" s="1269" t="s">
        <v>725</v>
      </c>
      <c r="B28" s="1270">
        <v>20481000</v>
      </c>
      <c r="C28" s="1270">
        <v>22970000</v>
      </c>
      <c r="G28" s="1706">
        <f t="shared" si="5"/>
        <v>2489000</v>
      </c>
    </row>
    <row r="29" spans="1:7" ht="19.899999999999999" customHeight="1" x14ac:dyDescent="0.25">
      <c r="A29" s="1269" t="s">
        <v>726</v>
      </c>
      <c r="B29" s="1270">
        <v>24215880</v>
      </c>
      <c r="C29" s="1270">
        <v>26587080</v>
      </c>
      <c r="G29" s="1706">
        <f t="shared" si="5"/>
        <v>2371200</v>
      </c>
    </row>
    <row r="30" spans="1:7" s="1691" customFormat="1" ht="19.899999999999999" customHeight="1" x14ac:dyDescent="0.2">
      <c r="A30" s="1269" t="s">
        <v>727</v>
      </c>
      <c r="B30" s="1270">
        <v>9590980</v>
      </c>
      <c r="C30" s="1270">
        <v>10598980</v>
      </c>
      <c r="G30" s="1706">
        <f t="shared" si="5"/>
        <v>1008000</v>
      </c>
    </row>
    <row r="31" spans="1:7" ht="19.899999999999999" customHeight="1" x14ac:dyDescent="0.25">
      <c r="A31" s="1269" t="s">
        <v>728</v>
      </c>
      <c r="B31" s="1270">
        <v>17491740</v>
      </c>
      <c r="C31" s="1270">
        <v>19076340</v>
      </c>
      <c r="G31" s="1706">
        <f t="shared" si="5"/>
        <v>1584600</v>
      </c>
    </row>
    <row r="32" spans="1:7" ht="19.899999999999999" customHeight="1" x14ac:dyDescent="0.25">
      <c r="A32" s="1269" t="s">
        <v>729</v>
      </c>
      <c r="B32" s="1270">
        <v>17978410</v>
      </c>
      <c r="C32" s="1270">
        <v>19750100</v>
      </c>
      <c r="G32" s="1714">
        <f t="shared" si="5"/>
        <v>1771690</v>
      </c>
    </row>
    <row r="33" spans="1:9" s="1703" customFormat="1" ht="19.899999999999999" customHeight="1" x14ac:dyDescent="0.25">
      <c r="A33" s="1277" t="s">
        <v>730</v>
      </c>
      <c r="B33" s="1278">
        <f t="shared" ref="B33:G33" si="6">SUM(B34:B36)</f>
        <v>102424260</v>
      </c>
      <c r="C33" s="1278">
        <f t="shared" si="6"/>
        <v>115303305</v>
      </c>
      <c r="D33" s="1278">
        <f t="shared" si="6"/>
        <v>0</v>
      </c>
      <c r="E33" s="1278">
        <f t="shared" si="6"/>
        <v>0</v>
      </c>
      <c r="F33" s="1711">
        <f t="shared" si="6"/>
        <v>0</v>
      </c>
      <c r="G33" s="1278">
        <f t="shared" si="6"/>
        <v>12879045</v>
      </c>
    </row>
    <row r="34" spans="1:9" ht="19.899999999999999" customHeight="1" x14ac:dyDescent="0.25">
      <c r="A34" s="1269" t="s">
        <v>731</v>
      </c>
      <c r="B34" s="1270">
        <v>45365400</v>
      </c>
      <c r="C34" s="1270">
        <v>51132000</v>
      </c>
      <c r="G34" s="1713">
        <f>+C34-B34</f>
        <v>5766600</v>
      </c>
    </row>
    <row r="35" spans="1:9" ht="30" customHeight="1" x14ac:dyDescent="0.25">
      <c r="A35" s="1269" t="s">
        <v>732</v>
      </c>
      <c r="B35" s="1270">
        <v>33263860</v>
      </c>
      <c r="C35" s="1270">
        <v>36241400</v>
      </c>
      <c r="G35" s="1713">
        <f>+C35-B35</f>
        <v>2977540</v>
      </c>
    </row>
    <row r="36" spans="1:9" ht="19.899999999999999" customHeight="1" x14ac:dyDescent="0.25">
      <c r="A36" s="1269" t="s">
        <v>733</v>
      </c>
      <c r="B36" s="1270">
        <v>23795000</v>
      </c>
      <c r="C36" s="1270">
        <v>27929905</v>
      </c>
      <c r="G36" s="1693">
        <f>+C36-B36</f>
        <v>4134905</v>
      </c>
    </row>
    <row r="37" spans="1:9" s="1703" customFormat="1" ht="30" customHeight="1" x14ac:dyDescent="0.25">
      <c r="A37" s="1277" t="s">
        <v>734</v>
      </c>
      <c r="B37" s="1278">
        <f t="shared" ref="B37:G37" si="7">SUM(B38:B39)</f>
        <v>117181971</v>
      </c>
      <c r="C37" s="1278">
        <f t="shared" si="7"/>
        <v>145722599</v>
      </c>
      <c r="D37" s="1278">
        <f t="shared" si="7"/>
        <v>0</v>
      </c>
      <c r="E37" s="1278">
        <f t="shared" si="7"/>
        <v>0</v>
      </c>
      <c r="F37" s="1711">
        <f t="shared" si="7"/>
        <v>0</v>
      </c>
      <c r="G37" s="1278">
        <f t="shared" si="7"/>
        <v>28540628</v>
      </c>
    </row>
    <row r="38" spans="1:9" ht="19.899999999999999" customHeight="1" x14ac:dyDescent="0.25">
      <c r="A38" s="1269" t="s">
        <v>735</v>
      </c>
      <c r="B38" s="1270">
        <v>83198700</v>
      </c>
      <c r="C38" s="1270">
        <v>94235700</v>
      </c>
      <c r="G38" s="1713">
        <f>+C38-B38</f>
        <v>11037000</v>
      </c>
    </row>
    <row r="39" spans="1:9" ht="19.899999999999999" customHeight="1" x14ac:dyDescent="0.25">
      <c r="A39" s="1269" t="s">
        <v>736</v>
      </c>
      <c r="B39" s="1270">
        <v>33983271</v>
      </c>
      <c r="C39" s="1270">
        <v>51486899</v>
      </c>
      <c r="G39" s="1693">
        <f>+C39-B39</f>
        <v>17503628</v>
      </c>
    </row>
    <row r="40" spans="1:9" s="1703" customFormat="1" ht="32.1" customHeight="1" x14ac:dyDescent="0.25">
      <c r="A40" s="1712" t="s">
        <v>893</v>
      </c>
      <c r="B40" s="1278">
        <f t="shared" ref="B40:G40" si="8">SUM(B41)</f>
        <v>0</v>
      </c>
      <c r="C40" s="1278">
        <f t="shared" si="8"/>
        <v>47786190</v>
      </c>
      <c r="D40" s="1278">
        <f t="shared" si="8"/>
        <v>0</v>
      </c>
      <c r="E40" s="1278">
        <f t="shared" si="8"/>
        <v>0</v>
      </c>
      <c r="F40" s="1711">
        <f t="shared" si="8"/>
        <v>0</v>
      </c>
      <c r="G40" s="1278">
        <f t="shared" si="8"/>
        <v>47786190</v>
      </c>
    </row>
    <row r="41" spans="1:9" ht="19.899999999999999" customHeight="1" thickBot="1" x14ac:dyDescent="0.3">
      <c r="A41" s="1710" t="s">
        <v>892</v>
      </c>
      <c r="B41" s="1709"/>
      <c r="C41" s="1709">
        <f>8177022+39609168</f>
        <v>47786190</v>
      </c>
      <c r="G41" s="1693">
        <f>+C41-B41</f>
        <v>47786190</v>
      </c>
    </row>
    <row r="42" spans="1:9" s="1691" customFormat="1" ht="19.899999999999999" customHeight="1" thickBot="1" x14ac:dyDescent="0.25">
      <c r="A42" s="1279" t="s">
        <v>737</v>
      </c>
      <c r="B42" s="1280">
        <f t="shared" ref="B42:G42" si="9">+B37+B33+B23+B40</f>
        <v>423746929</v>
      </c>
      <c r="C42" s="1280">
        <f t="shared" si="9"/>
        <v>532625392</v>
      </c>
      <c r="D42" s="1280">
        <f t="shared" si="9"/>
        <v>0</v>
      </c>
      <c r="E42" s="1280">
        <f t="shared" si="9"/>
        <v>0</v>
      </c>
      <c r="F42" s="1702">
        <f t="shared" si="9"/>
        <v>0</v>
      </c>
      <c r="G42" s="1280">
        <f t="shared" si="9"/>
        <v>108878463</v>
      </c>
      <c r="I42" s="1708"/>
    </row>
    <row r="43" spans="1:9" s="1691" customFormat="1" ht="4.9000000000000004" customHeight="1" x14ac:dyDescent="0.2">
      <c r="A43" s="1274"/>
      <c r="B43" s="1275"/>
      <c r="C43" s="1275"/>
      <c r="G43" s="1692"/>
    </row>
    <row r="44" spans="1:9" s="1703" customFormat="1" ht="19.899999999999999" customHeight="1" x14ac:dyDescent="0.25">
      <c r="A44" s="1267" t="s">
        <v>738</v>
      </c>
      <c r="B44" s="1276">
        <f t="shared" ref="B44:G44" si="10">SUM(B45:B46)</f>
        <v>151190354</v>
      </c>
      <c r="C44" s="1276">
        <f t="shared" si="10"/>
        <v>209738416</v>
      </c>
      <c r="D44" s="1276">
        <f t="shared" si="10"/>
        <v>0</v>
      </c>
      <c r="E44" s="1276">
        <f t="shared" si="10"/>
        <v>0</v>
      </c>
      <c r="F44" s="1707">
        <f t="shared" si="10"/>
        <v>0</v>
      </c>
      <c r="G44" s="1276">
        <f t="shared" si="10"/>
        <v>58548062</v>
      </c>
    </row>
    <row r="45" spans="1:9" ht="19.899999999999999" customHeight="1" x14ac:dyDescent="0.25">
      <c r="A45" s="1269" t="s">
        <v>739</v>
      </c>
      <c r="B45" s="1270">
        <v>84921480</v>
      </c>
      <c r="C45" s="1270">
        <v>103821600</v>
      </c>
      <c r="G45" s="1706">
        <f>+C45-B45</f>
        <v>18900120</v>
      </c>
    </row>
    <row r="46" spans="1:9" ht="19.899999999999999" customHeight="1" x14ac:dyDescent="0.25">
      <c r="A46" s="1269" t="s">
        <v>740</v>
      </c>
      <c r="B46" s="1270">
        <v>66268874</v>
      </c>
      <c r="C46" s="1270">
        <v>105916816</v>
      </c>
      <c r="G46" s="1706">
        <f>+C46-B46</f>
        <v>39647942</v>
      </c>
    </row>
    <row r="47" spans="1:9" s="1703" customFormat="1" ht="19.899999999999999" customHeight="1" thickBot="1" x14ac:dyDescent="0.3">
      <c r="A47" s="1705" t="s">
        <v>741</v>
      </c>
      <c r="B47" s="1704">
        <v>52155</v>
      </c>
      <c r="C47" s="1704">
        <v>52155</v>
      </c>
      <c r="G47" s="1692">
        <f>+C47-B47</f>
        <v>0</v>
      </c>
    </row>
    <row r="48" spans="1:9" s="1691" customFormat="1" ht="19.899999999999999" customHeight="1" thickBot="1" x14ac:dyDescent="0.25">
      <c r="A48" s="1279" t="s">
        <v>742</v>
      </c>
      <c r="B48" s="1280">
        <f t="shared" ref="B48:G48" si="11">+B47+B44</f>
        <v>151242509</v>
      </c>
      <c r="C48" s="1280">
        <f t="shared" si="11"/>
        <v>209790571</v>
      </c>
      <c r="D48" s="1280">
        <f t="shared" si="11"/>
        <v>0</v>
      </c>
      <c r="E48" s="1280">
        <f t="shared" si="11"/>
        <v>0</v>
      </c>
      <c r="F48" s="1702">
        <f t="shared" si="11"/>
        <v>0</v>
      </c>
      <c r="G48" s="1280">
        <f t="shared" si="11"/>
        <v>58548062</v>
      </c>
    </row>
    <row r="49" spans="1:7" s="1691" customFormat="1" ht="5.0999999999999996" customHeight="1" x14ac:dyDescent="0.2">
      <c r="A49" s="1274"/>
      <c r="B49" s="1275"/>
      <c r="C49" s="1275"/>
      <c r="G49" s="1692"/>
    </row>
    <row r="50" spans="1:7" ht="19.899999999999999" customHeight="1" x14ac:dyDescent="0.25">
      <c r="A50" s="1271" t="s">
        <v>743</v>
      </c>
      <c r="B50" s="1272">
        <v>32925014</v>
      </c>
      <c r="C50" s="1272">
        <v>32925014</v>
      </c>
      <c r="G50" s="1701">
        <f>+C50-B50</f>
        <v>0</v>
      </c>
    </row>
    <row r="51" spans="1:7" ht="19.899999999999999" hidden="1" customHeight="1" x14ac:dyDescent="0.25">
      <c r="A51" s="1700" t="s">
        <v>744</v>
      </c>
      <c r="B51" s="1694"/>
      <c r="C51" s="1694"/>
      <c r="G51" s="1701">
        <f t="shared" ref="G51:G52" si="12">+C51-B51</f>
        <v>0</v>
      </c>
    </row>
    <row r="52" spans="1:7" ht="19.899999999999999" customHeight="1" thickBot="1" x14ac:dyDescent="0.3">
      <c r="A52" s="1700" t="s">
        <v>744</v>
      </c>
      <c r="B52" s="1694">
        <v>0</v>
      </c>
      <c r="C52" s="1694">
        <v>36397926</v>
      </c>
      <c r="D52" s="1694">
        <v>0</v>
      </c>
      <c r="E52" s="1694">
        <v>0</v>
      </c>
      <c r="F52" s="1694">
        <v>0</v>
      </c>
      <c r="G52" s="1701">
        <f t="shared" si="12"/>
        <v>36397926</v>
      </c>
    </row>
    <row r="53" spans="1:7" s="1691" customFormat="1" ht="19.899999999999999" customHeight="1" thickBot="1" x14ac:dyDescent="0.25">
      <c r="A53" s="1279" t="s">
        <v>745</v>
      </c>
      <c r="B53" s="1280">
        <f t="shared" ref="B53:G53" si="13">SUM(B50:B52)</f>
        <v>32925014</v>
      </c>
      <c r="C53" s="1280">
        <f t="shared" si="13"/>
        <v>69322940</v>
      </c>
      <c r="D53" s="1280">
        <f t="shared" si="13"/>
        <v>0</v>
      </c>
      <c r="E53" s="1280">
        <f t="shared" si="13"/>
        <v>0</v>
      </c>
      <c r="F53" s="1280">
        <f t="shared" si="13"/>
        <v>0</v>
      </c>
      <c r="G53" s="1280">
        <f t="shared" si="13"/>
        <v>36397926</v>
      </c>
    </row>
    <row r="54" spans="1:7" s="1691" customFormat="1" ht="5.0999999999999996" customHeight="1" x14ac:dyDescent="0.2">
      <c r="A54" s="1699"/>
      <c r="B54" s="1275"/>
      <c r="C54" s="1275"/>
      <c r="G54" s="1692"/>
    </row>
    <row r="55" spans="1:7" s="1691" customFormat="1" ht="20.100000000000001" hidden="1" customHeight="1" thickBot="1" x14ac:dyDescent="0.25">
      <c r="A55" s="1807" t="s">
        <v>746</v>
      </c>
      <c r="B55" s="1280">
        <f t="shared" ref="B55:G55" si="14">SUM(B56)</f>
        <v>0</v>
      </c>
      <c r="C55" s="1280">
        <f t="shared" si="14"/>
        <v>0</v>
      </c>
      <c r="D55" s="1280">
        <f t="shared" si="14"/>
        <v>0</v>
      </c>
      <c r="E55" s="1280">
        <f t="shared" si="14"/>
        <v>0</v>
      </c>
      <c r="F55" s="1702">
        <f t="shared" si="14"/>
        <v>0</v>
      </c>
      <c r="G55" s="1280">
        <f t="shared" si="14"/>
        <v>0</v>
      </c>
    </row>
    <row r="56" spans="1:7" ht="20.100000000000001" hidden="1" customHeight="1" x14ac:dyDescent="0.25">
      <c r="A56" s="1695" t="s">
        <v>891</v>
      </c>
      <c r="B56" s="1694">
        <v>0</v>
      </c>
      <c r="C56" s="1694"/>
      <c r="G56" s="1693">
        <f>+C56-B56</f>
        <v>0</v>
      </c>
    </row>
    <row r="57" spans="1:7" s="1691" customFormat="1" ht="5.0999999999999996" hidden="1" customHeight="1" x14ac:dyDescent="0.2">
      <c r="A57" s="1274"/>
      <c r="B57" s="1275"/>
      <c r="C57" s="1275"/>
      <c r="G57" s="1692"/>
    </row>
    <row r="58" spans="1:7" s="1691" customFormat="1" ht="20.100000000000001" customHeight="1" thickBot="1" x14ac:dyDescent="0.25">
      <c r="A58" s="1698" t="s">
        <v>899</v>
      </c>
      <c r="B58" s="1696">
        <f t="shared" ref="B58:G58" si="15">SUM(B59)</f>
        <v>0</v>
      </c>
      <c r="C58" s="1696">
        <f t="shared" si="15"/>
        <v>7556830.4000000004</v>
      </c>
      <c r="D58" s="1696">
        <f t="shared" si="15"/>
        <v>0</v>
      </c>
      <c r="E58" s="1696">
        <f t="shared" si="15"/>
        <v>0</v>
      </c>
      <c r="F58" s="1697">
        <f t="shared" si="15"/>
        <v>0</v>
      </c>
      <c r="G58" s="1696">
        <f t="shared" si="15"/>
        <v>7556830.4000000004</v>
      </c>
    </row>
    <row r="59" spans="1:7" ht="20.100000000000001" customHeight="1" thickBot="1" x14ac:dyDescent="0.3">
      <c r="A59" s="1695" t="s">
        <v>891</v>
      </c>
      <c r="B59" s="1694">
        <v>0</v>
      </c>
      <c r="C59" s="1694">
        <v>7556830.4000000004</v>
      </c>
      <c r="G59" s="1693">
        <f>+C59-B59</f>
        <v>7556830.4000000004</v>
      </c>
    </row>
    <row r="60" spans="1:7" s="1691" customFormat="1" ht="24.95" customHeight="1" thickBot="1" x14ac:dyDescent="0.25">
      <c r="A60" s="1279" t="s">
        <v>747</v>
      </c>
      <c r="B60" s="1280">
        <f t="shared" ref="B60:G60" si="16">+B55+B48+B42+B21+B15+B58+B53</f>
        <v>1357398646</v>
      </c>
      <c r="C60" s="1280">
        <f>+C55+C48+C42+C21+C15+C58+C53</f>
        <v>1717733424.4000001</v>
      </c>
      <c r="D60" s="1280">
        <f t="shared" si="16"/>
        <v>0</v>
      </c>
      <c r="E60" s="1280">
        <f t="shared" si="16"/>
        <v>0</v>
      </c>
      <c r="F60" s="1280">
        <f t="shared" si="16"/>
        <v>0</v>
      </c>
      <c r="G60" s="1280">
        <f t="shared" si="16"/>
        <v>360334778.39999998</v>
      </c>
    </row>
    <row r="61" spans="1:7" s="1689" customFormat="1" ht="24.95" customHeight="1" thickBot="1" x14ac:dyDescent="0.3">
      <c r="A61" s="1281" t="s">
        <v>748</v>
      </c>
      <c r="B61" s="1690">
        <v>2970949518</v>
      </c>
      <c r="C61" s="1690">
        <v>2970949518</v>
      </c>
      <c r="G61" s="1690">
        <f>+C61-B61</f>
        <v>0</v>
      </c>
    </row>
    <row r="62" spans="1:7" ht="21.95" customHeight="1" x14ac:dyDescent="0.25">
      <c r="G62" s="1283" t="s">
        <v>821</v>
      </c>
    </row>
  </sheetData>
  <mergeCells count="4">
    <mergeCell ref="A1:G1"/>
    <mergeCell ref="A2:G2"/>
    <mergeCell ref="A3:G3"/>
    <mergeCell ref="A4:G4"/>
  </mergeCells>
  <printOptions horizontalCentered="1"/>
  <pageMargins left="0" right="0" top="0.39370078740157483" bottom="0.19685039370078741" header="0.19685039370078741" footer="0.19685039370078741"/>
  <pageSetup paperSize="9" scale="6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7"/>
  <sheetViews>
    <sheetView view="pageBreakPreview" zoomScale="93" zoomScaleNormal="100" zoomScaleSheetLayoutView="93" workbookViewId="0">
      <selection activeCell="G37" sqref="G37"/>
    </sheetView>
  </sheetViews>
  <sheetFormatPr defaultColWidth="9.33203125" defaultRowHeight="15.75" x14ac:dyDescent="0.25"/>
  <cols>
    <col min="1" max="1" width="67" style="1642" customWidth="1"/>
    <col min="2" max="2" width="20.83203125" style="1642" hidden="1" customWidth="1"/>
    <col min="3" max="3" width="20.83203125" style="1642" customWidth="1"/>
    <col min="4" max="4" width="20.83203125" style="1642" hidden="1" customWidth="1"/>
    <col min="5" max="5" width="20.83203125" style="1642" customWidth="1"/>
    <col min="6" max="6" width="20.83203125" style="1642" hidden="1" customWidth="1"/>
    <col min="7" max="7" width="22.33203125" style="1642" customWidth="1"/>
    <col min="8" max="8" width="19.1640625" style="1642" customWidth="1"/>
    <col min="9" max="9" width="17.5" style="1642" customWidth="1"/>
    <col min="10" max="10" width="14.6640625" style="1642" bestFit="1" customWidth="1"/>
    <col min="11" max="11" width="11.83203125" style="1642" bestFit="1" customWidth="1"/>
    <col min="12" max="12" width="16.83203125" style="1642" customWidth="1"/>
    <col min="13" max="16384" width="9.33203125" style="1642"/>
  </cols>
  <sheetData>
    <row r="1" spans="1:8" x14ac:dyDescent="0.25">
      <c r="A1" s="2030" t="s">
        <v>870</v>
      </c>
      <c r="B1" s="2030"/>
      <c r="C1" s="2030"/>
      <c r="D1" s="2030"/>
      <c r="E1" s="2030"/>
      <c r="F1" s="2030"/>
      <c r="G1" s="2030"/>
    </row>
    <row r="2" spans="1:8" x14ac:dyDescent="0.25">
      <c r="A2" s="1895" t="s">
        <v>846</v>
      </c>
      <c r="B2" s="1895"/>
      <c r="C2" s="1895"/>
      <c r="D2" s="1895"/>
      <c r="E2" s="1895"/>
      <c r="F2" s="1895"/>
      <c r="G2" s="1895"/>
      <c r="H2" s="715"/>
    </row>
    <row r="3" spans="1:8" ht="24.95" customHeight="1" x14ac:dyDescent="0.25">
      <c r="B3" s="1817"/>
      <c r="C3" s="1817"/>
      <c r="D3" s="1818"/>
      <c r="E3" s="1818"/>
      <c r="F3" s="1818"/>
      <c r="G3" s="1818"/>
    </row>
    <row r="4" spans="1:8" ht="24.95" customHeight="1" x14ac:dyDescent="0.25">
      <c r="A4" s="2031" t="s">
        <v>749</v>
      </c>
      <c r="B4" s="2031"/>
      <c r="C4" s="2031"/>
      <c r="D4" s="2031"/>
      <c r="E4" s="2031"/>
      <c r="F4" s="2031"/>
      <c r="G4" s="2031"/>
    </row>
    <row r="5" spans="1:8" ht="24.95" customHeight="1" x14ac:dyDescent="0.25">
      <c r="A5" s="2031" t="s">
        <v>667</v>
      </c>
      <c r="B5" s="2031"/>
      <c r="C5" s="2031"/>
      <c r="D5" s="2031"/>
      <c r="E5" s="2031"/>
      <c r="F5" s="2031"/>
      <c r="G5" s="2031"/>
    </row>
    <row r="6" spans="1:8" ht="24.95" customHeight="1" x14ac:dyDescent="0.25">
      <c r="A6" s="1284"/>
      <c r="B6" s="1285"/>
      <c r="C6" s="1285"/>
      <c r="D6" s="1285"/>
      <c r="E6" s="1285"/>
      <c r="F6" s="1285"/>
      <c r="G6" s="1285"/>
    </row>
    <row r="7" spans="1:8" ht="24.95" customHeight="1" thickBot="1" x14ac:dyDescent="0.3">
      <c r="D7" s="1286"/>
      <c r="E7" s="1286"/>
      <c r="F7" s="1286"/>
      <c r="G7" s="1286" t="s">
        <v>360</v>
      </c>
    </row>
    <row r="8" spans="1:8" ht="85.5" customHeight="1" thickBot="1" x14ac:dyDescent="0.3">
      <c r="A8" s="2032" t="s">
        <v>750</v>
      </c>
      <c r="B8" s="1287" t="s">
        <v>835</v>
      </c>
      <c r="C8" s="1287" t="str">
        <f>'[1]14.Szoc. '!D8</f>
        <v>Módosított előirányzat a 8/2024.  (VI.27.)  rendelet szerint</v>
      </c>
      <c r="D8" s="1287"/>
      <c r="E8" s="1287" t="str">
        <f>C8</f>
        <v>Módosított előirányzat a 8/2024.  (VI.27.)  rendelet szerint</v>
      </c>
      <c r="F8" s="1287"/>
      <c r="G8" s="1756" t="str">
        <f>C8</f>
        <v>Módosított előirányzat a 8/2024.  (VI.27.)  rendelet szerint</v>
      </c>
    </row>
    <row r="9" spans="1:8" ht="36" customHeight="1" thickBot="1" x14ac:dyDescent="0.3">
      <c r="A9" s="2033"/>
      <c r="B9" s="1287"/>
      <c r="C9" s="1287" t="s">
        <v>905</v>
      </c>
      <c r="D9" s="1287"/>
      <c r="E9" s="1819" t="s">
        <v>906</v>
      </c>
      <c r="F9" s="1287"/>
      <c r="G9" s="1756" t="s">
        <v>907</v>
      </c>
    </row>
    <row r="10" spans="1:8" ht="24.95" customHeight="1" x14ac:dyDescent="0.25">
      <c r="A10" s="1643" t="s">
        <v>751</v>
      </c>
      <c r="B10" s="1644">
        <f>'[1]29._Óvoda_köt'!C70</f>
        <v>494335000</v>
      </c>
      <c r="C10" s="1644">
        <f>'[1]29._Óvoda_köt'!D70</f>
        <v>510583800</v>
      </c>
      <c r="D10" s="1644">
        <f>'[1]29._Óvoda_önként'!C70</f>
        <v>1143000</v>
      </c>
      <c r="E10" s="1645">
        <f>'[1]29._Óvoda_önként'!D70</f>
        <v>1143000</v>
      </c>
      <c r="F10" s="1644"/>
      <c r="G10" s="1757"/>
    </row>
    <row r="11" spans="1:8" ht="24.95" customHeight="1" x14ac:dyDescent="0.25">
      <c r="A11" s="1646" t="s">
        <v>752</v>
      </c>
      <c r="B11" s="1647">
        <f>'[1]31._Rendelő_köt'!C70</f>
        <v>145590632</v>
      </c>
      <c r="C11" s="1647">
        <f>'[1]31._Rendelő_köt'!D70</f>
        <v>166251449</v>
      </c>
      <c r="D11" s="1647"/>
      <c r="E11" s="1648"/>
      <c r="F11" s="1647"/>
      <c r="G11" s="1758"/>
    </row>
    <row r="12" spans="1:8" ht="24.95" customHeight="1" x14ac:dyDescent="0.25">
      <c r="A12" s="1646" t="s">
        <v>753</v>
      </c>
      <c r="B12" s="1647"/>
      <c r="C12" s="1647"/>
      <c r="D12" s="1647">
        <f>'[1]31._Rendelő_önként'!C70</f>
        <v>1554024512</v>
      </c>
      <c r="E12" s="1648">
        <f>'[1]31._Rendelő_önként'!D70</f>
        <v>1582432012</v>
      </c>
      <c r="F12" s="1647"/>
      <c r="G12" s="1758"/>
    </row>
    <row r="13" spans="1:8" ht="24.95" customHeight="1" x14ac:dyDescent="0.25">
      <c r="A13" s="1646" t="s">
        <v>754</v>
      </c>
      <c r="B13" s="1647">
        <f>'[1]30._TMKK_köt'!C49</f>
        <v>241948718</v>
      </c>
      <c r="C13" s="1647">
        <f>'[1]30._TMKK_köt'!D49</f>
        <v>302776303</v>
      </c>
      <c r="D13" s="1647"/>
      <c r="E13" s="1648"/>
      <c r="F13" s="1647"/>
      <c r="G13" s="1758"/>
    </row>
    <row r="14" spans="1:8" ht="24.95" customHeight="1" x14ac:dyDescent="0.25">
      <c r="A14" s="1646" t="s">
        <v>755</v>
      </c>
      <c r="B14" s="1647"/>
      <c r="C14" s="1647"/>
      <c r="D14" s="1647">
        <f>'[1]30._TMKK_önként'!C49</f>
        <v>14418282</v>
      </c>
      <c r="E14" s="1648">
        <f>'[1]30._TMKK_önként'!D49</f>
        <v>14610282</v>
      </c>
      <c r="F14" s="1647"/>
      <c r="G14" s="1758"/>
    </row>
    <row r="15" spans="1:8" ht="24.95" customHeight="1" x14ac:dyDescent="0.25">
      <c r="A15" s="1646" t="s">
        <v>756</v>
      </c>
      <c r="B15" s="1300">
        <f>'[1]28._Humán_köt'!C49</f>
        <v>487773747</v>
      </c>
      <c r="C15" s="1300">
        <f>'[1]28._Humán_köt'!D49</f>
        <v>497077121</v>
      </c>
      <c r="D15" s="1300"/>
      <c r="E15" s="1484"/>
      <c r="F15" s="1647"/>
      <c r="G15" s="1758"/>
    </row>
    <row r="16" spans="1:8" ht="24.95" customHeight="1" x14ac:dyDescent="0.25">
      <c r="A16" s="1646" t="s">
        <v>757</v>
      </c>
      <c r="B16" s="1647"/>
      <c r="C16" s="1300"/>
      <c r="D16" s="1300">
        <v>173243439</v>
      </c>
      <c r="E16" s="1484">
        <v>175451439</v>
      </c>
      <c r="F16" s="1647"/>
      <c r="G16" s="1758"/>
    </row>
    <row r="17" spans="1:14" ht="24.95" customHeight="1" x14ac:dyDescent="0.25">
      <c r="A17" s="1646" t="s">
        <v>758</v>
      </c>
      <c r="B17" s="1647"/>
      <c r="C17" s="1300"/>
      <c r="D17" s="1300">
        <v>10848167</v>
      </c>
      <c r="E17" s="1484">
        <v>10944167</v>
      </c>
      <c r="F17" s="1647"/>
      <c r="G17" s="1758"/>
    </row>
    <row r="18" spans="1:14" ht="36" customHeight="1" x14ac:dyDescent="0.25">
      <c r="A18" s="1649" t="s">
        <v>759</v>
      </c>
      <c r="B18" s="1647"/>
      <c r="C18" s="1300"/>
      <c r="D18" s="1300">
        <v>8702970</v>
      </c>
      <c r="E18" s="1484">
        <v>8702970</v>
      </c>
      <c r="F18" s="1647"/>
      <c r="G18" s="1758"/>
      <c r="J18" s="1650"/>
    </row>
    <row r="19" spans="1:14" ht="24.95" customHeight="1" x14ac:dyDescent="0.25">
      <c r="A19" s="1646" t="s">
        <v>760</v>
      </c>
      <c r="B19" s="1647"/>
      <c r="C19" s="1300"/>
      <c r="D19" s="1300">
        <v>35191337</v>
      </c>
      <c r="E19" s="1484">
        <v>35383337</v>
      </c>
      <c r="F19" s="1647"/>
      <c r="G19" s="1758"/>
    </row>
    <row r="20" spans="1:14" ht="24.95" customHeight="1" x14ac:dyDescent="0.25">
      <c r="A20" s="1646" t="s">
        <v>761</v>
      </c>
      <c r="B20" s="1647"/>
      <c r="C20" s="1300"/>
      <c r="D20" s="1300">
        <v>7137653</v>
      </c>
      <c r="E20" s="1484">
        <v>7137653</v>
      </c>
      <c r="F20" s="1647"/>
      <c r="G20" s="1758"/>
      <c r="I20" s="1650"/>
    </row>
    <row r="21" spans="1:14" ht="24.95" customHeight="1" x14ac:dyDescent="0.25">
      <c r="A21" s="1646" t="s">
        <v>762</v>
      </c>
      <c r="B21" s="1647"/>
      <c r="C21" s="1300"/>
      <c r="D21" s="1300">
        <v>20832687</v>
      </c>
      <c r="E21" s="1484">
        <v>21932687</v>
      </c>
      <c r="F21" s="1647"/>
      <c r="G21" s="1758"/>
    </row>
    <row r="22" spans="1:14" ht="24.95" customHeight="1" x14ac:dyDescent="0.25">
      <c r="A22" s="1646" t="s">
        <v>763</v>
      </c>
      <c r="B22" s="1647">
        <f>'[1]27._TIK_köt'!C49</f>
        <v>1305763748</v>
      </c>
      <c r="C22" s="1647">
        <f>'[1]27._TIK_köt'!D49</f>
        <v>1351369630</v>
      </c>
      <c r="D22" s="1647">
        <f>'[1]27._TIK_önként'!C49</f>
        <v>145896252</v>
      </c>
      <c r="E22" s="1648">
        <f>'[1]27._TIK_önként'!D49</f>
        <v>147720252</v>
      </c>
      <c r="F22" s="1647"/>
      <c r="G22" s="1758"/>
    </row>
    <row r="23" spans="1:14" ht="24.95" customHeight="1" x14ac:dyDescent="0.25">
      <c r="A23" s="1646" t="s">
        <v>764</v>
      </c>
      <c r="B23" s="1647"/>
      <c r="C23" s="1647"/>
      <c r="D23" s="1647"/>
      <c r="E23" s="1648"/>
      <c r="F23" s="1647">
        <f>'[1]26._Hivatal_államig'!C49</f>
        <v>645619529</v>
      </c>
      <c r="G23" s="1758">
        <f>'[1]26._Hivatal_államig'!D49</f>
        <v>674921757</v>
      </c>
    </row>
    <row r="24" spans="1:14" ht="24.95" customHeight="1" x14ac:dyDescent="0.25">
      <c r="A24" s="1646" t="s">
        <v>779</v>
      </c>
      <c r="B24" s="1300">
        <f>'[1]15.felh.felúj.'!C9-'[1]15.felh.felúj.'!C12+'[1]15.felh.felúj.'!C29</f>
        <v>720852100</v>
      </c>
      <c r="C24" s="1300">
        <f>'[1]15.felh.felúj.'!D9-'[1]15.felh.felúj.'!D12+'[1]15.felh.felúj.'!D29</f>
        <v>744533340</v>
      </c>
      <c r="D24" s="1300">
        <f>'[1]15.felh.felúj.'!C12</f>
        <v>25000000</v>
      </c>
      <c r="E24" s="1484">
        <f>'[1]15.felh.felúj.'!D12</f>
        <v>16825772</v>
      </c>
      <c r="F24" s="1647"/>
      <c r="G24" s="1758"/>
    </row>
    <row r="25" spans="1:14" ht="24.95" customHeight="1" x14ac:dyDescent="0.25">
      <c r="A25" s="1646" t="s">
        <v>765</v>
      </c>
      <c r="B25" s="1300">
        <f>'[1]13.támogatás'!C33+'[1]12.Városüzemeltetés'!C21</f>
        <v>891062000</v>
      </c>
      <c r="C25" s="1300">
        <f>'[1]13.támogatás'!D33+'[1]12.Városüzemeltetés'!D21+'[1]13.támogatás'!D58</f>
        <v>927051137</v>
      </c>
      <c r="D25" s="1300"/>
      <c r="E25" s="1484"/>
      <c r="F25" s="1647"/>
      <c r="G25" s="1758"/>
      <c r="I25" s="1650"/>
    </row>
    <row r="26" spans="1:14" ht="24.95" customHeight="1" x14ac:dyDescent="0.25">
      <c r="A26" s="1646" t="s">
        <v>766</v>
      </c>
      <c r="B26" s="1301">
        <f>'[1]13.támogatás'!C34</f>
        <v>220600000</v>
      </c>
      <c r="C26" s="1301">
        <f>'[1]13.támogatás'!D34</f>
        <v>220600000</v>
      </c>
      <c r="D26" s="1300">
        <f>'[1]13.támogatás'!C17+'[1]13.támogatás'!C20+'[1]13.támogatás'!C39</f>
        <v>367700086</v>
      </c>
      <c r="E26" s="1484">
        <f>+'[1]13.támogatás'!D17+'[1]13.támogatás'!D20+'[1]13.támogatás'!D39+'[1]13.támogatás'!D45</f>
        <v>434912286</v>
      </c>
      <c r="F26" s="1647"/>
      <c r="G26" s="1758"/>
      <c r="H26" s="1650"/>
      <c r="I26" s="1650"/>
    </row>
    <row r="27" spans="1:14" ht="24.95" customHeight="1" x14ac:dyDescent="0.25">
      <c r="A27" s="1646" t="s">
        <v>767</v>
      </c>
      <c r="B27" s="1300">
        <f>'[1]13.támogatás'!C10+'[1]13.támogatás'!C11+'[1]13.támogatás'!C12+'[1]13.támogatás'!C32+'[1]13.támogatás'!C37+'[1]13.támogatás'!C51</f>
        <v>69813000</v>
      </c>
      <c r="C27" s="1300">
        <f>'[1]13.támogatás'!D10+'[1]13.támogatás'!D11+'[1]13.támogatás'!D12+'[1]13.támogatás'!D32+'[1]13.támogatás'!D37+'[1]13.támogatás'!D51</f>
        <v>69813000</v>
      </c>
      <c r="D27" s="1300">
        <f>'[1]13.támogatás'!C61-'[1]13.támogatás'!C10-'[1]13.támogatás'!C11-'[1]13.támogatás'!C12-'[1]13.támogatás'!C17-'[1]13.támogatás'!C20-'[1]13.támogatás'!C32-'[1]13.támogatás'!C33-'[1]13.támogatás'!C34-'[1]13.támogatás'!C37-'[1]13.támogatás'!C39-'[1]13.támogatás'!C51</f>
        <v>324500000</v>
      </c>
      <c r="E27" s="1300">
        <f>'[1]13.támogatás'!D61-'[1]13.támogatás'!D10-'[1]13.támogatás'!D11-'[1]13.támogatás'!D12-'[1]13.támogatás'!D17-'[1]13.támogatás'!D20-'[1]13.támogatás'!D32-'[1]13.támogatás'!D33-'[1]13.támogatás'!D34-'[1]13.támogatás'!D37-'[1]13.támogatás'!D39-'[1]13.támogatás'!D51-'[1]13.támogatás'!D58-'[1]13.támogatás'!D45</f>
        <v>335955890</v>
      </c>
      <c r="F27" s="1647"/>
      <c r="G27" s="1758"/>
      <c r="H27" s="1481"/>
      <c r="I27" s="1481"/>
      <c r="J27" s="1297"/>
      <c r="K27" s="1480"/>
      <c r="L27" s="1297"/>
      <c r="M27" s="1297"/>
      <c r="N27" s="1297"/>
    </row>
    <row r="28" spans="1:14" ht="24.95" customHeight="1" x14ac:dyDescent="0.25">
      <c r="A28" s="1649" t="s">
        <v>768</v>
      </c>
      <c r="B28" s="1300">
        <f>'[1]14.Szoc. '!C22-'22. tábl önk-köt'!D28</f>
        <v>99862160</v>
      </c>
      <c r="C28" s="1300">
        <f>'[1]14.Szoc. '!D22-'22. tábl önk-köt'!E28</f>
        <v>99862160</v>
      </c>
      <c r="D28" s="1300">
        <v>170465840</v>
      </c>
      <c r="E28" s="1484">
        <v>170465840</v>
      </c>
      <c r="F28" s="1647"/>
      <c r="G28" s="1758"/>
      <c r="I28" s="1298"/>
      <c r="J28" s="1297"/>
      <c r="K28" s="1297"/>
      <c r="L28" s="1299"/>
      <c r="M28" s="1297"/>
      <c r="N28" s="1297"/>
    </row>
    <row r="29" spans="1:14" ht="24.95" customHeight="1" x14ac:dyDescent="0.25">
      <c r="A29" s="1646" t="s">
        <v>769</v>
      </c>
      <c r="B29" s="1300">
        <f>'[1]4. mell.Önkorm'!C104</f>
        <v>329422085</v>
      </c>
      <c r="C29" s="1300">
        <f>'[1]4. mell.Önkorm'!D104</f>
        <v>353483155</v>
      </c>
      <c r="D29" s="1300"/>
      <c r="E29" s="1484"/>
      <c r="F29" s="1647"/>
      <c r="G29" s="1758"/>
      <c r="I29" s="1298"/>
      <c r="J29" s="1297"/>
      <c r="K29" s="1297"/>
      <c r="L29" s="1299"/>
      <c r="M29" s="1297"/>
      <c r="N29" s="1297"/>
    </row>
    <row r="30" spans="1:14" ht="24.95" customHeight="1" x14ac:dyDescent="0.25">
      <c r="A30" s="1646" t="s">
        <v>770</v>
      </c>
      <c r="B30" s="1300">
        <f>'[1]24._önkorm_köt'!C89+'[1]24._önkorm_köt'!C91+'[1]24._önkorm_köt'!C92-'[1]12.Városüzemeltetés'!C21</f>
        <v>384447674</v>
      </c>
      <c r="C30" s="1300">
        <f>'[1]24._önkorm_köt'!D89+'[1]24._önkorm_köt'!D91+'[1]24._önkorm_köt'!D92-'[1]12.Városüzemeltetés'!D21</f>
        <v>442963401</v>
      </c>
      <c r="D30" s="1300">
        <f>'[1]24._önkorm_önként'!C91+'[1]24._önkorm_önként'!C93+'[1]24._önkorm_önként'!C94</f>
        <v>353680939</v>
      </c>
      <c r="E30" s="1484">
        <f>'[1]24._önkorm_önként'!D91+'[1]24._önkorm_önként'!D93+'[1]24._önkorm_önként'!D94</f>
        <v>371005167</v>
      </c>
      <c r="F30" s="1647"/>
      <c r="G30" s="1758"/>
      <c r="I30" s="1481"/>
      <c r="J30" s="1297"/>
      <c r="K30" s="1297"/>
      <c r="L30" s="1299"/>
      <c r="M30" s="1297"/>
      <c r="N30" s="1297"/>
    </row>
    <row r="31" spans="1:14" ht="24.95" customHeight="1" x14ac:dyDescent="0.25">
      <c r="A31" s="1646" t="s">
        <v>771</v>
      </c>
      <c r="B31" s="1300"/>
      <c r="C31" s="1300"/>
      <c r="D31" s="1300">
        <f>'[1]4. mell.Önkorm'!C117</f>
        <v>156000000</v>
      </c>
      <c r="E31" s="1484">
        <f>'[1]4. mell.Önkorm'!D117</f>
        <v>218000000</v>
      </c>
      <c r="F31" s="1651"/>
      <c r="G31" s="1759"/>
      <c r="I31" s="1298"/>
      <c r="J31" s="1297"/>
      <c r="K31" s="1297"/>
      <c r="L31" s="1299"/>
      <c r="M31" s="1297"/>
      <c r="N31" s="1297"/>
    </row>
    <row r="32" spans="1:14" ht="24.95" customHeight="1" x14ac:dyDescent="0.25">
      <c r="A32" s="1646" t="s">
        <v>748</v>
      </c>
      <c r="B32" s="1300">
        <f>'[1]4. mell.Önkorm'!C99</f>
        <v>2970949518</v>
      </c>
      <c r="C32" s="1300">
        <f>'[1]4. mell.Önkorm'!D99</f>
        <v>2970949518</v>
      </c>
      <c r="D32" s="1300"/>
      <c r="E32" s="1484"/>
      <c r="F32" s="1647"/>
      <c r="G32" s="1758"/>
      <c r="I32" s="1297"/>
      <c r="J32" s="1297"/>
      <c r="K32" s="1297"/>
      <c r="L32" s="1297"/>
      <c r="M32" s="1297"/>
      <c r="N32" s="1297"/>
    </row>
    <row r="33" spans="1:14" ht="24.95" customHeight="1" x14ac:dyDescent="0.25">
      <c r="A33" s="1646" t="s">
        <v>772</v>
      </c>
      <c r="B33" s="1300"/>
      <c r="C33" s="1300"/>
      <c r="D33" s="1300"/>
      <c r="E33" s="1484"/>
      <c r="F33" s="1647"/>
      <c r="G33" s="1758"/>
      <c r="I33" s="1297"/>
      <c r="J33" s="1297"/>
      <c r="K33" s="1297"/>
      <c r="L33" s="1297"/>
      <c r="M33" s="1297"/>
      <c r="N33" s="1297"/>
    </row>
    <row r="34" spans="1:14" ht="34.5" customHeight="1" thickBot="1" x14ac:dyDescent="0.3">
      <c r="A34" s="1683" t="s">
        <v>773</v>
      </c>
      <c r="B34" s="1684">
        <f>'[1]4. mell.Önkorm'!C133</f>
        <v>54295946</v>
      </c>
      <c r="C34" s="1684">
        <f>'[1]4. mell.Önkorm'!D133</f>
        <v>1326929588</v>
      </c>
      <c r="D34" s="1684"/>
      <c r="E34" s="1685"/>
      <c r="F34" s="1686"/>
      <c r="G34" s="1760"/>
    </row>
    <row r="35" spans="1:14" ht="30" customHeight="1" thickBot="1" x14ac:dyDescent="0.3">
      <c r="A35" s="1288" t="s">
        <v>383</v>
      </c>
      <c r="B35" s="1652">
        <f>SUM(B10:B34)</f>
        <v>8416716328</v>
      </c>
      <c r="C35" s="1652">
        <f>SUM(C10:C34)</f>
        <v>9984243602</v>
      </c>
      <c r="D35" s="1652">
        <f t="shared" ref="D35:F35" si="0">SUM(D10:D34)</f>
        <v>3368785164</v>
      </c>
      <c r="E35" s="1652">
        <f t="shared" si="0"/>
        <v>3552622754</v>
      </c>
      <c r="F35" s="1652">
        <f t="shared" si="0"/>
        <v>645619529</v>
      </c>
      <c r="G35" s="1761">
        <f>SUM(G10:G34)</f>
        <v>674921757</v>
      </c>
    </row>
    <row r="36" spans="1:14" x14ac:dyDescent="0.25">
      <c r="G36" s="1543" t="s">
        <v>821</v>
      </c>
    </row>
    <row r="37" spans="1:14" x14ac:dyDescent="0.25">
      <c r="A37" s="1482" t="s">
        <v>774</v>
      </c>
      <c r="B37" s="1650">
        <f>+B35+D35+F35</f>
        <v>12431121021</v>
      </c>
      <c r="C37" s="1650">
        <f>+C35+E35+G35</f>
        <v>14211788113</v>
      </c>
      <c r="D37" s="1650"/>
      <c r="E37" s="1650"/>
      <c r="F37" s="1650"/>
      <c r="G37" s="1650"/>
    </row>
    <row r="38" spans="1:14" x14ac:dyDescent="0.25">
      <c r="A38" s="1483" t="s">
        <v>775</v>
      </c>
      <c r="B38" s="1650">
        <f>'[1]1. mell.bevétel_össz'!C84</f>
        <v>12431121021</v>
      </c>
      <c r="C38" s="1650">
        <f>'[1]1. mell.bevétel_össz'!D84</f>
        <v>14211788113</v>
      </c>
      <c r="D38" s="1650"/>
      <c r="E38" s="1650"/>
      <c r="F38" s="1650"/>
      <c r="G38" s="1650"/>
    </row>
    <row r="39" spans="1:14" x14ac:dyDescent="0.25">
      <c r="A39" s="1482" t="s">
        <v>776</v>
      </c>
      <c r="B39" s="1650">
        <f>+B38-B37</f>
        <v>0</v>
      </c>
      <c r="C39" s="1650">
        <f>+C38-C37</f>
        <v>0</v>
      </c>
      <c r="D39" s="1650"/>
      <c r="E39" s="1650"/>
      <c r="F39" s="1650"/>
      <c r="G39" s="1650"/>
    </row>
    <row r="40" spans="1:14" x14ac:dyDescent="0.25">
      <c r="B40" s="1650"/>
      <c r="C40" s="1650"/>
      <c r="D40" s="1650"/>
      <c r="E40" s="1650"/>
    </row>
    <row r="42" spans="1:14" x14ac:dyDescent="0.25">
      <c r="B42" s="1650">
        <f>'[1]23._köt_össz_kiad'!C56</f>
        <v>8416716328</v>
      </c>
      <c r="C42" s="1650">
        <f>'[1]23._köt_össz_kiad'!D56</f>
        <v>9984243602</v>
      </c>
      <c r="D42" s="1650">
        <f>'[1]23._önként_össz_bev'!C86</f>
        <v>3368785164</v>
      </c>
      <c r="E42" s="1650">
        <f>'[1]23._önként_össz_bev'!D86</f>
        <v>3552622754</v>
      </c>
      <c r="F42" s="1650">
        <f>'[1]23._államig_össz_bev'!C85</f>
        <v>645619529</v>
      </c>
      <c r="G42" s="1650">
        <f>'[1]23._államig_össz_bev'!D85</f>
        <v>674921757</v>
      </c>
    </row>
    <row r="44" spans="1:14" x14ac:dyDescent="0.25">
      <c r="B44" s="1642" t="b">
        <f>B42=B35</f>
        <v>1</v>
      </c>
      <c r="C44" s="1642" t="b">
        <f t="shared" ref="C44:G44" si="1">C42=C35</f>
        <v>1</v>
      </c>
      <c r="D44" s="1642" t="b">
        <f t="shared" si="1"/>
        <v>1</v>
      </c>
      <c r="E44" s="1642" t="b">
        <f>E42=E35</f>
        <v>1</v>
      </c>
      <c r="F44" s="1642" t="b">
        <f t="shared" si="1"/>
        <v>1</v>
      </c>
      <c r="G44" s="1642" t="b">
        <f t="shared" si="1"/>
        <v>1</v>
      </c>
    </row>
    <row r="47" spans="1:14" x14ac:dyDescent="0.25">
      <c r="C47" s="1753">
        <f>+C42-C35</f>
        <v>0</v>
      </c>
      <c r="D47" s="1650"/>
      <c r="E47" s="1753">
        <f t="shared" ref="E47" si="2">+E42-E35</f>
        <v>0</v>
      </c>
    </row>
  </sheetData>
  <mergeCells count="5">
    <mergeCell ref="A1:G1"/>
    <mergeCell ref="A2:G2"/>
    <mergeCell ref="A4:G4"/>
    <mergeCell ref="A5:G5"/>
    <mergeCell ref="A8:A9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68"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RI87"/>
  <sheetViews>
    <sheetView topLeftCell="A58" zoomScaleNormal="100" zoomScaleSheetLayoutView="148" workbookViewId="0">
      <selection activeCell="O35" sqref="O35"/>
    </sheetView>
  </sheetViews>
  <sheetFormatPr defaultRowHeight="12.75" x14ac:dyDescent="0.2"/>
  <cols>
    <col min="1" max="1" width="7" style="88" customWidth="1"/>
    <col min="2" max="2" width="60" style="89" customWidth="1"/>
    <col min="3" max="3" width="18.5" style="90" customWidth="1"/>
    <col min="4" max="4" width="16.33203125" style="90" customWidth="1"/>
    <col min="5" max="7" width="16.33203125" style="90" hidden="1" customWidth="1"/>
    <col min="8" max="8" width="15" style="90" customWidth="1"/>
    <col min="9" max="12" width="15" style="90" hidden="1" customWidth="1"/>
    <col min="13" max="13" width="9.33203125" style="29"/>
    <col min="14" max="14" width="14.6640625" style="29" customWidth="1"/>
    <col min="15" max="15" width="26" style="1292" customWidth="1"/>
    <col min="16" max="16" width="22.33203125" style="1292" bestFit="1" customWidth="1"/>
    <col min="17" max="17" width="9.33203125" style="1292"/>
    <col min="18" max="18" width="15.83203125" style="1292" customWidth="1"/>
    <col min="19" max="21" width="9.33203125" style="1292"/>
    <col min="22" max="215" width="9.33203125" style="29"/>
    <col min="216" max="216" width="19.5" style="29" customWidth="1"/>
    <col min="217" max="217" width="71.33203125" style="29" customWidth="1"/>
    <col min="218" max="218" width="21.5" style="29" customWidth="1"/>
    <col min="219" max="471" width="9.33203125" style="29"/>
    <col min="472" max="472" width="19.5" style="29" customWidth="1"/>
    <col min="473" max="473" width="71.33203125" style="29" customWidth="1"/>
    <col min="474" max="474" width="21.5" style="29" customWidth="1"/>
    <col min="475" max="727" width="9.33203125" style="29"/>
    <col min="728" max="728" width="19.5" style="29" customWidth="1"/>
    <col min="729" max="729" width="71.33203125" style="29" customWidth="1"/>
    <col min="730" max="730" width="21.5" style="29" customWidth="1"/>
    <col min="731" max="983" width="9.33203125" style="29"/>
    <col min="984" max="984" width="19.5" style="29" customWidth="1"/>
    <col min="985" max="985" width="71.33203125" style="29" customWidth="1"/>
    <col min="986" max="986" width="21.5" style="29" customWidth="1"/>
    <col min="987" max="1239" width="9.33203125" style="29"/>
    <col min="1240" max="1240" width="19.5" style="29" customWidth="1"/>
    <col min="1241" max="1241" width="71.33203125" style="29" customWidth="1"/>
    <col min="1242" max="1242" width="21.5" style="29" customWidth="1"/>
    <col min="1243" max="1495" width="9.33203125" style="29"/>
    <col min="1496" max="1496" width="19.5" style="29" customWidth="1"/>
    <col min="1497" max="1497" width="71.33203125" style="29" customWidth="1"/>
    <col min="1498" max="1498" width="21.5" style="29" customWidth="1"/>
    <col min="1499" max="1751" width="9.33203125" style="29"/>
    <col min="1752" max="1752" width="19.5" style="29" customWidth="1"/>
    <col min="1753" max="1753" width="71.33203125" style="29" customWidth="1"/>
    <col min="1754" max="1754" width="21.5" style="29" customWidth="1"/>
    <col min="1755" max="2007" width="9.33203125" style="29"/>
    <col min="2008" max="2008" width="19.5" style="29" customWidth="1"/>
    <col min="2009" max="2009" width="71.33203125" style="29" customWidth="1"/>
    <col min="2010" max="2010" width="21.5" style="29" customWidth="1"/>
    <col min="2011" max="2263" width="9.33203125" style="29"/>
    <col min="2264" max="2264" width="19.5" style="29" customWidth="1"/>
    <col min="2265" max="2265" width="71.33203125" style="29" customWidth="1"/>
    <col min="2266" max="2266" width="21.5" style="29" customWidth="1"/>
    <col min="2267" max="2519" width="9.33203125" style="29"/>
    <col min="2520" max="2520" width="19.5" style="29" customWidth="1"/>
    <col min="2521" max="2521" width="71.33203125" style="29" customWidth="1"/>
    <col min="2522" max="2522" width="21.5" style="29" customWidth="1"/>
    <col min="2523" max="2775" width="9.33203125" style="29"/>
    <col min="2776" max="2776" width="19.5" style="29" customWidth="1"/>
    <col min="2777" max="2777" width="71.33203125" style="29" customWidth="1"/>
    <col min="2778" max="2778" width="21.5" style="29" customWidth="1"/>
    <col min="2779" max="3031" width="9.33203125" style="29"/>
    <col min="3032" max="3032" width="19.5" style="29" customWidth="1"/>
    <col min="3033" max="3033" width="71.33203125" style="29" customWidth="1"/>
    <col min="3034" max="3034" width="21.5" style="29" customWidth="1"/>
    <col min="3035" max="3287" width="9.33203125" style="29"/>
    <col min="3288" max="3288" width="19.5" style="29" customWidth="1"/>
    <col min="3289" max="3289" width="71.33203125" style="29" customWidth="1"/>
    <col min="3290" max="3290" width="21.5" style="29" customWidth="1"/>
    <col min="3291" max="3543" width="9.33203125" style="29"/>
    <col min="3544" max="3544" width="19.5" style="29" customWidth="1"/>
    <col min="3545" max="3545" width="71.33203125" style="29" customWidth="1"/>
    <col min="3546" max="3546" width="21.5" style="29" customWidth="1"/>
    <col min="3547" max="3799" width="9.33203125" style="29"/>
    <col min="3800" max="3800" width="19.5" style="29" customWidth="1"/>
    <col min="3801" max="3801" width="71.33203125" style="29" customWidth="1"/>
    <col min="3802" max="3802" width="21.5" style="29" customWidth="1"/>
    <col min="3803" max="4055" width="9.33203125" style="29"/>
    <col min="4056" max="4056" width="19.5" style="29" customWidth="1"/>
    <col min="4057" max="4057" width="71.33203125" style="29" customWidth="1"/>
    <col min="4058" max="4058" width="21.5" style="29" customWidth="1"/>
    <col min="4059" max="4311" width="9.33203125" style="29"/>
    <col min="4312" max="4312" width="19.5" style="29" customWidth="1"/>
    <col min="4313" max="4313" width="71.33203125" style="29" customWidth="1"/>
    <col min="4314" max="4314" width="21.5" style="29" customWidth="1"/>
    <col min="4315" max="4567" width="9.33203125" style="29"/>
    <col min="4568" max="4568" width="19.5" style="29" customWidth="1"/>
    <col min="4569" max="4569" width="71.33203125" style="29" customWidth="1"/>
    <col min="4570" max="4570" width="21.5" style="29" customWidth="1"/>
    <col min="4571" max="4823" width="9.33203125" style="29"/>
    <col min="4824" max="4824" width="19.5" style="29" customWidth="1"/>
    <col min="4825" max="4825" width="71.33203125" style="29" customWidth="1"/>
    <col min="4826" max="4826" width="21.5" style="29" customWidth="1"/>
    <col min="4827" max="5079" width="9.33203125" style="29"/>
    <col min="5080" max="5080" width="19.5" style="29" customWidth="1"/>
    <col min="5081" max="5081" width="71.33203125" style="29" customWidth="1"/>
    <col min="5082" max="5082" width="21.5" style="29" customWidth="1"/>
    <col min="5083" max="5335" width="9.33203125" style="29"/>
    <col min="5336" max="5336" width="19.5" style="29" customWidth="1"/>
    <col min="5337" max="5337" width="71.33203125" style="29" customWidth="1"/>
    <col min="5338" max="5338" width="21.5" style="29" customWidth="1"/>
    <col min="5339" max="5591" width="9.33203125" style="29"/>
    <col min="5592" max="5592" width="19.5" style="29" customWidth="1"/>
    <col min="5593" max="5593" width="71.33203125" style="29" customWidth="1"/>
    <col min="5594" max="5594" width="21.5" style="29" customWidth="1"/>
    <col min="5595" max="5847" width="9.33203125" style="29"/>
    <col min="5848" max="5848" width="19.5" style="29" customWidth="1"/>
    <col min="5849" max="5849" width="71.33203125" style="29" customWidth="1"/>
    <col min="5850" max="5850" width="21.5" style="29" customWidth="1"/>
    <col min="5851" max="6103" width="9.33203125" style="29"/>
    <col min="6104" max="6104" width="19.5" style="29" customWidth="1"/>
    <col min="6105" max="6105" width="71.33203125" style="29" customWidth="1"/>
    <col min="6106" max="6106" width="21.5" style="29" customWidth="1"/>
    <col min="6107" max="6359" width="9.33203125" style="29"/>
    <col min="6360" max="6360" width="19.5" style="29" customWidth="1"/>
    <col min="6361" max="6361" width="71.33203125" style="29" customWidth="1"/>
    <col min="6362" max="6362" width="21.5" style="29" customWidth="1"/>
    <col min="6363" max="6615" width="9.33203125" style="29"/>
    <col min="6616" max="6616" width="19.5" style="29" customWidth="1"/>
    <col min="6617" max="6617" width="71.33203125" style="29" customWidth="1"/>
    <col min="6618" max="6618" width="21.5" style="29" customWidth="1"/>
    <col min="6619" max="6871" width="9.33203125" style="29"/>
    <col min="6872" max="6872" width="19.5" style="29" customWidth="1"/>
    <col min="6873" max="6873" width="71.33203125" style="29" customWidth="1"/>
    <col min="6874" max="6874" width="21.5" style="29" customWidth="1"/>
    <col min="6875" max="7127" width="9.33203125" style="29"/>
    <col min="7128" max="7128" width="19.5" style="29" customWidth="1"/>
    <col min="7129" max="7129" width="71.33203125" style="29" customWidth="1"/>
    <col min="7130" max="7130" width="21.5" style="29" customWidth="1"/>
    <col min="7131" max="7383" width="9.33203125" style="29"/>
    <col min="7384" max="7384" width="19.5" style="29" customWidth="1"/>
    <col min="7385" max="7385" width="71.33203125" style="29" customWidth="1"/>
    <col min="7386" max="7386" width="21.5" style="29" customWidth="1"/>
    <col min="7387" max="7639" width="9.33203125" style="29"/>
    <col min="7640" max="7640" width="19.5" style="29" customWidth="1"/>
    <col min="7641" max="7641" width="71.33203125" style="29" customWidth="1"/>
    <col min="7642" max="7642" width="21.5" style="29" customWidth="1"/>
    <col min="7643" max="7895" width="9.33203125" style="29"/>
    <col min="7896" max="7896" width="19.5" style="29" customWidth="1"/>
    <col min="7897" max="7897" width="71.33203125" style="29" customWidth="1"/>
    <col min="7898" max="7898" width="21.5" style="29" customWidth="1"/>
    <col min="7899" max="8151" width="9.33203125" style="29"/>
    <col min="8152" max="8152" width="19.5" style="29" customWidth="1"/>
    <col min="8153" max="8153" width="71.33203125" style="29" customWidth="1"/>
    <col min="8154" max="8154" width="21.5" style="29" customWidth="1"/>
    <col min="8155" max="8407" width="9.33203125" style="29"/>
    <col min="8408" max="8408" width="19.5" style="29" customWidth="1"/>
    <col min="8409" max="8409" width="71.33203125" style="29" customWidth="1"/>
    <col min="8410" max="8410" width="21.5" style="29" customWidth="1"/>
    <col min="8411" max="8663" width="9.33203125" style="29"/>
    <col min="8664" max="8664" width="19.5" style="29" customWidth="1"/>
    <col min="8665" max="8665" width="71.33203125" style="29" customWidth="1"/>
    <col min="8666" max="8666" width="21.5" style="29" customWidth="1"/>
    <col min="8667" max="8919" width="9.33203125" style="29"/>
    <col min="8920" max="8920" width="19.5" style="29" customWidth="1"/>
    <col min="8921" max="8921" width="71.33203125" style="29" customWidth="1"/>
    <col min="8922" max="8922" width="21.5" style="29" customWidth="1"/>
    <col min="8923" max="9175" width="9.33203125" style="29"/>
    <col min="9176" max="9176" width="19.5" style="29" customWidth="1"/>
    <col min="9177" max="9177" width="71.33203125" style="29" customWidth="1"/>
    <col min="9178" max="9178" width="21.5" style="29" customWidth="1"/>
    <col min="9179" max="9431" width="9.33203125" style="29"/>
    <col min="9432" max="9432" width="19.5" style="29" customWidth="1"/>
    <col min="9433" max="9433" width="71.33203125" style="29" customWidth="1"/>
    <col min="9434" max="9434" width="21.5" style="29" customWidth="1"/>
    <col min="9435" max="9687" width="9.33203125" style="29"/>
    <col min="9688" max="9688" width="19.5" style="29" customWidth="1"/>
    <col min="9689" max="9689" width="71.33203125" style="29" customWidth="1"/>
    <col min="9690" max="9690" width="21.5" style="29" customWidth="1"/>
    <col min="9691" max="9941" width="9.33203125" style="29"/>
    <col min="9942" max="9942" width="21.5" style="29" customWidth="1"/>
    <col min="9943" max="10195" width="9.33203125" style="29"/>
    <col min="10196" max="10196" width="19.5" style="29" customWidth="1"/>
    <col min="10197" max="10197" width="71.33203125" style="29" customWidth="1"/>
    <col min="10198" max="10198" width="21.5" style="29" customWidth="1"/>
    <col min="10199" max="10451" width="9.33203125" style="29"/>
    <col min="10452" max="10452" width="19.5" style="29" customWidth="1"/>
    <col min="10453" max="10453" width="71.33203125" style="29" customWidth="1"/>
    <col min="10454" max="10454" width="21.5" style="29" customWidth="1"/>
    <col min="10455" max="10707" width="9.33203125" style="29"/>
    <col min="10708" max="10708" width="19.5" style="29" customWidth="1"/>
    <col min="10709" max="10709" width="71.33203125" style="29" customWidth="1"/>
    <col min="10710" max="10710" width="21.5" style="29" customWidth="1"/>
    <col min="10711" max="10963" width="9.33203125" style="29"/>
    <col min="10964" max="10964" width="19.5" style="29" customWidth="1"/>
    <col min="10965" max="10965" width="71.33203125" style="29" customWidth="1"/>
    <col min="10966" max="10966" width="21.5" style="29" customWidth="1"/>
    <col min="10967" max="11219" width="9.33203125" style="29"/>
    <col min="11220" max="11220" width="19.5" style="29" customWidth="1"/>
    <col min="11221" max="11221" width="71.33203125" style="29" customWidth="1"/>
    <col min="11222" max="11222" width="21.5" style="29" customWidth="1"/>
    <col min="11223" max="11475" width="9.33203125" style="29"/>
    <col min="11476" max="11476" width="19.5" style="29" customWidth="1"/>
    <col min="11477" max="11477" width="71.33203125" style="29" customWidth="1"/>
    <col min="11478" max="11478" width="21.5" style="29" customWidth="1"/>
    <col min="11479" max="11731" width="9.33203125" style="29"/>
    <col min="11732" max="11732" width="19.5" style="29" customWidth="1"/>
    <col min="11733" max="11733" width="71.33203125" style="29" customWidth="1"/>
    <col min="11734" max="11734" width="21.5" style="29" customWidth="1"/>
    <col min="11735" max="11987" width="9.33203125" style="29"/>
    <col min="11988" max="11988" width="19.5" style="29" customWidth="1"/>
    <col min="11989" max="11989" width="71.33203125" style="29" customWidth="1"/>
    <col min="11990" max="11990" width="21.5" style="29" customWidth="1"/>
    <col min="11991" max="12243" width="9.33203125" style="29"/>
    <col min="12244" max="12244" width="19.5" style="29" customWidth="1"/>
    <col min="12245" max="12245" width="71.33203125" style="29" customWidth="1"/>
    <col min="12246" max="12246" width="21.5" style="29" customWidth="1"/>
    <col min="12247" max="12499" width="9.33203125" style="29"/>
    <col min="12500" max="12500" width="19.5" style="29" customWidth="1"/>
    <col min="12501" max="12501" width="71.33203125" style="29" customWidth="1"/>
    <col min="12502" max="12502" width="21.5" style="29" customWidth="1"/>
    <col min="12503" max="12755" width="9.33203125" style="29"/>
    <col min="12756" max="12756" width="19.5" style="29" customWidth="1"/>
    <col min="12757" max="12757" width="71.33203125" style="29" customWidth="1"/>
    <col min="12758" max="12758" width="21.5" style="29" customWidth="1"/>
    <col min="12759" max="13011" width="9.33203125" style="29"/>
    <col min="13012" max="13012" width="19.5" style="29" customWidth="1"/>
    <col min="13013" max="13013" width="71.33203125" style="29" customWidth="1"/>
    <col min="13014" max="13014" width="21.5" style="29" customWidth="1"/>
    <col min="13015" max="13267" width="9.33203125" style="29"/>
    <col min="13268" max="13268" width="19.5" style="29" customWidth="1"/>
    <col min="13269" max="13269" width="71.33203125" style="29" customWidth="1"/>
    <col min="13270" max="13270" width="21.5" style="29" customWidth="1"/>
    <col min="13271" max="13523" width="9.33203125" style="29"/>
    <col min="13524" max="13524" width="19.5" style="29" customWidth="1"/>
    <col min="13525" max="13525" width="71.33203125" style="29" customWidth="1"/>
    <col min="13526" max="13526" width="21.5" style="29" customWidth="1"/>
    <col min="13527" max="13779" width="9.33203125" style="29"/>
    <col min="13780" max="13780" width="19.5" style="29" customWidth="1"/>
    <col min="13781" max="13781" width="71.33203125" style="29" customWidth="1"/>
    <col min="13782" max="13782" width="21.5" style="29" customWidth="1"/>
    <col min="13783" max="14035" width="9.33203125" style="29"/>
    <col min="14036" max="14036" width="19.5" style="29" customWidth="1"/>
    <col min="14037" max="14037" width="71.33203125" style="29" customWidth="1"/>
    <col min="14038" max="14038" width="21.5" style="29" customWidth="1"/>
    <col min="14039" max="14291" width="9.33203125" style="29"/>
    <col min="14292" max="14292" width="19.5" style="29" customWidth="1"/>
    <col min="14293" max="14293" width="71.33203125" style="29" customWidth="1"/>
    <col min="14294" max="14294" width="21.5" style="29" customWidth="1"/>
    <col min="14295" max="16384" width="9.33203125" style="29"/>
  </cols>
  <sheetData>
    <row r="1" spans="1:9941" ht="13.5" customHeight="1" x14ac:dyDescent="0.2">
      <c r="A1" s="1894" t="s">
        <v>871</v>
      </c>
      <c r="B1" s="1894"/>
      <c r="C1" s="1894"/>
      <c r="D1" s="1894"/>
      <c r="E1" s="1894"/>
      <c r="F1" s="1894"/>
      <c r="G1" s="1894"/>
      <c r="H1" s="1894"/>
    </row>
    <row r="2" spans="1:9941" x14ac:dyDescent="0.2">
      <c r="A2" s="2035" t="s">
        <v>836</v>
      </c>
      <c r="B2" s="2035"/>
      <c r="C2" s="2035"/>
      <c r="D2" s="2035"/>
      <c r="E2" s="2035"/>
      <c r="F2" s="2035"/>
      <c r="G2" s="2035"/>
      <c r="H2" s="2035"/>
      <c r="I2" s="29"/>
      <c r="J2" s="29"/>
      <c r="K2" s="29"/>
      <c r="L2" s="29"/>
    </row>
    <row r="3" spans="1:9941" x14ac:dyDescent="0.2">
      <c r="A3" s="1895"/>
      <c r="B3" s="1895"/>
      <c r="C3" s="1895"/>
      <c r="D3" s="1895"/>
      <c r="E3" s="1895"/>
      <c r="F3" s="1895"/>
      <c r="G3" s="1895"/>
      <c r="H3" s="1895"/>
      <c r="I3" s="29"/>
      <c r="J3" s="29"/>
      <c r="K3" s="29"/>
      <c r="L3" s="29"/>
    </row>
    <row r="4" spans="1:9941" s="28" customFormat="1" ht="10.5" customHeight="1" x14ac:dyDescent="0.2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/>
      <c r="N4"/>
      <c r="O4" s="1293"/>
      <c r="P4" s="1293"/>
      <c r="Q4" s="1293"/>
      <c r="R4" s="1293"/>
      <c r="S4" s="1293"/>
      <c r="T4" s="1293"/>
      <c r="U4" s="1293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</row>
    <row r="5" spans="1:9941" s="45" customFormat="1" ht="21.2" customHeight="1" x14ac:dyDescent="0.2">
      <c r="A5" s="1897" t="s">
        <v>231</v>
      </c>
      <c r="B5" s="1897"/>
      <c r="C5" s="1897"/>
      <c r="D5" s="1897"/>
      <c r="E5" s="1897"/>
      <c r="F5" s="1897"/>
      <c r="G5" s="1897"/>
      <c r="H5" s="1897"/>
      <c r="I5"/>
      <c r="J5"/>
      <c r="K5"/>
      <c r="L5"/>
      <c r="M5"/>
      <c r="N5"/>
      <c r="O5" s="1293"/>
      <c r="P5" s="1293"/>
      <c r="Q5" s="1293"/>
      <c r="R5" s="1293"/>
      <c r="S5" s="1293"/>
      <c r="T5" s="1293"/>
      <c r="U5" s="1293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</row>
    <row r="6" spans="1:9941" s="45" customFormat="1" ht="21.2" customHeight="1" x14ac:dyDescent="0.2">
      <c r="A6" s="1897" t="s">
        <v>670</v>
      </c>
      <c r="B6" s="1897"/>
      <c r="C6" s="1897"/>
      <c r="D6" s="1897"/>
      <c r="E6" s="1897"/>
      <c r="F6" s="1897"/>
      <c r="G6" s="1897"/>
      <c r="H6" s="1897"/>
      <c r="I6"/>
      <c r="J6"/>
      <c r="K6"/>
      <c r="L6"/>
      <c r="M6"/>
      <c r="N6"/>
      <c r="O6" s="1293"/>
      <c r="P6" s="1293"/>
      <c r="Q6" s="1293"/>
      <c r="R6" s="1293"/>
      <c r="S6" s="1293"/>
      <c r="T6" s="1293"/>
      <c r="U6" s="1293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</row>
    <row r="7" spans="1:9941" s="45" customFormat="1" ht="21.2" customHeight="1" x14ac:dyDescent="0.2">
      <c r="A7" s="1897" t="s">
        <v>392</v>
      </c>
      <c r="B7" s="1897"/>
      <c r="C7" s="1897"/>
      <c r="D7" s="1897"/>
      <c r="E7" s="1897"/>
      <c r="F7" s="1897"/>
      <c r="G7" s="1897"/>
      <c r="H7" s="1897"/>
      <c r="I7"/>
      <c r="J7"/>
      <c r="K7"/>
      <c r="L7"/>
      <c r="M7"/>
      <c r="N7"/>
      <c r="O7" s="1293"/>
      <c r="P7" s="1293"/>
      <c r="Q7" s="1293"/>
      <c r="R7" s="1293"/>
      <c r="S7" s="1293"/>
      <c r="T7" s="1293"/>
      <c r="U7" s="1293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</row>
    <row r="8" spans="1:9941" s="45" customFormat="1" ht="9.75" customHeight="1" x14ac:dyDescent="0.2">
      <c r="A8" s="297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/>
      <c r="N8"/>
      <c r="O8" s="1293"/>
      <c r="P8" s="1293"/>
      <c r="Q8" s="1293"/>
      <c r="R8" s="1293"/>
      <c r="S8" s="1293"/>
      <c r="T8" s="1293"/>
      <c r="U8" s="1293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</row>
    <row r="9" spans="1:9941" s="414" customFormat="1" ht="15.95" customHeight="1" thickBot="1" x14ac:dyDescent="0.3">
      <c r="A9" s="1931" t="s">
        <v>360</v>
      </c>
      <c r="B9" s="1931"/>
      <c r="C9" s="1931"/>
      <c r="D9" s="1931"/>
      <c r="E9" s="1931"/>
      <c r="F9" s="1931"/>
      <c r="G9" s="1931"/>
      <c r="H9" s="1931"/>
      <c r="I9"/>
      <c r="J9"/>
      <c r="K9"/>
      <c r="L9"/>
      <c r="M9"/>
      <c r="N9"/>
      <c r="O9" s="1293"/>
      <c r="P9" s="1293"/>
      <c r="Q9" s="1293"/>
      <c r="R9" s="1293"/>
      <c r="S9" s="1293"/>
      <c r="T9" s="1293"/>
      <c r="U9" s="1293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</row>
    <row r="10" spans="1:9941" s="53" customFormat="1" ht="46.5" customHeight="1" thickBot="1" x14ac:dyDescent="0.25">
      <c r="A10" s="50" t="s">
        <v>128</v>
      </c>
      <c r="B10" s="51" t="s">
        <v>11</v>
      </c>
      <c r="C10" s="51" t="str">
        <f>'1. mell.bevétel_össz'!C9</f>
        <v>2024. évi eredeti előirányzat a
25/2023. (XII.14.) rendelet szerint</v>
      </c>
      <c r="D10" s="321" t="str">
        <f>'1. mell.bevétel_össz'!D9</f>
        <v>Módosított előirányzat a …./2024.  (VI…..)  rendelet szerint</v>
      </c>
      <c r="E10" s="51" t="str">
        <f>'1. mell.bevétel_össz'!E9</f>
        <v>Módosított előirányzat a …./2024. (IX…..)  rendelet szerint</v>
      </c>
      <c r="F10" s="51" t="str">
        <f>'1. mell.bevétel_össz'!F9</f>
        <v>Módosított előirányzat a .../2024. (XII…...)  rendelet szerint</v>
      </c>
      <c r="G10" s="51" t="str">
        <f>'1. mell.bevétel_össz'!G9</f>
        <v>Módosított előirányzat a …../2024. (II…..)  rendelet szerint</v>
      </c>
      <c r="H10" s="52" t="str">
        <f>'1. mell.bevétel_össz'!H9</f>
        <v>Változás a 25/2023. (XII.14.) rendelethez képest</v>
      </c>
      <c r="I10" s="321" t="str">
        <f>'1. mell.bevétel_össz'!I9</f>
        <v>2024. évi teljesítés              2024.06.30-ig</v>
      </c>
      <c r="J10" s="51" t="str">
        <f>'1. mell.bevétel_össz'!J9</f>
        <v>2024. évi teljesítés              2024.09.30-ig</v>
      </c>
      <c r="K10" s="51" t="str">
        <f>'1. mell.bevétel_össz'!K9</f>
        <v>2024. évi teljesítés              2024.12.31-ig</v>
      </c>
      <c r="L10" s="51" t="str">
        <f>'1. mell.bevétel_össz'!L9</f>
        <v>Teljesítés %-a</v>
      </c>
      <c r="M10"/>
      <c r="N10"/>
      <c r="O10" s="1293"/>
      <c r="P10" s="1293"/>
      <c r="Q10" s="1293"/>
      <c r="R10" s="1293"/>
      <c r="S10" s="1293"/>
      <c r="T10" s="1293"/>
      <c r="U10" s="1293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</row>
    <row r="11" spans="1:9941" s="53" customFormat="1" ht="15.95" customHeight="1" thickBot="1" x14ac:dyDescent="0.25">
      <c r="A11" s="50" t="s">
        <v>296</v>
      </c>
      <c r="B11" s="51" t="s">
        <v>297</v>
      </c>
      <c r="C11" s="1348" t="s">
        <v>298</v>
      </c>
      <c r="D11" s="321" t="s">
        <v>299</v>
      </c>
      <c r="E11" s="51" t="s">
        <v>299</v>
      </c>
      <c r="F11" s="51" t="s">
        <v>386</v>
      </c>
      <c r="G11" s="51" t="s">
        <v>422</v>
      </c>
      <c r="H11" s="317" t="s">
        <v>300</v>
      </c>
      <c r="I11" s="317"/>
      <c r="J11" s="52"/>
      <c r="K11" s="52"/>
      <c r="L11" s="52"/>
      <c r="M11"/>
      <c r="N11"/>
      <c r="O11" s="1293"/>
      <c r="P11" s="1293"/>
      <c r="Q11" s="1293"/>
      <c r="R11" s="1293"/>
      <c r="S11" s="1293"/>
      <c r="T11" s="1293"/>
      <c r="U11" s="1293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</row>
    <row r="12" spans="1:9941" s="53" customFormat="1" ht="12.2" customHeight="1" thickBot="1" x14ac:dyDescent="0.25">
      <c r="A12" s="13" t="s">
        <v>12</v>
      </c>
      <c r="B12" s="79" t="s">
        <v>596</v>
      </c>
      <c r="C12" s="139">
        <f>C20+C21+C22+C23+C24</f>
        <v>1360767669</v>
      </c>
      <c r="D12" s="326">
        <f>D20+D21+D22+D23+D24</f>
        <v>1721102447</v>
      </c>
      <c r="E12" s="139">
        <f>E20+E21+E22+E23+E24</f>
        <v>0</v>
      </c>
      <c r="F12" s="139">
        <f t="shared" ref="F12:K12" si="0">F20+F21+F22+F23+F24</f>
        <v>0</v>
      </c>
      <c r="G12" s="139">
        <f t="shared" si="0"/>
        <v>0</v>
      </c>
      <c r="H12" s="32">
        <f>+D12-C12</f>
        <v>360334778</v>
      </c>
      <c r="I12" s="823">
        <f t="shared" si="0"/>
        <v>0</v>
      </c>
      <c r="J12" s="32">
        <f t="shared" si="0"/>
        <v>0</v>
      </c>
      <c r="K12" s="32">
        <f t="shared" si="0"/>
        <v>0</v>
      </c>
      <c r="L12" s="32" t="e">
        <f t="shared" ref="L12" si="1">+L13+L14+L15+L16+L17+L18+L19</f>
        <v>#DIV/0!</v>
      </c>
      <c r="M12"/>
      <c r="N12"/>
      <c r="O12" s="1293"/>
      <c r="P12" s="1293"/>
      <c r="Q12" s="1293"/>
      <c r="R12" s="1293"/>
      <c r="S12" s="1293"/>
      <c r="T12" s="1293"/>
      <c r="U12" s="1293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</row>
    <row r="13" spans="1:9941" s="30" customFormat="1" ht="12.2" customHeight="1" x14ac:dyDescent="0.2">
      <c r="A13" s="11" t="s">
        <v>90</v>
      </c>
      <c r="B13" s="916" t="s">
        <v>187</v>
      </c>
      <c r="C13" s="140">
        <f>'1. mell.bevétel_össz'!C12-'23._önként_össz_bev'!C14-'23._államig_össz_bev'!C13</f>
        <v>346013118</v>
      </c>
      <c r="D13" s="140">
        <f>'1. mell.bevétel_össz'!D12-'23._önként_össz_bev'!D14-'23._államig_össz_bev'!D13</f>
        <v>368077923</v>
      </c>
      <c r="E13" s="746">
        <f>'1. mell.bevétel_össz'!E12-'23._önként_össz_bev'!E14-'23._államig_össz_bev'!E13</f>
        <v>0</v>
      </c>
      <c r="F13" s="746">
        <f>'1. mell.bevétel_össz'!F12-'23._önként_össz_bev'!F14-'23._államig_össz_bev'!F13</f>
        <v>0</v>
      </c>
      <c r="G13" s="746">
        <f>'1. mell.bevétel_össz'!G12-'23._önként_össz_bev'!G14-'23._államig_össz_bev'!G13</f>
        <v>0</v>
      </c>
      <c r="H13" s="15">
        <f>+D13-C13</f>
        <v>22064805</v>
      </c>
      <c r="I13" s="821">
        <f>'1. mell.bevétel_össz'!I12-'23._önként_össz_bev'!I14-'23._államig_össz_bev'!I13</f>
        <v>0</v>
      </c>
      <c r="J13" s="15">
        <f>'1. mell.bevétel_össz'!J12-'23._önként_össz_bev'!J14-'23._államig_össz_bev'!J13</f>
        <v>0</v>
      </c>
      <c r="K13" s="15">
        <f>'1. mell.bevétel_össz'!K12-'23._önként_össz_bev'!K14-'23._államig_össz_bev'!K13</f>
        <v>0</v>
      </c>
      <c r="L13" s="15">
        <f>'1. mell.bevétel_össz'!L12-'23._önként_össz_bev'!L14</f>
        <v>0</v>
      </c>
      <c r="M13"/>
      <c r="N13"/>
      <c r="O13" s="1293"/>
      <c r="P13" s="1293"/>
      <c r="Q13" s="1293"/>
      <c r="R13" s="1293"/>
      <c r="S13" s="1293"/>
      <c r="T13" s="1293"/>
      <c r="U13" s="129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</row>
    <row r="14" spans="1:9941" s="61" customFormat="1" ht="12.2" customHeight="1" x14ac:dyDescent="0.2">
      <c r="A14" s="1355" t="s">
        <v>91</v>
      </c>
      <c r="B14" s="917" t="s">
        <v>522</v>
      </c>
      <c r="C14" s="140">
        <f>'1. mell.bevétel_össz'!C13-'23._önként_össz_bev'!C15-'23._államig_össz_bev'!C14</f>
        <v>403471076</v>
      </c>
      <c r="D14" s="140">
        <f>'1. mell.bevétel_össz'!D13-'23._önként_össz_bev'!D15-'23._államig_össz_bev'!D14</f>
        <v>530359768</v>
      </c>
      <c r="E14" s="746">
        <f>'1. mell.bevétel_össz'!E13-'23._önként_össz_bev'!E15-'23._államig_össz_bev'!E14</f>
        <v>0</v>
      </c>
      <c r="F14" s="746">
        <f>'1. mell.bevétel_össz'!F13-'23._önként_össz_bev'!F15-'23._államig_össz_bev'!F14</f>
        <v>0</v>
      </c>
      <c r="G14" s="746">
        <f>'1. mell.bevétel_össz'!G13-'23._önként_össz_bev'!G15-'23._államig_össz_bev'!G14</f>
        <v>0</v>
      </c>
      <c r="H14" s="15">
        <f t="shared" ref="H14:H76" si="2">+D14-C14</f>
        <v>126888692</v>
      </c>
      <c r="I14" s="821">
        <f>'1. mell.bevétel_össz'!I13-'23._önként_össz_bev'!I15-'23._államig_össz_bev'!I14</f>
        <v>0</v>
      </c>
      <c r="J14" s="15">
        <f>'1. mell.bevétel_össz'!J13-'23._önként_össz_bev'!J15-'23._államig_össz_bev'!J14</f>
        <v>0</v>
      </c>
      <c r="K14" s="15">
        <f>'1. mell.bevétel_össz'!K13-'23._önként_össz_bev'!K15-'23._államig_össz_bev'!K14</f>
        <v>0</v>
      </c>
      <c r="L14" s="15">
        <f>'1. mell.bevétel_össz'!L13-'23._önként_össz_bev'!L15</f>
        <v>0</v>
      </c>
      <c r="M14"/>
      <c r="N14"/>
      <c r="O14" s="1293"/>
      <c r="P14" s="1293"/>
      <c r="Q14" s="1293"/>
      <c r="R14" s="1293"/>
      <c r="S14" s="1293"/>
      <c r="T14" s="1293"/>
      <c r="U14" s="1293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</row>
    <row r="15" spans="1:9941" s="61" customFormat="1" ht="12.2" customHeight="1" x14ac:dyDescent="0.2">
      <c r="A15" s="1355" t="s">
        <v>92</v>
      </c>
      <c r="B15" s="917" t="s">
        <v>523</v>
      </c>
      <c r="C15" s="140">
        <f>'1. mell.bevétel_össz'!C14-'23._önként_össz_bev'!C16-'23._államig_össz_bev'!C15</f>
        <v>423746929</v>
      </c>
      <c r="D15" s="140">
        <f>'1. mell.bevétel_össz'!D14-'23._önként_össz_bev'!D16-'23._államig_össz_bev'!D15</f>
        <v>532625392</v>
      </c>
      <c r="E15" s="746">
        <f>'1. mell.bevétel_össz'!E14-'23._önként_össz_bev'!E16-'23._államig_össz_bev'!E15</f>
        <v>0</v>
      </c>
      <c r="F15" s="746">
        <f>'1. mell.bevétel_össz'!F14-'23._önként_össz_bev'!F16-'23._államig_össz_bev'!F15</f>
        <v>0</v>
      </c>
      <c r="G15" s="746">
        <f>'1. mell.bevétel_össz'!G14-'23._önként_össz_bev'!G16-'23._államig_össz_bev'!G15</f>
        <v>0</v>
      </c>
      <c r="H15" s="15">
        <f t="shared" si="2"/>
        <v>108878463</v>
      </c>
      <c r="I15" s="821">
        <f>'1. mell.bevétel_össz'!I14-'23._önként_össz_bev'!I16-'23._államig_össz_bev'!I15</f>
        <v>0</v>
      </c>
      <c r="J15" s="15">
        <f>'1. mell.bevétel_össz'!J14-'23._önként_össz_bev'!J16-'23._államig_össz_bev'!J15</f>
        <v>0</v>
      </c>
      <c r="K15" s="15">
        <f>'1. mell.bevétel_össz'!K14-'23._önként_össz_bev'!K16-'23._államig_össz_bev'!K15</f>
        <v>0</v>
      </c>
      <c r="L15" s="15">
        <f>'1. mell.bevétel_össz'!L14-'23._önként_össz_bev'!L16</f>
        <v>0</v>
      </c>
      <c r="M15"/>
      <c r="N15"/>
      <c r="O15" s="1293"/>
      <c r="P15" s="1293"/>
      <c r="Q15" s="1293"/>
      <c r="R15" s="1293"/>
      <c r="S15" s="1293"/>
      <c r="T15" s="1293"/>
      <c r="U15" s="1293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</row>
    <row r="16" spans="1:9941" s="61" customFormat="1" ht="12.2" customHeight="1" x14ac:dyDescent="0.2">
      <c r="A16" s="1355" t="s">
        <v>89</v>
      </c>
      <c r="B16" s="917" t="s">
        <v>524</v>
      </c>
      <c r="C16" s="140">
        <f>'1. mell.bevétel_össz'!C15-'23._önként_össz_bev'!C17-'23._államig_össz_bev'!C16</f>
        <v>151242509</v>
      </c>
      <c r="D16" s="140">
        <f>'1. mell.bevétel_össz'!D15-'23._önként_össz_bev'!D17-'23._államig_össz_bev'!D16</f>
        <v>209790571</v>
      </c>
      <c r="E16" s="746">
        <f>'1. mell.bevétel_össz'!E15-'23._önként_össz_bev'!E17-'23._államig_össz_bev'!E16</f>
        <v>0</v>
      </c>
      <c r="F16" s="746">
        <f>'1. mell.bevétel_össz'!F15-'23._önként_össz_bev'!F17-'23._államig_össz_bev'!F16</f>
        <v>0</v>
      </c>
      <c r="G16" s="746">
        <f>'1. mell.bevétel_össz'!G15-'23._önként_össz_bev'!G17-'23._államig_össz_bev'!G16</f>
        <v>0</v>
      </c>
      <c r="H16" s="15">
        <f t="shared" si="2"/>
        <v>58548062</v>
      </c>
      <c r="I16" s="821">
        <f>'1. mell.bevétel_össz'!I15-'23._önként_össz_bev'!I17-'23._államig_össz_bev'!I16</f>
        <v>0</v>
      </c>
      <c r="J16" s="15">
        <f>'1. mell.bevétel_össz'!J15-'23._önként_össz_bev'!J17-'23._államig_össz_bev'!J16</f>
        <v>0</v>
      </c>
      <c r="K16" s="15">
        <f>'1. mell.bevétel_össz'!K15-'23._önként_össz_bev'!K17-'23._államig_össz_bev'!K16</f>
        <v>0</v>
      </c>
      <c r="L16" s="15">
        <f>'1. mell.bevétel_össz'!L15-'23._önként_össz_bev'!L17</f>
        <v>0</v>
      </c>
      <c r="M16"/>
      <c r="N16"/>
      <c r="O16" s="1293"/>
      <c r="P16" s="1293"/>
      <c r="Q16" s="1293"/>
      <c r="R16" s="1293"/>
      <c r="S16" s="1293"/>
      <c r="T16" s="1293"/>
      <c r="U16" s="1293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</row>
    <row r="17" spans="1:9941" s="61" customFormat="1" ht="12.2" customHeight="1" x14ac:dyDescent="0.2">
      <c r="A17" s="1355" t="s">
        <v>146</v>
      </c>
      <c r="B17" s="917" t="s">
        <v>188</v>
      </c>
      <c r="C17" s="140">
        <f>'1. mell.bevétel_össz'!C16-'23._önként_össz_bev'!C18-'23._államig_össz_bev'!C17</f>
        <v>32925014</v>
      </c>
      <c r="D17" s="140">
        <f>'1. mell.bevétel_össz'!D16-'23._önként_össz_bev'!D18-'23._államig_össz_bev'!D17</f>
        <v>69322940</v>
      </c>
      <c r="E17" s="746">
        <f>'1. mell.bevétel_össz'!E16-'23._önként_össz_bev'!E18-'23._államig_össz_bev'!E17</f>
        <v>0</v>
      </c>
      <c r="F17" s="746">
        <f>'1. mell.bevétel_össz'!F16-'23._önként_össz_bev'!F18-'23._államig_össz_bev'!F17</f>
        <v>0</v>
      </c>
      <c r="G17" s="746">
        <f>'1. mell.bevétel_össz'!G16-'23._önként_össz_bev'!G18-'23._államig_össz_bev'!G17</f>
        <v>0</v>
      </c>
      <c r="H17" s="15">
        <f t="shared" si="2"/>
        <v>36397926</v>
      </c>
      <c r="I17" s="821">
        <f>'1. mell.bevétel_össz'!I16-'23._önként_össz_bev'!I18-'23._államig_össz_bev'!I17</f>
        <v>0</v>
      </c>
      <c r="J17" s="15">
        <f>'1. mell.bevétel_össz'!J16-'23._önként_össz_bev'!J18-'23._államig_össz_bev'!J17</f>
        <v>0</v>
      </c>
      <c r="K17" s="15">
        <f>'1. mell.bevétel_össz'!K16-'23._önként_össz_bev'!K18-'23._államig_össz_bev'!K17</f>
        <v>0</v>
      </c>
      <c r="L17" s="15">
        <f>'1. mell.bevétel_össz'!L16-'23._önként_össz_bev'!L18</f>
        <v>0</v>
      </c>
      <c r="M17"/>
      <c r="N17"/>
      <c r="O17" s="1293"/>
      <c r="P17" s="1293"/>
      <c r="Q17" s="1293"/>
      <c r="R17" s="1293"/>
      <c r="S17" s="1293"/>
      <c r="T17" s="1293"/>
      <c r="U17" s="1293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</row>
    <row r="18" spans="1:9941" s="61" customFormat="1" ht="12.2" customHeight="1" x14ac:dyDescent="0.2">
      <c r="A18" s="1356" t="s">
        <v>148</v>
      </c>
      <c r="B18" s="917" t="s">
        <v>270</v>
      </c>
      <c r="C18" s="140">
        <f>'1. mell.bevétel_össz'!C17-'23._önként_össz_bev'!C19-'23._államig_össz_bev'!C18</f>
        <v>0</v>
      </c>
      <c r="D18" s="140">
        <f>'1. mell.bevétel_össz'!D17-'23._önként_össz_bev'!D19-'23._államig_össz_bev'!D18</f>
        <v>0</v>
      </c>
      <c r="E18" s="746">
        <f>'1. mell.bevétel_össz'!E17-'23._önként_össz_bev'!E19-'23._államig_össz_bev'!E18</f>
        <v>0</v>
      </c>
      <c r="F18" s="746">
        <f>'1. mell.bevétel_össz'!F17-'23._önként_össz_bev'!F19-'23._államig_össz_bev'!F18</f>
        <v>0</v>
      </c>
      <c r="G18" s="746">
        <f>'1. mell.bevétel_össz'!G17-'23._önként_össz_bev'!G19-'23._államig_össz_bev'!G18</f>
        <v>0</v>
      </c>
      <c r="H18" s="15">
        <f t="shared" si="2"/>
        <v>0</v>
      </c>
      <c r="I18" s="821">
        <f>'1. mell.bevétel_össz'!I17-'23._önként_össz_bev'!I19-'23._államig_össz_bev'!I18</f>
        <v>0</v>
      </c>
      <c r="J18" s="15">
        <f>'1. mell.bevétel_össz'!J17-'23._önként_össz_bev'!J19-'23._államig_össz_bev'!J18</f>
        <v>0</v>
      </c>
      <c r="K18" s="15">
        <f>'1. mell.bevétel_össz'!K17-'23._önként_össz_bev'!K19-'23._államig_össz_bev'!K18</f>
        <v>0</v>
      </c>
      <c r="L18" s="15" t="e">
        <f>'1. mell.bevétel_össz'!L17-'23._önként_össz_bev'!L19</f>
        <v>#DIV/0!</v>
      </c>
      <c r="M18"/>
      <c r="N18"/>
      <c r="O18" s="1293"/>
      <c r="P18" s="1293"/>
      <c r="Q18" s="1293"/>
      <c r="R18" s="1293"/>
      <c r="S18" s="1293"/>
      <c r="T18" s="1293"/>
      <c r="U18" s="1293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</row>
    <row r="19" spans="1:9941" s="30" customFormat="1" ht="12.2" customHeight="1" x14ac:dyDescent="0.2">
      <c r="A19" s="1356" t="s">
        <v>150</v>
      </c>
      <c r="B19" s="917" t="s">
        <v>271</v>
      </c>
      <c r="C19" s="140">
        <f>'1. mell.bevétel_össz'!C18-'23._önként_össz_bev'!C20-'23._államig_össz_bev'!C19</f>
        <v>0</v>
      </c>
      <c r="D19" s="140">
        <f>'1. mell.bevétel_össz'!D18-'23._önként_össz_bev'!D20-'23._államig_össz_bev'!D19</f>
        <v>7556830</v>
      </c>
      <c r="E19" s="757">
        <f>'1. mell.bevétel_össz'!E18-'23._önként_össz_bev'!E20-'23._államig_össz_bev'!E19</f>
        <v>0</v>
      </c>
      <c r="F19" s="757">
        <f>'1. mell.bevétel_össz'!F18-'23._önként_össz_bev'!F20-'23._államig_össz_bev'!F19</f>
        <v>0</v>
      </c>
      <c r="G19" s="757">
        <f>'1. mell.bevétel_össz'!G18-'23._önként_össz_bev'!G20-'23._államig_össz_bev'!G19</f>
        <v>0</v>
      </c>
      <c r="H19" s="708">
        <f t="shared" si="2"/>
        <v>7556830</v>
      </c>
      <c r="I19" s="874">
        <f>'1. mell.bevétel_össz'!I18-'23._önként_össz_bev'!I20-'23._államig_össz_bev'!I19</f>
        <v>0</v>
      </c>
      <c r="J19" s="708">
        <f>'1. mell.bevétel_össz'!J18-'23._önként_össz_bev'!J20-'23._államig_össz_bev'!J19</f>
        <v>0</v>
      </c>
      <c r="K19" s="708">
        <f>'1. mell.bevétel_össz'!K18-'23._önként_össz_bev'!K20-'23._államig_össz_bev'!K19</f>
        <v>0</v>
      </c>
      <c r="L19" s="708">
        <f>'1. mell.bevétel_össz'!L18-'23._önként_össz_bev'!L20</f>
        <v>0</v>
      </c>
      <c r="M19"/>
      <c r="N19"/>
      <c r="O19" s="1293"/>
      <c r="P19" s="1293"/>
      <c r="Q19" s="1293"/>
      <c r="R19" s="1293"/>
      <c r="S19" s="1293"/>
      <c r="T19" s="1293"/>
      <c r="U19" s="1293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</row>
    <row r="20" spans="1:9941" s="30" customFormat="1" ht="12.2" customHeight="1" x14ac:dyDescent="0.2">
      <c r="A20" s="1358" t="s">
        <v>152</v>
      </c>
      <c r="B20" s="887" t="s">
        <v>597</v>
      </c>
      <c r="C20" s="1486">
        <f>'1. mell.bevétel_össz'!C19-'23._önként_össz_bev'!C21-'23._államig_össz_bev'!C20</f>
        <v>1357398646</v>
      </c>
      <c r="D20" s="1486">
        <f>'1. mell.bevétel_össz'!D19-'23._önként_össz_bev'!D21-'23._államig_össz_bev'!D20</f>
        <v>1717733424</v>
      </c>
      <c r="E20" s="1488">
        <f>'1. mell.bevétel_össz'!E19-'23._önként_össz_bev'!E21-'23._államig_össz_bev'!E20</f>
        <v>0</v>
      </c>
      <c r="F20" s="1488">
        <f>'1. mell.bevétel_össz'!F19-'23._önként_össz_bev'!F21-'23._államig_össz_bev'!F20</f>
        <v>0</v>
      </c>
      <c r="G20" s="1488">
        <f>'1. mell.bevétel_össz'!G19-'23._önként_össz_bev'!G21-'23._államig_össz_bev'!G20</f>
        <v>0</v>
      </c>
      <c r="H20" s="1489">
        <f t="shared" si="2"/>
        <v>360334778</v>
      </c>
      <c r="I20" s="1046">
        <f>'1. mell.bevétel_össz'!I19-'23._önként_össz_bev'!I21-'23._államig_össz_bev'!I20</f>
        <v>0</v>
      </c>
      <c r="J20" s="707">
        <f>'1. mell.bevétel_össz'!J19-'23._önként_össz_bev'!J21-'23._államig_össz_bev'!J20</f>
        <v>0</v>
      </c>
      <c r="K20" s="707">
        <f>'1. mell.bevétel_össz'!K19-'23._önként_össz_bev'!K21-'23._államig_össz_bev'!K20</f>
        <v>0</v>
      </c>
      <c r="L20" s="707" t="e">
        <f t="shared" ref="L20" si="3">SUM(L21:L24)</f>
        <v>#DIV/0!</v>
      </c>
      <c r="M20"/>
      <c r="N20"/>
      <c r="O20" s="1293"/>
      <c r="P20" s="1293"/>
      <c r="Q20" s="1293"/>
      <c r="R20" s="1293"/>
      <c r="S20" s="1293"/>
      <c r="T20" s="1293"/>
      <c r="U20" s="1293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</row>
    <row r="21" spans="1:9941" s="30" customFormat="1" ht="12.2" customHeight="1" x14ac:dyDescent="0.2">
      <c r="A21" s="11" t="s">
        <v>153</v>
      </c>
      <c r="B21" s="916" t="s">
        <v>158</v>
      </c>
      <c r="C21" s="140">
        <f>'1. mell.bevétel_össz'!C20-'23._önként_össz_bev'!C22-'23._államig_össz_bev'!C21</f>
        <v>0</v>
      </c>
      <c r="D21" s="140">
        <f>'1. mell.bevétel_össz'!D20-'23._önként_össz_bev'!D22-'23._államig_össz_bev'!D21</f>
        <v>0</v>
      </c>
      <c r="E21" s="746">
        <f>'1. mell.bevétel_össz'!E20-'23._önként_össz_bev'!E22-'23._államig_össz_bev'!E21</f>
        <v>0</v>
      </c>
      <c r="F21" s="746">
        <f>'1. mell.bevétel_össz'!F20-'23._önként_össz_bev'!F22-'23._államig_össz_bev'!F21</f>
        <v>0</v>
      </c>
      <c r="G21" s="746">
        <f>'1. mell.bevétel_össz'!G20-'23._önként_össz_bev'!G22-'23._államig_össz_bev'!G21</f>
        <v>0</v>
      </c>
      <c r="H21" s="15">
        <f t="shared" si="2"/>
        <v>0</v>
      </c>
      <c r="I21" s="821">
        <f>'1. mell.bevétel_össz'!I20-'23._önként_össz_bev'!I22-'23._államig_össz_bev'!I21</f>
        <v>0</v>
      </c>
      <c r="J21" s="15">
        <f>'1. mell.bevétel_össz'!J20-'23._önként_össz_bev'!J22-'23._államig_össz_bev'!J21</f>
        <v>0</v>
      </c>
      <c r="K21" s="15">
        <f>'1. mell.bevétel_össz'!K20-'23._önként_össz_bev'!K22-'23._államig_össz_bev'!K21</f>
        <v>0</v>
      </c>
      <c r="L21" s="15" t="e">
        <f>'1. mell.bevétel_össz'!L20-'23._önként_össz_bev'!L22</f>
        <v>#DIV/0!</v>
      </c>
      <c r="M21"/>
      <c r="N21"/>
      <c r="O21" s="1293"/>
      <c r="P21" s="1293"/>
      <c r="Q21" s="1293"/>
      <c r="R21" s="1293"/>
      <c r="S21" s="1293"/>
      <c r="T21" s="1293"/>
      <c r="U21" s="1293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</row>
    <row r="22" spans="1:9941" s="30" customFormat="1" ht="12.2" customHeight="1" x14ac:dyDescent="0.2">
      <c r="A22" s="11" t="s">
        <v>155</v>
      </c>
      <c r="B22" s="917" t="s">
        <v>189</v>
      </c>
      <c r="C22" s="140">
        <f>'1. mell.bevétel_össz'!C21-'23._önként_össz_bev'!C23-'23._államig_össz_bev'!C22</f>
        <v>0</v>
      </c>
      <c r="D22" s="140">
        <f>'1. mell.bevétel_össz'!D21-'23._önként_össz_bev'!D23-'23._államig_össz_bev'!D22</f>
        <v>0</v>
      </c>
      <c r="E22" s="747">
        <f>'1. mell.bevétel_össz'!E21-'23._önként_össz_bev'!E23-'23._államig_össz_bev'!E22</f>
        <v>0</v>
      </c>
      <c r="F22" s="747">
        <f>'1. mell.bevétel_össz'!F21-'23._önként_össz_bev'!F23-'23._államig_össz_bev'!F22</f>
        <v>0</v>
      </c>
      <c r="G22" s="747">
        <f>'1. mell.bevétel_össz'!G21-'23._önként_össz_bev'!G23-'23._államig_össz_bev'!G22</f>
        <v>0</v>
      </c>
      <c r="H22" s="458">
        <f t="shared" si="2"/>
        <v>0</v>
      </c>
      <c r="I22" s="822">
        <f>'1. mell.bevétel_össz'!I21-'23._önként_össz_bev'!I23-'23._államig_össz_bev'!I22</f>
        <v>0</v>
      </c>
      <c r="J22" s="458">
        <f>'1. mell.bevétel_össz'!J21-'23._önként_össz_bev'!J23-'23._államig_össz_bev'!J22</f>
        <v>0</v>
      </c>
      <c r="K22" s="458">
        <f>'1. mell.bevétel_össz'!K21-'23._önként_össz_bev'!K23-'23._államig_össz_bev'!K22</f>
        <v>0</v>
      </c>
      <c r="L22" s="458" t="e">
        <f>'1. mell.bevétel_össz'!L21-'23._önként_össz_bev'!L23</f>
        <v>#DIV/0!</v>
      </c>
      <c r="M22"/>
      <c r="N22"/>
      <c r="O22" s="1293"/>
      <c r="P22" s="1293"/>
      <c r="Q22" s="1293"/>
      <c r="R22" s="1293"/>
      <c r="S22" s="1293"/>
      <c r="T22" s="1293"/>
      <c r="U22" s="1293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</row>
    <row r="23" spans="1:9941" s="30" customFormat="1" ht="12.2" customHeight="1" x14ac:dyDescent="0.2">
      <c r="A23" s="11" t="s">
        <v>275</v>
      </c>
      <c r="B23" s="917" t="s">
        <v>190</v>
      </c>
      <c r="C23" s="140">
        <f>'1. mell.bevétel_össz'!C22-'23._önként_össz_bev'!C24-'23._államig_össz_bev'!C23</f>
        <v>0</v>
      </c>
      <c r="D23" s="140">
        <f>'1. mell.bevétel_össz'!D22-'23._önként_össz_bev'!D24-'23._államig_össz_bev'!D23</f>
        <v>0</v>
      </c>
      <c r="E23" s="747">
        <f>'1. mell.bevétel_össz'!E22-'23._önként_össz_bev'!E24-'23._államig_össz_bev'!E23</f>
        <v>0</v>
      </c>
      <c r="F23" s="747">
        <f>'1. mell.bevétel_össz'!F22-'23._önként_össz_bev'!F24-'23._államig_össz_bev'!F23</f>
        <v>0</v>
      </c>
      <c r="G23" s="747">
        <f>'1. mell.bevétel_össz'!G22-'23._önként_össz_bev'!G24-'23._államig_össz_bev'!G23</f>
        <v>0</v>
      </c>
      <c r="H23" s="458">
        <f t="shared" si="2"/>
        <v>0</v>
      </c>
      <c r="I23" s="822">
        <f>'1. mell.bevétel_össz'!I22-'23._önként_össz_bev'!I24-'23._államig_össz_bev'!I23</f>
        <v>0</v>
      </c>
      <c r="J23" s="458">
        <f>'1. mell.bevétel_össz'!J22-'23._önként_össz_bev'!J24-'23._államig_össz_bev'!J23</f>
        <v>0</v>
      </c>
      <c r="K23" s="458">
        <f>'1. mell.bevétel_össz'!K22-'23._önként_össz_bev'!K24-'23._államig_össz_bev'!K23</f>
        <v>0</v>
      </c>
      <c r="L23" s="458" t="e">
        <f>'1. mell.bevétel_össz'!L22-'23._önként_össz_bev'!L24</f>
        <v>#DIV/0!</v>
      </c>
      <c r="M23"/>
      <c r="N23"/>
      <c r="O23" s="1293"/>
      <c r="P23" s="1293"/>
      <c r="Q23" s="1293"/>
      <c r="R23" s="1293"/>
      <c r="S23" s="1293"/>
      <c r="T23" s="1293"/>
      <c r="U23" s="129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</row>
    <row r="24" spans="1:9941" s="30" customFormat="1" ht="12.2" customHeight="1" x14ac:dyDescent="0.2">
      <c r="A24" s="11" t="s">
        <v>569</v>
      </c>
      <c r="B24" s="917" t="s">
        <v>191</v>
      </c>
      <c r="C24" s="140">
        <f>'1. mell.bevétel_össz'!C23-'23._önként_össz_bev'!C25-'23._államig_össz_bev'!C24</f>
        <v>3369023</v>
      </c>
      <c r="D24" s="140">
        <f>'1. mell.bevétel_össz'!D23-'23._önként_össz_bev'!D25-'23._államig_össz_bev'!D24</f>
        <v>3369023</v>
      </c>
      <c r="E24" s="140">
        <f>'1. mell.bevétel_össz'!E23-'23._önként_össz_bev'!E25-'23._államig_össz_bev'!E24</f>
        <v>0</v>
      </c>
      <c r="F24" s="140">
        <f>'1. mell.bevétel_össz'!F23-'23._önként_össz_bev'!F25-'23._államig_össz_bev'!F24</f>
        <v>0</v>
      </c>
      <c r="G24" s="140">
        <f>'1. mell.bevétel_össz'!G23-'23._önként_össz_bev'!G25-'23._államig_össz_bev'!G24</f>
        <v>0</v>
      </c>
      <c r="H24" s="458">
        <f>+D24-C24</f>
        <v>0</v>
      </c>
      <c r="I24" s="822">
        <f>'1. mell.bevétel_össz'!I23-'23._önként_össz_bev'!I25-'23._államig_össz_bev'!I24</f>
        <v>0</v>
      </c>
      <c r="J24" s="458">
        <f>'1. mell.bevétel_össz'!J23-'23._önként_össz_bev'!J25-'23._államig_össz_bev'!J24</f>
        <v>0</v>
      </c>
      <c r="K24" s="458">
        <f>'1. mell.bevétel_össz'!K23-'23._önként_össz_bev'!K25-'23._államig_össz_bev'!K24</f>
        <v>0</v>
      </c>
      <c r="L24" s="458">
        <f>'1. mell.bevétel_össz'!L23-'23._önként_össz_bev'!L25</f>
        <v>0</v>
      </c>
      <c r="M24"/>
      <c r="N24"/>
      <c r="O24" s="1293"/>
      <c r="P24" s="1293"/>
      <c r="Q24" s="1293"/>
      <c r="R24" s="1293"/>
      <c r="S24" s="1293"/>
      <c r="T24" s="1293"/>
      <c r="U24" s="1293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</row>
    <row r="25" spans="1:9941" s="61" customFormat="1" ht="12.2" customHeight="1" thickBot="1" x14ac:dyDescent="0.25">
      <c r="A25" s="11" t="s">
        <v>570</v>
      </c>
      <c r="B25" s="661" t="s">
        <v>617</v>
      </c>
      <c r="C25" s="140">
        <f>'1. mell.bevétel_össz'!C24-'23._önként_össz_bev'!C26-'23._államig_össz_bev'!C25</f>
        <v>0</v>
      </c>
      <c r="D25" s="140">
        <f>'1. mell.bevétel_össz'!D24-'23._önként_össz_bev'!D26-'23._államig_össz_bev'!D25</f>
        <v>0</v>
      </c>
      <c r="E25" s="748">
        <f>'1. mell.bevétel_össz'!E24-'23._önként_össz_bev'!E26-'23._államig_össz_bev'!E25</f>
        <v>0</v>
      </c>
      <c r="F25" s="748">
        <f>'1. mell.bevétel_össz'!F24-'23._önként_össz_bev'!F26-'23._államig_össz_bev'!F25</f>
        <v>0</v>
      </c>
      <c r="G25" s="748">
        <f>'1. mell.bevétel_össz'!G24-'23._önként_össz_bev'!G26-'23._államig_össz_bev'!G25</f>
        <v>0</v>
      </c>
      <c r="H25" s="705">
        <f t="shared" si="2"/>
        <v>0</v>
      </c>
      <c r="I25" s="824">
        <f>'1. mell.bevétel_össz'!I24-'23._önként_össz_bev'!I26-'23._államig_össz_bev'!I25</f>
        <v>0</v>
      </c>
      <c r="J25" s="705">
        <f>'1. mell.bevétel_össz'!J24-'23._önként_össz_bev'!J26-'23._államig_össz_bev'!J25</f>
        <v>0</v>
      </c>
      <c r="K25" s="705">
        <f>'1. mell.bevétel_össz'!K24-'23._önként_össz_bev'!K26-'23._államig_össz_bev'!K25</f>
        <v>0</v>
      </c>
      <c r="L25" s="705" t="e">
        <f>'1. mell.bevétel_össz'!L24-'23._önként_össz_bev'!L26</f>
        <v>#DIV/0!</v>
      </c>
      <c r="M25"/>
      <c r="N25"/>
      <c r="O25" s="1293"/>
      <c r="P25" s="1293"/>
      <c r="Q25" s="1293"/>
      <c r="R25" s="1293"/>
      <c r="S25" s="1293"/>
      <c r="T25" s="1293"/>
      <c r="U25" s="1293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</row>
    <row r="26" spans="1:9941" s="61" customFormat="1" ht="12.2" customHeight="1" thickBot="1" x14ac:dyDescent="0.25">
      <c r="A26" s="13" t="s">
        <v>13</v>
      </c>
      <c r="B26" s="79" t="s">
        <v>571</v>
      </c>
      <c r="C26" s="139">
        <f>+C27+C28+C29+C30</f>
        <v>0</v>
      </c>
      <c r="D26" s="326">
        <f t="shared" ref="D26:K26" si="4">+D27+D28+D29+D30</f>
        <v>0</v>
      </c>
      <c r="E26" s="745">
        <f t="shared" si="4"/>
        <v>0</v>
      </c>
      <c r="F26" s="745">
        <f t="shared" si="4"/>
        <v>0</v>
      </c>
      <c r="G26" s="745">
        <f t="shared" si="4"/>
        <v>0</v>
      </c>
      <c r="H26" s="32">
        <f t="shared" si="2"/>
        <v>0</v>
      </c>
      <c r="I26" s="823">
        <f t="shared" si="4"/>
        <v>0</v>
      </c>
      <c r="J26" s="32">
        <f t="shared" si="4"/>
        <v>0</v>
      </c>
      <c r="K26" s="32">
        <f t="shared" si="4"/>
        <v>0</v>
      </c>
      <c r="L26" s="32" t="e">
        <f t="shared" ref="L26" si="5">+L27+L28+L29+L30</f>
        <v>#DIV/0!</v>
      </c>
      <c r="M26"/>
      <c r="N26"/>
      <c r="O26" s="1293"/>
      <c r="P26" s="1293"/>
      <c r="Q26" s="1293"/>
      <c r="R26" s="1293"/>
      <c r="S26" s="1293"/>
      <c r="T26" s="1293"/>
      <c r="U26" s="1293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</row>
    <row r="27" spans="1:9941" s="61" customFormat="1" ht="12.2" customHeight="1" x14ac:dyDescent="0.2">
      <c r="A27" s="11" t="s">
        <v>93</v>
      </c>
      <c r="B27" s="916" t="s">
        <v>192</v>
      </c>
      <c r="C27" s="140">
        <f>'1. mell.bevétel_össz'!C26-'23._önként_össz_bev'!C28-'23._államig_össz_bev'!C27</f>
        <v>0</v>
      </c>
      <c r="D27" s="140">
        <f>'1. mell.bevétel_össz'!D26-'23._önként_össz_bev'!D28-'23._államig_össz_bev'!D27</f>
        <v>0</v>
      </c>
      <c r="E27" s="746">
        <f>'1. mell.bevétel_össz'!E26-'23._önként_össz_bev'!E28-'23._államig_össz_bev'!E27</f>
        <v>0</v>
      </c>
      <c r="F27" s="746">
        <f>'1. mell.bevétel_össz'!F26-'23._önként_össz_bev'!F28-'23._államig_össz_bev'!F27</f>
        <v>0</v>
      </c>
      <c r="G27" s="746">
        <f>'1. mell.bevétel_össz'!G26-'23._önként_össz_bev'!G28-'23._államig_össz_bev'!G27</f>
        <v>0</v>
      </c>
      <c r="H27" s="15">
        <f t="shared" si="2"/>
        <v>0</v>
      </c>
      <c r="I27" s="821">
        <f>'1. mell.bevétel_össz'!I26-'23._önként_össz_bev'!I28-'23._államig_össz_bev'!I27</f>
        <v>0</v>
      </c>
      <c r="J27" s="15">
        <f>'1. mell.bevétel_össz'!J26-'23._önként_össz_bev'!J28-'23._államig_össz_bev'!J27</f>
        <v>0</v>
      </c>
      <c r="K27" s="15">
        <f>'1. mell.bevétel_össz'!K26-'23._önként_össz_bev'!K28-'23._államig_össz_bev'!K27</f>
        <v>0</v>
      </c>
      <c r="L27" s="15" t="e">
        <f>'1. mell.bevétel_össz'!L26-'23._önként_össz_bev'!L28</f>
        <v>#DIV/0!</v>
      </c>
      <c r="M27"/>
      <c r="N27"/>
      <c r="O27" s="1295">
        <f>D85</f>
        <v>9984243602</v>
      </c>
      <c r="P27" s="1293" t="s">
        <v>784</v>
      </c>
      <c r="Q27" s="1293"/>
      <c r="R27" s="1293"/>
      <c r="S27" s="1293"/>
      <c r="T27" s="1293"/>
      <c r="U27" s="1293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</row>
    <row r="28" spans="1:9941" s="61" customFormat="1" ht="12.2" customHeight="1" x14ac:dyDescent="0.2">
      <c r="A28" s="1355" t="s">
        <v>94</v>
      </c>
      <c r="B28" s="917" t="s">
        <v>193</v>
      </c>
      <c r="C28" s="531">
        <f>'1. mell.bevétel_össz'!C27-'23._önként_össz_bev'!C29-'23._államig_össz_bev'!C28</f>
        <v>0</v>
      </c>
      <c r="D28" s="531">
        <f>'1. mell.bevétel_össz'!D27-'23._önként_össz_bev'!D29-'23._államig_össz_bev'!D28</f>
        <v>0</v>
      </c>
      <c r="E28" s="747">
        <f>'1. mell.bevétel_össz'!E27-'23._önként_össz_bev'!E29-'23._államig_össz_bev'!E28</f>
        <v>0</v>
      </c>
      <c r="F28" s="747">
        <f>'1. mell.bevétel_össz'!F27-'23._önként_össz_bev'!F29-'23._államig_össz_bev'!F28</f>
        <v>0</v>
      </c>
      <c r="G28" s="747">
        <f>'1. mell.bevétel_össz'!G27-'23._önként_össz_bev'!G29-'23._államig_össz_bev'!G28</f>
        <v>0</v>
      </c>
      <c r="H28" s="458">
        <f t="shared" si="2"/>
        <v>0</v>
      </c>
      <c r="I28" s="822">
        <f>'1. mell.bevétel_össz'!I27-'23._önként_össz_bev'!I29-'23._államig_össz_bev'!I28</f>
        <v>0</v>
      </c>
      <c r="J28" s="458">
        <f>'1. mell.bevétel_össz'!J27-'23._önként_össz_bev'!J29-'23._államig_össz_bev'!J28</f>
        <v>0</v>
      </c>
      <c r="K28" s="458">
        <f>'1. mell.bevétel_össz'!K27-'23._önként_össz_bev'!K29-'23._államig_össz_bev'!K28</f>
        <v>0</v>
      </c>
      <c r="L28" s="458" t="e">
        <f>'1. mell.bevétel_össz'!L27-'23._önként_össz_bev'!L29</f>
        <v>#DIV/0!</v>
      </c>
      <c r="M28"/>
      <c r="N28"/>
      <c r="O28" s="1295">
        <f>'23._önként_össz_bev'!D86</f>
        <v>3552622754</v>
      </c>
      <c r="P28" s="1293" t="s">
        <v>785</v>
      </c>
      <c r="Q28" s="1293"/>
      <c r="R28" s="1293"/>
      <c r="S28" s="1293"/>
      <c r="T28" s="1293"/>
      <c r="U28" s="1293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</row>
    <row r="29" spans="1:9941" s="61" customFormat="1" ht="12.2" customHeight="1" x14ac:dyDescent="0.2">
      <c r="A29" s="1355" t="s">
        <v>95</v>
      </c>
      <c r="B29" s="917" t="s">
        <v>195</v>
      </c>
      <c r="C29" s="531">
        <f>'1. mell.bevétel_össz'!C28-'23._önként_össz_bev'!C30-'23._államig_össz_bev'!C29</f>
        <v>0</v>
      </c>
      <c r="D29" s="531">
        <f>'1. mell.bevétel_össz'!D28-'23._önként_össz_bev'!D30-'23._államig_össz_bev'!D29</f>
        <v>0</v>
      </c>
      <c r="E29" s="747">
        <f>'1. mell.bevétel_össz'!E28-'23._önként_össz_bev'!E30-'23._államig_össz_bev'!E29</f>
        <v>0</v>
      </c>
      <c r="F29" s="747">
        <f>'1. mell.bevétel_össz'!F28-'23._önként_össz_bev'!F30-'23._államig_össz_bev'!F29</f>
        <v>0</v>
      </c>
      <c r="G29" s="747">
        <f>'1. mell.bevétel_össz'!G28-'23._önként_össz_bev'!G30-'23._államig_össz_bev'!G29</f>
        <v>0</v>
      </c>
      <c r="H29" s="458">
        <f t="shared" si="2"/>
        <v>0</v>
      </c>
      <c r="I29" s="822">
        <f>'1. mell.bevétel_össz'!I28-'23._önként_össz_bev'!I30-'23._államig_össz_bev'!I29</f>
        <v>0</v>
      </c>
      <c r="J29" s="458">
        <f>'1. mell.bevétel_össz'!J28-'23._önként_össz_bev'!J30-'23._államig_össz_bev'!J29</f>
        <v>0</v>
      </c>
      <c r="K29" s="458">
        <f>'1. mell.bevétel_össz'!K28-'23._önként_össz_bev'!K30-'23._államig_össz_bev'!K29</f>
        <v>0</v>
      </c>
      <c r="L29" s="458" t="e">
        <f>'1. mell.bevétel_össz'!L28-'23._önként_össz_bev'!L30</f>
        <v>#DIV/0!</v>
      </c>
      <c r="M29"/>
      <c r="N29"/>
      <c r="O29" s="1304">
        <f>'23._államig_össz_bev'!D85</f>
        <v>674921757</v>
      </c>
      <c r="P29" s="1293" t="s">
        <v>786</v>
      </c>
      <c r="Q29" s="1293"/>
      <c r="R29" s="1293"/>
      <c r="S29" s="1293"/>
      <c r="T29" s="1293"/>
      <c r="U29" s="1293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</row>
    <row r="30" spans="1:9941" s="61" customFormat="1" ht="12.2" customHeight="1" x14ac:dyDescent="0.2">
      <c r="A30" s="1355" t="s">
        <v>96</v>
      </c>
      <c r="B30" s="917" t="s">
        <v>196</v>
      </c>
      <c r="C30" s="531">
        <f>'1. mell.bevétel_össz'!C29-'23._önként_össz_bev'!C31-'23._államig_össz_bev'!C30</f>
        <v>0</v>
      </c>
      <c r="D30" s="531">
        <f>'1. mell.bevétel_össz'!D29-'23._önként_össz_bev'!D31-'23._államig_össz_bev'!D30</f>
        <v>0</v>
      </c>
      <c r="E30" s="747">
        <f>'1. mell.bevétel_össz'!E29-'23._önként_össz_bev'!E31-'23._államig_össz_bev'!E30</f>
        <v>0</v>
      </c>
      <c r="F30" s="747">
        <f>'1. mell.bevétel_össz'!F29-'23._önként_össz_bev'!F31-'23._államig_össz_bev'!F30</f>
        <v>0</v>
      </c>
      <c r="G30" s="747">
        <f>'1. mell.bevétel_össz'!G29-'23._önként_össz_bev'!G31-'23._államig_össz_bev'!G30</f>
        <v>0</v>
      </c>
      <c r="H30" s="458">
        <f t="shared" si="2"/>
        <v>0</v>
      </c>
      <c r="I30" s="822">
        <f>'1. mell.bevétel_össz'!I29-'23._önként_össz_bev'!I31-'23._államig_össz_bev'!I30</f>
        <v>0</v>
      </c>
      <c r="J30" s="458">
        <f>'1. mell.bevétel_össz'!J29-'23._önként_össz_bev'!J31-'23._államig_össz_bev'!J30</f>
        <v>0</v>
      </c>
      <c r="K30" s="458">
        <f>'1. mell.bevétel_össz'!K29-'23._önként_össz_bev'!K31-'23._államig_össz_bev'!K30</f>
        <v>0</v>
      </c>
      <c r="L30" s="458" t="e">
        <f>'1. mell.bevétel_össz'!L29-'23._önként_össz_bev'!L31</f>
        <v>#DIV/0!</v>
      </c>
      <c r="M30"/>
      <c r="N30"/>
      <c r="O30" s="1295">
        <f>SUM(O27:O29)</f>
        <v>14211788113</v>
      </c>
      <c r="P30" s="1305" t="s">
        <v>787</v>
      </c>
      <c r="Q30" s="1293"/>
      <c r="R30" s="1293"/>
      <c r="S30" s="1293"/>
      <c r="T30" s="1293"/>
      <c r="U30" s="1293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</row>
    <row r="31" spans="1:9941" s="61" customFormat="1" ht="12.2" customHeight="1" thickBot="1" x14ac:dyDescent="0.25">
      <c r="A31" s="1356" t="s">
        <v>320</v>
      </c>
      <c r="B31" s="661" t="s">
        <v>272</v>
      </c>
      <c r="C31" s="680">
        <f>'1. mell.bevétel_össz'!C30-'23._önként_össz_bev'!C32-'23._államig_össz_bev'!C31</f>
        <v>0</v>
      </c>
      <c r="D31" s="680">
        <f>'1. mell.bevétel_össz'!D30-'23._önként_össz_bev'!D32-'23._államig_össz_bev'!D31</f>
        <v>0</v>
      </c>
      <c r="E31" s="748">
        <f>'1. mell.bevétel_össz'!E30-'23._önként_össz_bev'!E32-'23._államig_össz_bev'!E31</f>
        <v>0</v>
      </c>
      <c r="F31" s="748">
        <f>'1. mell.bevétel_össz'!F30-'23._önként_össz_bev'!F32-'23._államig_össz_bev'!F31</f>
        <v>0</v>
      </c>
      <c r="G31" s="748">
        <f>'1. mell.bevétel_össz'!G30-'23._önként_össz_bev'!G32-'23._államig_össz_bev'!G31</f>
        <v>0</v>
      </c>
      <c r="H31" s="705">
        <f t="shared" si="2"/>
        <v>0</v>
      </c>
      <c r="I31" s="824">
        <f>'1. mell.bevétel_össz'!I30-'23._önként_össz_bev'!I32-'23._államig_össz_bev'!I31</f>
        <v>0</v>
      </c>
      <c r="J31" s="705">
        <f>'1. mell.bevétel_össz'!J30-'23._önként_össz_bev'!J32-'23._államig_össz_bev'!J31</f>
        <v>0</v>
      </c>
      <c r="K31" s="705">
        <f>'1. mell.bevétel_össz'!K30-'23._önként_össz_bev'!K32-'23._államig_össz_bev'!K31</f>
        <v>0</v>
      </c>
      <c r="L31" s="705" t="e">
        <f>'1. mell.bevétel_össz'!L30-'23._önként_össz_bev'!L32</f>
        <v>#DIV/0!</v>
      </c>
      <c r="M31"/>
      <c r="N31"/>
      <c r="O31" s="1293"/>
      <c r="P31" s="1293"/>
      <c r="Q31" s="1293"/>
      <c r="R31" s="1293"/>
      <c r="S31" s="1293"/>
      <c r="T31" s="1293"/>
      <c r="U31" s="1293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</row>
    <row r="32" spans="1:9941" s="61" customFormat="1" ht="12.2" customHeight="1" thickBot="1" x14ac:dyDescent="0.25">
      <c r="A32" s="13" t="s">
        <v>599</v>
      </c>
      <c r="B32" s="79" t="s">
        <v>572</v>
      </c>
      <c r="C32" s="1428">
        <f>C33+C35+C37+C38+C41</f>
        <v>2193433103</v>
      </c>
      <c r="D32" s="327">
        <f t="shared" ref="D32:K32" si="6">D33+D35+D37+D38+D41</f>
        <v>2131071830</v>
      </c>
      <c r="E32" s="712">
        <f t="shared" si="6"/>
        <v>0</v>
      </c>
      <c r="F32" s="712">
        <f t="shared" si="6"/>
        <v>0</v>
      </c>
      <c r="G32" s="712">
        <f t="shared" si="6"/>
        <v>0</v>
      </c>
      <c r="H32" s="81">
        <f t="shared" si="2"/>
        <v>-62361273</v>
      </c>
      <c r="I32" s="831">
        <f t="shared" si="6"/>
        <v>0</v>
      </c>
      <c r="J32" s="81">
        <f t="shared" si="6"/>
        <v>0</v>
      </c>
      <c r="K32" s="81">
        <f t="shared" si="6"/>
        <v>0</v>
      </c>
      <c r="L32" s="81" t="e">
        <f t="shared" ref="L32" si="7">L33+L35+L37+L38+L41</f>
        <v>#DIV/0!</v>
      </c>
      <c r="M32"/>
      <c r="N32"/>
      <c r="O32" s="1295">
        <f>'1. mell.bevétel_össz'!D84</f>
        <v>14211788113</v>
      </c>
      <c r="P32" s="1305" t="s">
        <v>788</v>
      </c>
      <c r="Q32" s="1293"/>
      <c r="R32" s="1293"/>
      <c r="S32" s="1293"/>
      <c r="T32" s="1293"/>
      <c r="U32" s="1293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</row>
    <row r="33" spans="1:9941" s="61" customFormat="1" ht="12.2" customHeight="1" x14ac:dyDescent="0.2">
      <c r="A33" s="11" t="s">
        <v>97</v>
      </c>
      <c r="B33" s="916" t="s">
        <v>277</v>
      </c>
      <c r="C33" s="141">
        <f>'1. mell.bevétel_össz'!C32-'23._önként_össz_bev'!C34-'23._államig_össz_bev'!C33</f>
        <v>0</v>
      </c>
      <c r="D33" s="141">
        <f>'1. mell.bevétel_össz'!D32-'23._önként_össz_bev'!D34-'23._államig_össz_bev'!D33</f>
        <v>0</v>
      </c>
      <c r="E33" s="141">
        <f>'1. mell.bevétel_össz'!E32-'23._önként_össz_bev'!E34-'23._államig_össz_bev'!E33</f>
        <v>0</v>
      </c>
      <c r="F33" s="141">
        <f>'1. mell.bevétel_össz'!F32-'23._önként_össz_bev'!F34-'23._államig_össz_bev'!F33</f>
        <v>0</v>
      </c>
      <c r="G33" s="141">
        <f>'1. mell.bevétel_össz'!G32-'23._önként_össz_bev'!G34-'23._államig_össz_bev'!G33</f>
        <v>0</v>
      </c>
      <c r="H33" s="82">
        <f t="shared" si="2"/>
        <v>0</v>
      </c>
      <c r="I33" s="830">
        <f>'1. mell.bevétel_össz'!I32-'23._önként_össz_bev'!I34-'23._államig_össz_bev'!I33</f>
        <v>0</v>
      </c>
      <c r="J33" s="82">
        <f>'1. mell.bevétel_össz'!J32-'23._önként_össz_bev'!J34-'23._államig_össz_bev'!J33</f>
        <v>0</v>
      </c>
      <c r="K33" s="82">
        <f>'1. mell.bevétel_össz'!K32-'23._önként_össz_bev'!K34-'23._államig_össz_bev'!K33</f>
        <v>0</v>
      </c>
      <c r="L33" s="82">
        <f>'1. mell.bevétel_össz'!L32-'23._önként_össz_bev'!L34</f>
        <v>0</v>
      </c>
      <c r="M33"/>
      <c r="N33"/>
      <c r="O33" s="1293"/>
      <c r="P33" s="1293"/>
      <c r="Q33" s="1293"/>
      <c r="R33" s="1293"/>
      <c r="S33" s="1293"/>
      <c r="T33" s="1293"/>
      <c r="U33" s="129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</row>
    <row r="34" spans="1:9941" s="61" customFormat="1" ht="12.2" customHeight="1" x14ac:dyDescent="0.2">
      <c r="A34" s="1355" t="s">
        <v>573</v>
      </c>
      <c r="B34" s="917" t="s">
        <v>229</v>
      </c>
      <c r="C34" s="531">
        <f>'1. mell.bevétel_össz'!C33-'23._önként_össz_bev'!C35-'23._államig_össz_bev'!C34</f>
        <v>0</v>
      </c>
      <c r="D34" s="531">
        <f>'1. mell.bevétel_össz'!D33-'23._önként_össz_bev'!D35-'23._államig_össz_bev'!D34</f>
        <v>0</v>
      </c>
      <c r="E34" s="531">
        <f>'1. mell.bevétel_össz'!E33-'23._önként_össz_bev'!E35-'23._államig_össz_bev'!E34</f>
        <v>0</v>
      </c>
      <c r="F34" s="531">
        <f>'1. mell.bevétel_össz'!F33-'23._önként_össz_bev'!F35-'23._államig_össz_bev'!F34</f>
        <v>0</v>
      </c>
      <c r="G34" s="531">
        <f>'1. mell.bevétel_össz'!G33-'23._önként_össz_bev'!G35-'23._államig_össz_bev'!G34</f>
        <v>0</v>
      </c>
      <c r="H34" s="458">
        <f t="shared" si="2"/>
        <v>0</v>
      </c>
      <c r="I34" s="822">
        <f>'1. mell.bevétel_össz'!I33-'23._önként_össz_bev'!I35-'23._államig_össz_bev'!I34</f>
        <v>0</v>
      </c>
      <c r="J34" s="458">
        <f>'1. mell.bevétel_össz'!J33-'23._önként_össz_bev'!J35-'23._államig_össz_bev'!J34</f>
        <v>0</v>
      </c>
      <c r="K34" s="458">
        <f>'1. mell.bevétel_össz'!K33-'23._önként_össz_bev'!K35-'23._államig_össz_bev'!K34</f>
        <v>0</v>
      </c>
      <c r="L34" s="458">
        <f>'1. mell.bevétel_össz'!L33-'23._önként_össz_bev'!L35</f>
        <v>0</v>
      </c>
      <c r="M34"/>
      <c r="N34"/>
      <c r="O34" s="1293" t="b">
        <f>O30=O32</f>
        <v>1</v>
      </c>
      <c r="P34" s="1293"/>
      <c r="Q34" s="1293"/>
      <c r="R34" s="1293"/>
      <c r="S34" s="1293"/>
      <c r="T34" s="1293"/>
      <c r="U34" s="1293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</row>
    <row r="35" spans="1:9941" s="61" customFormat="1" ht="12.2" customHeight="1" x14ac:dyDescent="0.2">
      <c r="A35" s="1355" t="s">
        <v>98</v>
      </c>
      <c r="B35" s="916" t="s">
        <v>278</v>
      </c>
      <c r="C35" s="531">
        <f>'1. mell.bevétel_össz'!C34-'23._önként_össz_bev'!C36-'23._államig_össz_bev'!C35</f>
        <v>2193433103</v>
      </c>
      <c r="D35" s="531">
        <f>'1. mell.bevétel_össz'!D34-'23._önként_össz_bev'!D36-'23._államig_össz_bev'!D35</f>
        <v>2131071830</v>
      </c>
      <c r="E35" s="747">
        <f>'1. mell.bevétel_össz'!E34-'23._önként_össz_bev'!E36-'23._államig_össz_bev'!E35</f>
        <v>0</v>
      </c>
      <c r="F35" s="747">
        <f>'1. mell.bevétel_össz'!F34-'23._önként_össz_bev'!F36-'23._államig_össz_bev'!F35</f>
        <v>0</v>
      </c>
      <c r="G35" s="747">
        <f>'1. mell.bevétel_össz'!G34-'23._önként_össz_bev'!G36-'23._államig_össz_bev'!G35</f>
        <v>0</v>
      </c>
      <c r="H35" s="458">
        <f t="shared" si="2"/>
        <v>-62361273</v>
      </c>
      <c r="I35" s="822">
        <f>'1. mell.bevétel_össz'!I34-'23._önként_össz_bev'!I36-'23._államig_össz_bev'!I35</f>
        <v>0</v>
      </c>
      <c r="J35" s="458">
        <f>'1. mell.bevétel_össz'!J34-'23._önként_össz_bev'!J36-'23._államig_össz_bev'!J35</f>
        <v>0</v>
      </c>
      <c r="K35" s="458">
        <f>'1. mell.bevétel_össz'!K34-'23._önként_össz_bev'!K36-'23._államig_össz_bev'!K35</f>
        <v>0</v>
      </c>
      <c r="L35" s="458">
        <f>'1. mell.bevétel_össz'!L34-'23._önként_össz_bev'!L36</f>
        <v>0</v>
      </c>
      <c r="M35"/>
      <c r="N35"/>
      <c r="O35" s="1293"/>
      <c r="P35" s="1293"/>
      <c r="Q35" s="1293"/>
      <c r="R35" s="1293"/>
      <c r="S35" s="1293"/>
      <c r="T35" s="1293"/>
      <c r="U35" s="1293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</row>
    <row r="36" spans="1:9941" s="61" customFormat="1" ht="12.2" customHeight="1" x14ac:dyDescent="0.2">
      <c r="A36" s="1355" t="s">
        <v>574</v>
      </c>
      <c r="B36" s="917" t="s">
        <v>279</v>
      </c>
      <c r="C36" s="531">
        <f>'1. mell.bevétel_össz'!C35-'23._önként_össz_bev'!C37-'23._államig_össz_bev'!C36</f>
        <v>2193433103</v>
      </c>
      <c r="D36" s="531">
        <f>'1. mell.bevétel_össz'!D35-'23._önként_össz_bev'!D37-'23._államig_össz_bev'!D36</f>
        <v>2131071830</v>
      </c>
      <c r="E36" s="747">
        <f>'1. mell.bevétel_össz'!E35-'23._önként_össz_bev'!E37-'23._államig_össz_bev'!E36</f>
        <v>0</v>
      </c>
      <c r="F36" s="747">
        <f>'1. mell.bevétel_össz'!F35-'23._önként_össz_bev'!F37-'23._államig_össz_bev'!F36</f>
        <v>0</v>
      </c>
      <c r="G36" s="747">
        <f>'1. mell.bevétel_össz'!G35-'23._önként_össz_bev'!G37-'23._államig_össz_bev'!G36</f>
        <v>0</v>
      </c>
      <c r="H36" s="458">
        <f t="shared" si="2"/>
        <v>-62361273</v>
      </c>
      <c r="I36" s="822">
        <f>'1. mell.bevétel_össz'!I35-'23._önként_össz_bev'!I37-'23._államig_össz_bev'!I36</f>
        <v>0</v>
      </c>
      <c r="J36" s="458">
        <f>'1. mell.bevétel_össz'!J35-'23._önként_össz_bev'!J37-'23._államig_össz_bev'!J36</f>
        <v>0</v>
      </c>
      <c r="K36" s="458">
        <f>'1. mell.bevétel_össz'!K35-'23._önként_össz_bev'!K37-'23._államig_össz_bev'!K36</f>
        <v>0</v>
      </c>
      <c r="L36" s="458">
        <f>'1. mell.bevétel_össz'!L35-'23._önként_össz_bev'!L37</f>
        <v>0</v>
      </c>
      <c r="M36"/>
      <c r="N36"/>
      <c r="O36" s="1293"/>
      <c r="P36" s="1293"/>
      <c r="Q36" s="1293"/>
      <c r="R36" s="1293"/>
      <c r="S36" s="1293"/>
      <c r="T36" s="1293"/>
      <c r="U36" s="1293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</row>
    <row r="37" spans="1:9941" s="61" customFormat="1" ht="12.2" customHeight="1" x14ac:dyDescent="0.2">
      <c r="A37" s="1355" t="s">
        <v>105</v>
      </c>
      <c r="B37" s="917" t="s">
        <v>197</v>
      </c>
      <c r="C37" s="531">
        <f>'1. mell.bevétel_össz'!C36-'23._önként_össz_bev'!C38-'23._államig_össz_bev'!C37</f>
        <v>0</v>
      </c>
      <c r="D37" s="531">
        <f>'1. mell.bevétel_össz'!D36-'23._önként_össz_bev'!D38-'23._államig_össz_bev'!D37</f>
        <v>0</v>
      </c>
      <c r="E37" s="747">
        <f>'1. mell.bevétel_össz'!E36-'23._önként_össz_bev'!E38-'23._államig_össz_bev'!E37</f>
        <v>0</v>
      </c>
      <c r="F37" s="747">
        <f>'1. mell.bevétel_össz'!F36-'23._önként_össz_bev'!F38-'23._államig_össz_bev'!F37</f>
        <v>0</v>
      </c>
      <c r="G37" s="747">
        <f>'1. mell.bevétel_össz'!G36-'23._önként_össz_bev'!G38-'23._államig_össz_bev'!G37</f>
        <v>0</v>
      </c>
      <c r="H37" s="458">
        <f t="shared" si="2"/>
        <v>0</v>
      </c>
      <c r="I37" s="822">
        <f>'1. mell.bevétel_össz'!I36-'23._önként_össz_bev'!I38-'23._államig_össz_bev'!I37</f>
        <v>0</v>
      </c>
      <c r="J37" s="458">
        <f>'1. mell.bevétel_össz'!J36-'23._önként_össz_bev'!J38-'23._államig_össz_bev'!J37</f>
        <v>0</v>
      </c>
      <c r="K37" s="458">
        <f>'1. mell.bevétel_össz'!K36-'23._önként_össz_bev'!K38-'23._államig_össz_bev'!K37</f>
        <v>0</v>
      </c>
      <c r="L37" s="458" t="e">
        <f>'1. mell.bevétel_össz'!L36-'23._önként_össz_bev'!L38</f>
        <v>#DIV/0!</v>
      </c>
      <c r="M37"/>
      <c r="N37"/>
      <c r="O37" s="1293"/>
      <c r="P37" s="1293"/>
      <c r="Q37" s="1293"/>
      <c r="R37" s="1293"/>
      <c r="S37" s="1293"/>
      <c r="T37" s="1293"/>
      <c r="U37" s="1293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</row>
    <row r="38" spans="1:9941" s="61" customFormat="1" ht="12.2" customHeight="1" x14ac:dyDescent="0.2">
      <c r="A38" s="1355" t="s">
        <v>194</v>
      </c>
      <c r="B38" s="917" t="s">
        <v>198</v>
      </c>
      <c r="C38" s="531">
        <f>'1. mell.bevétel_össz'!C37-'23._önként_össz_bev'!C39-'23._államig_össz_bev'!C38</f>
        <v>0</v>
      </c>
      <c r="D38" s="531">
        <f>'1. mell.bevétel_össz'!D37-'23._önként_össz_bev'!D39-'23._államig_össz_bev'!D38</f>
        <v>0</v>
      </c>
      <c r="E38" s="747">
        <f>'1. mell.bevétel_össz'!E37-'23._önként_össz_bev'!E39-'23._államig_össz_bev'!E38</f>
        <v>0</v>
      </c>
      <c r="F38" s="747">
        <f>'1. mell.bevétel_össz'!F37-'23._önként_össz_bev'!F39-'23._államig_össz_bev'!F38</f>
        <v>0</v>
      </c>
      <c r="G38" s="747">
        <f>'1. mell.bevétel_össz'!G37-'23._önként_össz_bev'!G39-'23._államig_össz_bev'!G38</f>
        <v>0</v>
      </c>
      <c r="H38" s="458">
        <f t="shared" si="2"/>
        <v>0</v>
      </c>
      <c r="I38" s="822">
        <f>'1. mell.bevétel_össz'!I37-'23._önként_össz_bev'!I39-'23._államig_össz_bev'!I38</f>
        <v>0</v>
      </c>
      <c r="J38" s="458">
        <f>'1. mell.bevétel_össz'!J37-'23._önként_össz_bev'!J39-'23._államig_össz_bev'!J38</f>
        <v>0</v>
      </c>
      <c r="K38" s="458">
        <f>'1. mell.bevétel_össz'!K37-'23._önként_össz_bev'!K39-'23._államig_össz_bev'!K38</f>
        <v>0</v>
      </c>
      <c r="L38" s="458">
        <f>'1. mell.bevétel_össz'!L37-'23._önként_össz_bev'!L39</f>
        <v>0</v>
      </c>
      <c r="M38"/>
      <c r="N38"/>
      <c r="O38" s="1293"/>
      <c r="P38" s="1293"/>
      <c r="Q38" s="1293"/>
      <c r="R38" s="1293"/>
      <c r="S38" s="1293"/>
      <c r="T38" s="1293"/>
      <c r="U38" s="1293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</row>
    <row r="39" spans="1:9941" s="61" customFormat="1" ht="12.2" customHeight="1" x14ac:dyDescent="0.2">
      <c r="A39" s="1356" t="s">
        <v>321</v>
      </c>
      <c r="B39" s="917" t="s">
        <v>230</v>
      </c>
      <c r="C39" s="680">
        <f>'1. mell.bevétel_össz'!C38-'23._önként_össz_bev'!C40-'23._államig_össz_bev'!C39</f>
        <v>0</v>
      </c>
      <c r="D39" s="680">
        <f>'1. mell.bevétel_össz'!D38-'23._önként_össz_bev'!D40-'23._államig_össz_bev'!D39</f>
        <v>0</v>
      </c>
      <c r="E39" s="748">
        <f>'1. mell.bevétel_össz'!E38-'23._önként_össz_bev'!E40-'23._államig_össz_bev'!E39</f>
        <v>0</v>
      </c>
      <c r="F39" s="748">
        <f>'1. mell.bevétel_össz'!F38-'23._önként_össz_bev'!F40-'23._államig_össz_bev'!F39</f>
        <v>0</v>
      </c>
      <c r="G39" s="748">
        <f>'1. mell.bevétel_össz'!G38-'23._önként_össz_bev'!G40-'23._államig_össz_bev'!G39</f>
        <v>0</v>
      </c>
      <c r="H39" s="705">
        <f t="shared" si="2"/>
        <v>0</v>
      </c>
      <c r="I39" s="824">
        <f>'1. mell.bevétel_össz'!I38-'23._önként_össz_bev'!I40-'23._államig_össz_bev'!I39</f>
        <v>0</v>
      </c>
      <c r="J39" s="705">
        <f>'1. mell.bevétel_össz'!J38-'23._önként_össz_bev'!J40-'23._államig_össz_bev'!J39</f>
        <v>0</v>
      </c>
      <c r="K39" s="705">
        <f>'1. mell.bevétel_össz'!K38-'23._önként_össz_bev'!K40-'23._államig_össz_bev'!K39</f>
        <v>0</v>
      </c>
      <c r="L39" s="705">
        <f>'1. mell.bevétel_össz'!L38-'23._önként_össz_bev'!L40</f>
        <v>0</v>
      </c>
      <c r="M39"/>
      <c r="N39"/>
      <c r="O39" s="1293"/>
      <c r="P39" s="1293"/>
      <c r="Q39" s="1293"/>
      <c r="R39" s="1293"/>
      <c r="S39" s="1293"/>
      <c r="T39" s="1293"/>
      <c r="U39" s="1293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</row>
    <row r="40" spans="1:9941" s="61" customFormat="1" ht="12.2" customHeight="1" x14ac:dyDescent="0.2">
      <c r="A40" s="1356" t="s">
        <v>575</v>
      </c>
      <c r="B40" s="917" t="s">
        <v>671</v>
      </c>
      <c r="C40" s="680">
        <f>'1. mell.bevétel_össz'!C39-'23._önként_össz_bev'!C41-'23._államig_össz_bev'!C40</f>
        <v>0</v>
      </c>
      <c r="D40" s="680">
        <f>'1. mell.bevétel_össz'!D39-'23._önként_össz_bev'!D41-'23._államig_össz_bev'!D40</f>
        <v>0</v>
      </c>
      <c r="E40" s="748">
        <f>'1. mell.bevétel_össz'!E39-'23._önként_össz_bev'!E41-'23._államig_össz_bev'!E40</f>
        <v>0</v>
      </c>
      <c r="F40" s="748">
        <f>'1. mell.bevétel_össz'!F39-'23._önként_össz_bev'!F41-'23._államig_össz_bev'!F40</f>
        <v>0</v>
      </c>
      <c r="G40" s="748">
        <f>'1. mell.bevétel_össz'!G39-'23._önként_össz_bev'!G41-'23._államig_össz_bev'!G40</f>
        <v>0</v>
      </c>
      <c r="H40" s="705">
        <f t="shared" si="2"/>
        <v>0</v>
      </c>
      <c r="I40" s="824">
        <f>'1. mell.bevétel_össz'!I39-'23._önként_össz_bev'!I41-'23._államig_össz_bev'!I40</f>
        <v>0</v>
      </c>
      <c r="J40" s="705">
        <f>'1. mell.bevétel_össz'!J39-'23._önként_össz_bev'!J41-'23._államig_össz_bev'!J40</f>
        <v>0</v>
      </c>
      <c r="K40" s="705">
        <f>'1. mell.bevétel_össz'!K39-'23._önként_össz_bev'!K41-'23._államig_össz_bev'!K40</f>
        <v>0</v>
      </c>
      <c r="L40" s="705" t="e">
        <f>'1. mell.bevétel_össz'!L39-'23._önként_össz_bev'!L41</f>
        <v>#DIV/0!</v>
      </c>
      <c r="M40"/>
      <c r="N40"/>
      <c r="O40" s="1293"/>
      <c r="P40" s="1293"/>
      <c r="Q40" s="1293"/>
      <c r="R40" s="1293"/>
      <c r="S40" s="1293"/>
      <c r="T40" s="1293"/>
      <c r="U40" s="1293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</row>
    <row r="41" spans="1:9941" s="61" customFormat="1" ht="12.2" customHeight="1" thickBot="1" x14ac:dyDescent="0.25">
      <c r="A41" s="1356" t="s">
        <v>576</v>
      </c>
      <c r="B41" s="661" t="s">
        <v>117</v>
      </c>
      <c r="C41" s="680">
        <f>'1. mell.bevétel_össz'!C40-'23._önként_össz_bev'!C42-'23._államig_össz_bev'!C41</f>
        <v>0</v>
      </c>
      <c r="D41" s="680">
        <f>'1. mell.bevétel_össz'!D40-'23._önként_össz_bev'!D42-'23._államig_össz_bev'!D41</f>
        <v>0</v>
      </c>
      <c r="E41" s="748">
        <f>'1. mell.bevétel_össz'!E40-'23._önként_össz_bev'!E42-'23._államig_össz_bev'!E41</f>
        <v>0</v>
      </c>
      <c r="F41" s="748">
        <f>'1. mell.bevétel_össz'!F40-'23._önként_össz_bev'!F42-'23._államig_össz_bev'!F41</f>
        <v>0</v>
      </c>
      <c r="G41" s="748">
        <f>'1. mell.bevétel_össz'!G40-'23._önként_össz_bev'!G42-'23._államig_össz_bev'!G41</f>
        <v>0</v>
      </c>
      <c r="H41" s="705">
        <f t="shared" si="2"/>
        <v>0</v>
      </c>
      <c r="I41" s="824">
        <f>'1. mell.bevétel_össz'!I40-'23._önként_össz_bev'!I42-'23._államig_össz_bev'!I41</f>
        <v>0</v>
      </c>
      <c r="J41" s="705">
        <f>'1. mell.bevétel_össz'!J40-'23._önként_össz_bev'!J42-'23._államig_össz_bev'!J41</f>
        <v>0</v>
      </c>
      <c r="K41" s="705">
        <f>'1. mell.bevétel_össz'!K40-'23._önként_össz_bev'!K42-'23._államig_össz_bev'!K41</f>
        <v>0</v>
      </c>
      <c r="L41" s="705">
        <f>'1. mell.bevétel_össz'!L40-'23._önként_össz_bev'!L42</f>
        <v>0</v>
      </c>
      <c r="M41"/>
      <c r="N41"/>
      <c r="O41" s="1293"/>
      <c r="P41" s="1293"/>
      <c r="Q41" s="1293"/>
      <c r="R41" s="1293"/>
      <c r="S41" s="1293"/>
      <c r="T41" s="1293"/>
      <c r="U41" s="1293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</row>
    <row r="42" spans="1:9941" s="61" customFormat="1" ht="12.2" customHeight="1" thickBot="1" x14ac:dyDescent="0.25">
      <c r="A42" s="13" t="s">
        <v>15</v>
      </c>
      <c r="B42" s="79" t="s">
        <v>600</v>
      </c>
      <c r="C42" s="1485">
        <f>SUM(C43:C53)</f>
        <v>595357264</v>
      </c>
      <c r="D42" s="326">
        <f t="shared" ref="D42:K42" si="8">SUM(D43:D53)</f>
        <v>595357264</v>
      </c>
      <c r="E42" s="745">
        <f t="shared" si="8"/>
        <v>0</v>
      </c>
      <c r="F42" s="745">
        <f t="shared" si="8"/>
        <v>0</v>
      </c>
      <c r="G42" s="745">
        <f t="shared" si="8"/>
        <v>0</v>
      </c>
      <c r="H42" s="32">
        <f t="shared" si="2"/>
        <v>0</v>
      </c>
      <c r="I42" s="823">
        <f t="shared" si="8"/>
        <v>0</v>
      </c>
      <c r="J42" s="32">
        <f t="shared" si="8"/>
        <v>0</v>
      </c>
      <c r="K42" s="32">
        <f t="shared" si="8"/>
        <v>0</v>
      </c>
      <c r="L42" s="32" t="e">
        <f t="shared" ref="L42" si="9">SUM(L43:L53)</f>
        <v>#DIV/0!</v>
      </c>
      <c r="M42"/>
      <c r="N42"/>
      <c r="O42" s="1293"/>
      <c r="P42" s="1293"/>
      <c r="Q42" s="1293"/>
      <c r="R42" s="1293"/>
      <c r="S42" s="1293"/>
      <c r="T42" s="1293"/>
      <c r="U42" s="1293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</row>
    <row r="43" spans="1:9941" s="61" customFormat="1" ht="12.2" customHeight="1" x14ac:dyDescent="0.2">
      <c r="A43" s="11" t="s">
        <v>99</v>
      </c>
      <c r="B43" s="916" t="s">
        <v>142</v>
      </c>
      <c r="C43" s="680">
        <f>'1. mell.bevétel_össz'!C42-'23._önként_össz_bev'!C44-'23._államig_össz_bev'!C43</f>
        <v>0</v>
      </c>
      <c r="D43" s="680">
        <f>'1. mell.bevétel_össz'!D42-'23._önként_össz_bev'!D44-'23._államig_össz_bev'!D43</f>
        <v>0</v>
      </c>
      <c r="E43" s="746">
        <f>'1. mell.bevétel_össz'!E42-'23._önként_össz_bev'!E44-'23._államig_össz_bev'!E43</f>
        <v>0</v>
      </c>
      <c r="F43" s="746">
        <f>'1. mell.bevétel_össz'!F42-'23._önként_össz_bev'!F44-'23._államig_össz_bev'!F43</f>
        <v>0</v>
      </c>
      <c r="G43" s="746">
        <f>'1. mell.bevétel_össz'!G42-'23._önként_össz_bev'!G44-'23._államig_össz_bev'!G43</f>
        <v>0</v>
      </c>
      <c r="H43" s="15">
        <f t="shared" si="2"/>
        <v>0</v>
      </c>
      <c r="I43" s="821">
        <f>'1. mell.bevétel_össz'!I42-'23._önként_össz_bev'!I44-'23._államig_össz_bev'!I43</f>
        <v>0</v>
      </c>
      <c r="J43" s="15">
        <f>'1. mell.bevétel_össz'!J42-'23._önként_össz_bev'!J44-'23._államig_össz_bev'!J43</f>
        <v>0</v>
      </c>
      <c r="K43" s="15">
        <f>'1. mell.bevétel_össz'!K42-'23._önként_össz_bev'!K44-'23._államig_össz_bev'!K43</f>
        <v>0</v>
      </c>
      <c r="L43" s="15" t="e">
        <f>'1. mell.bevétel_össz'!L42-'23._önként_össz_bev'!L44</f>
        <v>#DIV/0!</v>
      </c>
      <c r="M43"/>
      <c r="N43"/>
      <c r="O43" s="1293"/>
      <c r="P43" s="1293"/>
      <c r="Q43" s="1293"/>
      <c r="R43" s="1293"/>
      <c r="S43" s="1293"/>
      <c r="T43" s="1293"/>
      <c r="U43" s="129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</row>
    <row r="44" spans="1:9941" s="61" customFormat="1" ht="12.2" customHeight="1" x14ac:dyDescent="0.2">
      <c r="A44" s="1355" t="s">
        <v>100</v>
      </c>
      <c r="B44" s="917" t="s">
        <v>143</v>
      </c>
      <c r="C44" s="680">
        <f>'1. mell.bevétel_össz'!C43-'23._önként_össz_bev'!C45-'23._államig_össz_bev'!C44</f>
        <v>49018102</v>
      </c>
      <c r="D44" s="680">
        <f>'1. mell.bevétel_össz'!D43-'23._önként_össz_bev'!D45-'23._államig_össz_bev'!D44</f>
        <v>49018102</v>
      </c>
      <c r="E44" s="747">
        <f>'1. mell.bevétel_össz'!E43-'23._önként_össz_bev'!E45-'23._államig_össz_bev'!E44</f>
        <v>0</v>
      </c>
      <c r="F44" s="747">
        <f>'1. mell.bevétel_össz'!F43-'23._önként_össz_bev'!F45-'23._államig_össz_bev'!F44</f>
        <v>0</v>
      </c>
      <c r="G44" s="747">
        <f>'1. mell.bevétel_össz'!G43-'23._önként_össz_bev'!G45-'23._államig_össz_bev'!G44</f>
        <v>0</v>
      </c>
      <c r="H44" s="458">
        <f t="shared" si="2"/>
        <v>0</v>
      </c>
      <c r="I44" s="822">
        <f>'1. mell.bevétel_össz'!I43-'23._önként_össz_bev'!I45-'23._államig_össz_bev'!I44</f>
        <v>0</v>
      </c>
      <c r="J44" s="458">
        <f>'1. mell.bevétel_össz'!J43-'23._önként_össz_bev'!J45-'23._államig_össz_bev'!J44</f>
        <v>0</v>
      </c>
      <c r="K44" s="458">
        <f>'1. mell.bevétel_össz'!K43-'23._önként_össz_bev'!K45-'23._államig_össz_bev'!K44</f>
        <v>0</v>
      </c>
      <c r="L44" s="458">
        <f>'1. mell.bevétel_össz'!L43-'23._önként_össz_bev'!L45</f>
        <v>0</v>
      </c>
      <c r="M44"/>
      <c r="N44"/>
      <c r="O44" s="1293"/>
      <c r="P44" s="1293"/>
      <c r="Q44" s="1293"/>
      <c r="R44" s="1293"/>
      <c r="S44" s="1293"/>
      <c r="T44" s="1293"/>
      <c r="U44" s="1293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</row>
    <row r="45" spans="1:9941" s="61" customFormat="1" ht="12.2" customHeight="1" x14ac:dyDescent="0.2">
      <c r="A45" s="1355" t="s">
        <v>163</v>
      </c>
      <c r="B45" s="917" t="s">
        <v>273</v>
      </c>
      <c r="C45" s="680">
        <f>'1. mell.bevétel_össz'!C44-'23._önként_össz_bev'!C46-'23._államig_össz_bev'!C45</f>
        <v>9610012</v>
      </c>
      <c r="D45" s="680">
        <f>'1. mell.bevétel_össz'!D44-'23._önként_össz_bev'!D46-'23._államig_össz_bev'!D45</f>
        <v>9610012</v>
      </c>
      <c r="E45" s="747">
        <f>'1. mell.bevétel_össz'!E44-'23._önként_össz_bev'!E46-'23._államig_össz_bev'!E45</f>
        <v>0</v>
      </c>
      <c r="F45" s="747">
        <f>'1. mell.bevétel_össz'!F44-'23._önként_össz_bev'!F46-'23._államig_össz_bev'!F45</f>
        <v>0</v>
      </c>
      <c r="G45" s="747">
        <f>'1. mell.bevétel_össz'!G44-'23._önként_össz_bev'!G46-'23._államig_össz_bev'!G45</f>
        <v>0</v>
      </c>
      <c r="H45" s="458">
        <f t="shared" si="2"/>
        <v>0</v>
      </c>
      <c r="I45" s="822">
        <f>'1. mell.bevétel_össz'!I44-'23._önként_össz_bev'!I46-'23._államig_össz_bev'!I45</f>
        <v>0</v>
      </c>
      <c r="J45" s="458">
        <f>'1. mell.bevétel_össz'!J44-'23._önként_össz_bev'!J46-'23._államig_össz_bev'!J45</f>
        <v>0</v>
      </c>
      <c r="K45" s="458">
        <f>'1. mell.bevétel_össz'!K44-'23._önként_össz_bev'!K46-'23._államig_össz_bev'!K45</f>
        <v>0</v>
      </c>
      <c r="L45" s="458">
        <f>'1. mell.bevétel_össz'!L44-'23._önként_össz_bev'!L46</f>
        <v>0</v>
      </c>
      <c r="M45"/>
      <c r="N45"/>
      <c r="O45" s="1293"/>
      <c r="P45" s="1293"/>
      <c r="Q45" s="1293"/>
      <c r="R45" s="1293"/>
      <c r="S45" s="1293"/>
      <c r="T45" s="1293"/>
      <c r="U45" s="1293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</row>
    <row r="46" spans="1:9941" s="61" customFormat="1" ht="12.2" customHeight="1" x14ac:dyDescent="0.2">
      <c r="A46" s="1355" t="s">
        <v>199</v>
      </c>
      <c r="B46" s="917" t="s">
        <v>145</v>
      </c>
      <c r="C46" s="680">
        <f>'1. mell.bevétel_össz'!C45-'23._önként_össz_bev'!C47-'23._államig_össz_bev'!C46</f>
        <v>77447311</v>
      </c>
      <c r="D46" s="680">
        <f>'1. mell.bevétel_össz'!D45-'23._önként_össz_bev'!D47-'23._államig_össz_bev'!D46</f>
        <v>77447311</v>
      </c>
      <c r="E46" s="747">
        <f>'1. mell.bevétel_össz'!E45-'23._önként_össz_bev'!E47-'23._államig_össz_bev'!E46</f>
        <v>0</v>
      </c>
      <c r="F46" s="747">
        <f>'1. mell.bevétel_össz'!F45-'23._önként_össz_bev'!F47-'23._államig_össz_bev'!F46</f>
        <v>0</v>
      </c>
      <c r="G46" s="747">
        <f>'1. mell.bevétel_össz'!G45-'23._önként_össz_bev'!G47-'23._államig_össz_bev'!G46</f>
        <v>0</v>
      </c>
      <c r="H46" s="458">
        <f t="shared" si="2"/>
        <v>0</v>
      </c>
      <c r="I46" s="822">
        <f>'1. mell.bevétel_össz'!I45-'23._önként_össz_bev'!I47-'23._államig_össz_bev'!I46</f>
        <v>0</v>
      </c>
      <c r="J46" s="458">
        <f>'1. mell.bevétel_össz'!J45-'23._önként_össz_bev'!J47-'23._államig_össz_bev'!J46</f>
        <v>0</v>
      </c>
      <c r="K46" s="458">
        <f>'1. mell.bevétel_össz'!K45-'23._önként_össz_bev'!K47-'23._államig_össz_bev'!K46</f>
        <v>0</v>
      </c>
      <c r="L46" s="458">
        <f>'1. mell.bevétel_össz'!L45-'23._önként_össz_bev'!L47</f>
        <v>0</v>
      </c>
      <c r="M46"/>
      <c r="N46"/>
      <c r="O46" s="1293"/>
      <c r="P46" s="1293"/>
      <c r="Q46" s="1293"/>
      <c r="R46" s="1293"/>
      <c r="S46" s="1293"/>
      <c r="T46" s="1293"/>
      <c r="U46" s="1293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</row>
    <row r="47" spans="1:9941" s="61" customFormat="1" ht="12.2" customHeight="1" x14ac:dyDescent="0.2">
      <c r="A47" s="1355" t="s">
        <v>281</v>
      </c>
      <c r="B47" s="917" t="s">
        <v>147</v>
      </c>
      <c r="C47" s="680">
        <f>'1. mell.bevétel_össz'!C46-'23._önként_össz_bev'!C48-'23._államig_össz_bev'!C47</f>
        <v>194904483</v>
      </c>
      <c r="D47" s="680">
        <f>'1. mell.bevétel_össz'!D46-'23._önként_össz_bev'!D48-'23._államig_össz_bev'!D47</f>
        <v>194904483</v>
      </c>
      <c r="E47" s="747">
        <f>'1. mell.bevétel_össz'!E46-'23._önként_össz_bev'!E48-'23._államig_össz_bev'!E47</f>
        <v>0</v>
      </c>
      <c r="F47" s="747">
        <f>'1. mell.bevétel_össz'!F46-'23._önként_össz_bev'!F48-'23._államig_össz_bev'!F47</f>
        <v>0</v>
      </c>
      <c r="G47" s="747">
        <f>'1. mell.bevétel_össz'!G46-'23._önként_össz_bev'!G48-'23._államig_össz_bev'!G47</f>
        <v>0</v>
      </c>
      <c r="H47" s="458">
        <f t="shared" si="2"/>
        <v>0</v>
      </c>
      <c r="I47" s="822">
        <f>'1. mell.bevétel_össz'!I46-'23._önként_össz_bev'!I48-'23._államig_össz_bev'!I47</f>
        <v>0</v>
      </c>
      <c r="J47" s="458">
        <f>'1. mell.bevétel_össz'!J46-'23._önként_össz_bev'!J48-'23._államig_össz_bev'!J47</f>
        <v>0</v>
      </c>
      <c r="K47" s="458">
        <f>'1. mell.bevétel_össz'!K46-'23._önként_össz_bev'!K48-'23._államig_össz_bev'!K47</f>
        <v>0</v>
      </c>
      <c r="L47" s="458">
        <f>'1. mell.bevétel_össz'!L46-'23._önként_össz_bev'!L48</f>
        <v>0</v>
      </c>
      <c r="M47"/>
      <c r="N47"/>
      <c r="O47" s="1293"/>
      <c r="P47" s="1293"/>
      <c r="Q47" s="1293"/>
      <c r="R47" s="1293"/>
      <c r="S47" s="1293"/>
      <c r="T47" s="1293"/>
      <c r="U47" s="1293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</row>
    <row r="48" spans="1:9941" s="61" customFormat="1" ht="12.2" customHeight="1" x14ac:dyDescent="0.2">
      <c r="A48" s="1355" t="s">
        <v>577</v>
      </c>
      <c r="B48" s="917" t="s">
        <v>202</v>
      </c>
      <c r="C48" s="680">
        <f>'1. mell.bevétel_össz'!C47-'23._önként_össz_bev'!C49-'23._államig_össz_bev'!C48</f>
        <v>109436656</v>
      </c>
      <c r="D48" s="680">
        <f>'1. mell.bevétel_össz'!D47-'23._önként_össz_bev'!D49-'23._államig_össz_bev'!D48</f>
        <v>109436656</v>
      </c>
      <c r="E48" s="747">
        <f>'1. mell.bevétel_össz'!E47-'23._önként_össz_bev'!E49-'23._államig_össz_bev'!E48</f>
        <v>0</v>
      </c>
      <c r="F48" s="747">
        <f>'1. mell.bevétel_össz'!F47-'23._önként_össz_bev'!F49-'23._államig_össz_bev'!F48</f>
        <v>0</v>
      </c>
      <c r="G48" s="747">
        <f>'1. mell.bevétel_össz'!G47-'23._önként_össz_bev'!G49-'23._államig_össz_bev'!G48</f>
        <v>0</v>
      </c>
      <c r="H48" s="458">
        <f t="shared" si="2"/>
        <v>0</v>
      </c>
      <c r="I48" s="822">
        <f>'1. mell.bevétel_össz'!I47-'23._önként_össz_bev'!I49-'23._államig_össz_bev'!I48</f>
        <v>0</v>
      </c>
      <c r="J48" s="458">
        <f>'1. mell.bevétel_össz'!J47-'23._önként_össz_bev'!J49-'23._államig_össz_bev'!J48</f>
        <v>0</v>
      </c>
      <c r="K48" s="458">
        <f>'1. mell.bevétel_össz'!K47-'23._önként_össz_bev'!K49-'23._államig_össz_bev'!K48</f>
        <v>0</v>
      </c>
      <c r="L48" s="458">
        <f>'1. mell.bevétel_össz'!L47-'23._önként_össz_bev'!L49</f>
        <v>0</v>
      </c>
      <c r="M48"/>
      <c r="N48"/>
      <c r="O48" s="1293"/>
      <c r="P48" s="1293"/>
      <c r="Q48" s="1293"/>
      <c r="R48" s="1293"/>
      <c r="S48" s="1293"/>
      <c r="T48" s="1293"/>
      <c r="U48" s="1293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</row>
    <row r="49" spans="1:9941" s="61" customFormat="1" ht="12.2" customHeight="1" x14ac:dyDescent="0.2">
      <c r="A49" s="1355" t="s">
        <v>578</v>
      </c>
      <c r="B49" s="917" t="s">
        <v>203</v>
      </c>
      <c r="C49" s="680">
        <f>'1. mell.bevétel_össz'!C48-'23._önként_össz_bev'!C50-'23._államig_össz_bev'!C49</f>
        <v>0</v>
      </c>
      <c r="D49" s="680">
        <f>'1. mell.bevétel_össz'!D48-'23._önként_össz_bev'!D50-'23._államig_össz_bev'!D49</f>
        <v>0</v>
      </c>
      <c r="E49" s="747">
        <f>'1. mell.bevétel_össz'!E48-'23._önként_össz_bev'!E50-'23._államig_össz_bev'!E49</f>
        <v>0</v>
      </c>
      <c r="F49" s="747">
        <f>'1. mell.bevétel_össz'!F48-'23._önként_össz_bev'!F50-'23._államig_össz_bev'!F49</f>
        <v>0</v>
      </c>
      <c r="G49" s="747">
        <f>'1. mell.bevétel_össz'!G48-'23._önként_össz_bev'!G50-'23._államig_össz_bev'!G49</f>
        <v>0</v>
      </c>
      <c r="H49" s="458">
        <f t="shared" si="2"/>
        <v>0</v>
      </c>
      <c r="I49" s="822">
        <f>'1. mell.bevétel_össz'!I48-'23._önként_össz_bev'!I50-'23._államig_össz_bev'!I49</f>
        <v>0</v>
      </c>
      <c r="J49" s="458">
        <f>'1. mell.bevétel_össz'!J48-'23._önként_össz_bev'!J50-'23._államig_össz_bev'!J49</f>
        <v>0</v>
      </c>
      <c r="K49" s="458">
        <f>'1. mell.bevétel_össz'!K48-'23._önként_össz_bev'!K50-'23._államig_össz_bev'!K49</f>
        <v>0</v>
      </c>
      <c r="L49" s="458" t="e">
        <f>'1. mell.bevétel_össz'!L48-'23._önként_össz_bev'!L50</f>
        <v>#DIV/0!</v>
      </c>
      <c r="M49"/>
      <c r="N49"/>
      <c r="O49" s="1293"/>
      <c r="P49" s="1293"/>
      <c r="Q49" s="1293"/>
      <c r="R49" s="1293"/>
      <c r="S49" s="1293"/>
      <c r="T49" s="1293"/>
      <c r="U49" s="1293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</row>
    <row r="50" spans="1:9941" s="61" customFormat="1" ht="12.2" customHeight="1" x14ac:dyDescent="0.2">
      <c r="A50" s="1355" t="s">
        <v>579</v>
      </c>
      <c r="B50" s="917" t="s">
        <v>301</v>
      </c>
      <c r="C50" s="680">
        <f>'1. mell.bevétel_össz'!C49-'23._önként_össz_bev'!C51-'23._államig_össz_bev'!C50</f>
        <v>153528700</v>
      </c>
      <c r="D50" s="680">
        <f>'1. mell.bevétel_össz'!D49-'23._önként_össz_bev'!D51-'23._államig_össz_bev'!D50</f>
        <v>153528700</v>
      </c>
      <c r="E50" s="747">
        <f>'1. mell.bevétel_össz'!E49-'23._önként_össz_bev'!E51-'23._államig_össz_bev'!E50</f>
        <v>0</v>
      </c>
      <c r="F50" s="747">
        <f>'1. mell.bevétel_össz'!F49-'23._önként_össz_bev'!F51-'23._államig_össz_bev'!F50</f>
        <v>0</v>
      </c>
      <c r="G50" s="747">
        <f>'1. mell.bevétel_össz'!G49-'23._önként_össz_bev'!G51-'23._államig_össz_bev'!G50</f>
        <v>0</v>
      </c>
      <c r="H50" s="458">
        <f t="shared" si="2"/>
        <v>0</v>
      </c>
      <c r="I50" s="822">
        <f>'1. mell.bevétel_össz'!I49-'23._önként_össz_bev'!I51-'23._államig_össz_bev'!I50</f>
        <v>0</v>
      </c>
      <c r="J50" s="458">
        <f>'1. mell.bevétel_össz'!J49-'23._önként_össz_bev'!J51-'23._államig_össz_bev'!J50</f>
        <v>0</v>
      </c>
      <c r="K50" s="458">
        <f>'1. mell.bevétel_össz'!K49-'23._önként_össz_bev'!K51-'23._államig_össz_bev'!K50</f>
        <v>0</v>
      </c>
      <c r="L50" s="458">
        <f>'1. mell.bevétel_össz'!L49-'23._önként_össz_bev'!L51</f>
        <v>0</v>
      </c>
      <c r="M50"/>
      <c r="N50"/>
      <c r="O50" s="1293"/>
      <c r="P50" s="1293"/>
      <c r="Q50" s="1293"/>
      <c r="R50" s="1293"/>
      <c r="S50" s="1293"/>
      <c r="T50" s="1293"/>
      <c r="U50" s="1293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</row>
    <row r="51" spans="1:9941" s="61" customFormat="1" ht="12.2" customHeight="1" x14ac:dyDescent="0.2">
      <c r="A51" s="1355" t="s">
        <v>580</v>
      </c>
      <c r="B51" s="917" t="s">
        <v>154</v>
      </c>
      <c r="C51" s="680">
        <f>'1. mell.bevétel_össz'!C50-'23._önként_össz_bev'!C52-'23._államig_össz_bev'!C51</f>
        <v>0</v>
      </c>
      <c r="D51" s="680">
        <f>'1. mell.bevétel_össz'!D50-'23._önként_össz_bev'!D52-'23._államig_össz_bev'!D51</f>
        <v>0</v>
      </c>
      <c r="E51" s="747">
        <f>'1. mell.bevétel_össz'!E50-'23._önként_össz_bev'!E52-'23._államig_össz_bev'!E51</f>
        <v>0</v>
      </c>
      <c r="F51" s="747">
        <f>'1. mell.bevétel_össz'!F50-'23._önként_össz_bev'!F52-'23._államig_össz_bev'!F51</f>
        <v>0</v>
      </c>
      <c r="G51" s="747">
        <f>'1. mell.bevétel_össz'!G50-'23._önként_össz_bev'!G52-'23._államig_össz_bev'!G51</f>
        <v>0</v>
      </c>
      <c r="H51" s="458">
        <f t="shared" si="2"/>
        <v>0</v>
      </c>
      <c r="I51" s="822">
        <f>'1. mell.bevétel_össz'!I50-'23._önként_össz_bev'!I52-'23._államig_össz_bev'!I51</f>
        <v>0</v>
      </c>
      <c r="J51" s="458">
        <f>'1. mell.bevétel_össz'!J50-'23._önként_össz_bev'!J52-'23._államig_össz_bev'!J51</f>
        <v>0</v>
      </c>
      <c r="K51" s="458">
        <f>'1. mell.bevétel_össz'!K50-'23._önként_össz_bev'!K52-'23._államig_össz_bev'!K51</f>
        <v>0</v>
      </c>
      <c r="L51" s="458" t="e">
        <f>'1. mell.bevétel_össz'!L50-'23._önként_össz_bev'!L52</f>
        <v>#DIV/0!</v>
      </c>
      <c r="M51"/>
      <c r="N51"/>
      <c r="O51" s="1293"/>
      <c r="P51" s="1293"/>
      <c r="Q51" s="1293"/>
      <c r="R51" s="1293"/>
      <c r="S51" s="1293"/>
      <c r="T51" s="1293"/>
      <c r="U51" s="1293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</row>
    <row r="52" spans="1:9941" s="61" customFormat="1" ht="12.2" customHeight="1" x14ac:dyDescent="0.2">
      <c r="A52" s="1356" t="s">
        <v>581</v>
      </c>
      <c r="B52" s="661" t="s">
        <v>274</v>
      </c>
      <c r="C52" s="680">
        <f>'1. mell.bevétel_össz'!C51-'23._önként_össz_bev'!C53-'23._államig_össz_bev'!C52</f>
        <v>0</v>
      </c>
      <c r="D52" s="680">
        <f>'1. mell.bevétel_össz'!D51-'23._önként_össz_bev'!D53-'23._államig_össz_bev'!D52</f>
        <v>0</v>
      </c>
      <c r="E52" s="747">
        <f>'1. mell.bevétel_össz'!E51-'23._önként_össz_bev'!E53-'23._államig_össz_bev'!E52</f>
        <v>0</v>
      </c>
      <c r="F52" s="747">
        <f>'1. mell.bevétel_össz'!F51-'23._önként_össz_bev'!F53-'23._államig_össz_bev'!F52</f>
        <v>0</v>
      </c>
      <c r="G52" s="747">
        <f>'1. mell.bevétel_össz'!G51-'23._önként_össz_bev'!G53-'23._államig_össz_bev'!G52</f>
        <v>0</v>
      </c>
      <c r="H52" s="458">
        <f t="shared" si="2"/>
        <v>0</v>
      </c>
      <c r="I52" s="822">
        <f>'1. mell.bevétel_össz'!I51-'23._önként_össz_bev'!I53-'23._államig_össz_bev'!I52</f>
        <v>0</v>
      </c>
      <c r="J52" s="458">
        <f>'1. mell.bevétel_össz'!J51-'23._önként_össz_bev'!J53-'23._államig_össz_bev'!J52</f>
        <v>0</v>
      </c>
      <c r="K52" s="458">
        <f>'1. mell.bevétel_össz'!K51-'23._önként_össz_bev'!K53-'23._államig_össz_bev'!K52</f>
        <v>0</v>
      </c>
      <c r="L52" s="458" t="e">
        <f>'1. mell.bevétel_össz'!L51-'23._önként_össz_bev'!L53</f>
        <v>#DIV/0!</v>
      </c>
      <c r="M52"/>
      <c r="N52"/>
      <c r="O52" s="1293"/>
      <c r="P52" s="1293"/>
      <c r="Q52" s="1293"/>
      <c r="R52" s="1293"/>
      <c r="S52" s="1293"/>
      <c r="T52" s="1293"/>
      <c r="U52" s="1293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</row>
    <row r="53" spans="1:9941" s="61" customFormat="1" ht="12.2" customHeight="1" thickBot="1" x14ac:dyDescent="0.25">
      <c r="A53" s="1356" t="s">
        <v>582</v>
      </c>
      <c r="B53" s="661" t="s">
        <v>156</v>
      </c>
      <c r="C53" s="680">
        <f>'1. mell.bevétel_össz'!C52-'23._önként_össz_bev'!C54-'23._államig_össz_bev'!C53</f>
        <v>1412000</v>
      </c>
      <c r="D53" s="680">
        <f>'1. mell.bevétel_össz'!D52-'23._önként_össz_bev'!D54-'23._államig_össz_bev'!D53</f>
        <v>1412000</v>
      </c>
      <c r="E53" s="750">
        <f>'1. mell.bevétel_össz'!E52-'23._önként_össz_bev'!E54-'23._államig_össz_bev'!E53</f>
        <v>0</v>
      </c>
      <c r="F53" s="750">
        <f>'1. mell.bevétel_össz'!F52-'23._önként_össz_bev'!F54-'23._államig_össz_bev'!F53</f>
        <v>0</v>
      </c>
      <c r="G53" s="750">
        <f>'1. mell.bevétel_össz'!G52-'23._önként_össz_bev'!G54-'23._államig_össz_bev'!G53</f>
        <v>0</v>
      </c>
      <c r="H53" s="706">
        <f t="shared" si="2"/>
        <v>0</v>
      </c>
      <c r="I53" s="869">
        <f>'1. mell.bevétel_össz'!I52-'23._önként_össz_bev'!I54-'23._államig_össz_bev'!I53</f>
        <v>0</v>
      </c>
      <c r="J53" s="706">
        <f>'1. mell.bevétel_össz'!J52-'23._önként_össz_bev'!J54-'23._államig_össz_bev'!J53</f>
        <v>0</v>
      </c>
      <c r="K53" s="706">
        <f>'1. mell.bevétel_össz'!K52-'23._önként_össz_bev'!K54-'23._államig_össz_bev'!K53</f>
        <v>0</v>
      </c>
      <c r="L53" s="706">
        <f>'1. mell.bevétel_össz'!L52-'23._önként_össz_bev'!L54</f>
        <v>0</v>
      </c>
      <c r="M53"/>
      <c r="N53"/>
      <c r="O53" s="1293"/>
      <c r="P53" s="1293"/>
      <c r="Q53" s="1293"/>
      <c r="R53" s="1293"/>
      <c r="S53" s="1293"/>
      <c r="T53" s="1293"/>
      <c r="U53" s="129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</row>
    <row r="54" spans="1:9941" s="61" customFormat="1" ht="12.2" customHeight="1" thickBot="1" x14ac:dyDescent="0.25">
      <c r="A54" s="13" t="s">
        <v>16</v>
      </c>
      <c r="B54" s="79" t="s">
        <v>583</v>
      </c>
      <c r="C54" s="139">
        <f>SUM(C55:C59)</f>
        <v>93214000</v>
      </c>
      <c r="D54" s="326">
        <f t="shared" ref="D54:K54" si="10">SUM(D55:D59)</f>
        <v>93214000</v>
      </c>
      <c r="E54" s="745">
        <f t="shared" si="10"/>
        <v>0</v>
      </c>
      <c r="F54" s="745">
        <f t="shared" si="10"/>
        <v>0</v>
      </c>
      <c r="G54" s="745">
        <f t="shared" si="10"/>
        <v>0</v>
      </c>
      <c r="H54" s="32">
        <f t="shared" si="2"/>
        <v>0</v>
      </c>
      <c r="I54" s="823">
        <f t="shared" si="10"/>
        <v>0</v>
      </c>
      <c r="J54" s="32">
        <f t="shared" si="10"/>
        <v>0</v>
      </c>
      <c r="K54" s="32">
        <f t="shared" si="10"/>
        <v>0</v>
      </c>
      <c r="L54" s="32" t="e">
        <f t="shared" ref="L54" si="11">SUM(L55:L59)</f>
        <v>#DIV/0!</v>
      </c>
      <c r="M54"/>
      <c r="N54"/>
      <c r="O54" s="1293"/>
      <c r="P54" s="1293"/>
      <c r="Q54" s="1293"/>
      <c r="R54" s="1293"/>
      <c r="S54" s="1293"/>
      <c r="T54" s="1293"/>
      <c r="U54" s="1293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</row>
    <row r="55" spans="1:9941" s="61" customFormat="1" ht="12.2" customHeight="1" x14ac:dyDescent="0.2">
      <c r="A55" s="11" t="s">
        <v>88</v>
      </c>
      <c r="B55" s="916" t="s">
        <v>166</v>
      </c>
      <c r="C55" s="142">
        <f>'1. mell.bevétel_össz'!C54-'23._önként_össz_bev'!C56-'23._államig_össz_bev'!C55</f>
        <v>0</v>
      </c>
      <c r="D55" s="142">
        <f>'1. mell.bevétel_össz'!D54-'23._önként_össz_bev'!D56-'23._államig_össz_bev'!D55</f>
        <v>0</v>
      </c>
      <c r="E55" s="751">
        <f>'1. mell.bevétel_össz'!E54-'23._önként_össz_bev'!E56-'23._államig_össz_bev'!E55</f>
        <v>0</v>
      </c>
      <c r="F55" s="751">
        <f>'1. mell.bevétel_össz'!F54-'23._önként_össz_bev'!F56-'23._államig_össz_bev'!F55</f>
        <v>0</v>
      </c>
      <c r="G55" s="751">
        <f>'1. mell.bevétel_össz'!G54-'23._önként_össz_bev'!G56-'23._államig_össz_bev'!G55</f>
        <v>0</v>
      </c>
      <c r="H55" s="27">
        <f t="shared" si="2"/>
        <v>0</v>
      </c>
      <c r="I55" s="870">
        <f>'1. mell.bevétel_össz'!I54-'23._önként_össz_bev'!I56-'23._államig_össz_bev'!I55</f>
        <v>0</v>
      </c>
      <c r="J55" s="27">
        <f>'1. mell.bevétel_össz'!J54-'23._önként_össz_bev'!J56-'23._államig_össz_bev'!J55</f>
        <v>0</v>
      </c>
      <c r="K55" s="27">
        <f>'1. mell.bevétel_össz'!K54-'23._önként_össz_bev'!K56-'23._államig_össz_bev'!K55</f>
        <v>0</v>
      </c>
      <c r="L55" s="27" t="e">
        <f>'1. mell.bevétel_össz'!L54-'23._önként_össz_bev'!L56</f>
        <v>#DIV/0!</v>
      </c>
      <c r="M55"/>
      <c r="N55"/>
      <c r="O55" s="1293"/>
      <c r="P55" s="1293"/>
      <c r="Q55" s="1293"/>
      <c r="R55" s="1293"/>
      <c r="S55" s="1293"/>
      <c r="T55" s="1293"/>
      <c r="U55" s="1293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</row>
    <row r="56" spans="1:9941" s="61" customFormat="1" ht="12.2" customHeight="1" x14ac:dyDescent="0.2">
      <c r="A56" s="1355" t="s">
        <v>101</v>
      </c>
      <c r="B56" s="917" t="s">
        <v>167</v>
      </c>
      <c r="C56" s="532">
        <f>'1. mell.bevétel_össz'!C55-'23._önként_össz_bev'!C57-'23._államig_össz_bev'!C56</f>
        <v>93214000</v>
      </c>
      <c r="D56" s="532">
        <f>'1. mell.bevétel_össz'!D55-'23._önként_össz_bev'!D57-'23._államig_össz_bev'!D56</f>
        <v>93214000</v>
      </c>
      <c r="E56" s="752">
        <f>'1. mell.bevétel_össz'!E55-'23._önként_össz_bev'!E57-'23._államig_össz_bev'!E56</f>
        <v>0</v>
      </c>
      <c r="F56" s="752">
        <f>'1. mell.bevétel_össz'!F55-'23._önként_össz_bev'!F57-'23._államig_össz_bev'!F56</f>
        <v>0</v>
      </c>
      <c r="G56" s="752">
        <f>'1. mell.bevétel_össz'!G55-'23._önként_össz_bev'!G57-'23._államig_össz_bev'!G56</f>
        <v>0</v>
      </c>
      <c r="H56" s="459">
        <f t="shared" si="2"/>
        <v>0</v>
      </c>
      <c r="I56" s="868">
        <f>'1. mell.bevétel_össz'!I55-'23._önként_össz_bev'!I57-'23._államig_össz_bev'!I56</f>
        <v>0</v>
      </c>
      <c r="J56" s="459">
        <f>'1. mell.bevétel_össz'!J55-'23._önként_össz_bev'!J57-'23._államig_össz_bev'!J56</f>
        <v>0</v>
      </c>
      <c r="K56" s="459">
        <f>'1. mell.bevétel_össz'!K55-'23._önként_össz_bev'!K57-'23._államig_össz_bev'!K56</f>
        <v>0</v>
      </c>
      <c r="L56" s="459">
        <f>'1. mell.bevétel_össz'!L55-'23._önként_össz_bev'!L57</f>
        <v>0</v>
      </c>
      <c r="M56"/>
      <c r="N56"/>
      <c r="O56" s="1293"/>
      <c r="P56" s="1293"/>
      <c r="Q56" s="1293"/>
      <c r="R56" s="1293"/>
      <c r="S56" s="1293"/>
      <c r="T56" s="1293"/>
      <c r="U56" s="1293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</row>
    <row r="57" spans="1:9941" s="61" customFormat="1" ht="12.2" customHeight="1" x14ac:dyDescent="0.2">
      <c r="A57" s="1355" t="s">
        <v>102</v>
      </c>
      <c r="B57" s="917" t="s">
        <v>168</v>
      </c>
      <c r="C57" s="532">
        <f>'1. mell.bevétel_össz'!C56-'23._önként_össz_bev'!C58-'23._államig_össz_bev'!C57</f>
        <v>0</v>
      </c>
      <c r="D57" s="532">
        <f>'1. mell.bevétel_össz'!D56-'23._önként_össz_bev'!D58-'23._államig_össz_bev'!D57</f>
        <v>0</v>
      </c>
      <c r="E57" s="752">
        <f>'1. mell.bevétel_össz'!E56-'23._önként_össz_bev'!E58-'23._államig_össz_bev'!E57</f>
        <v>0</v>
      </c>
      <c r="F57" s="752">
        <f>'1. mell.bevétel_össz'!F56-'23._önként_össz_bev'!F58-'23._államig_össz_bev'!F57</f>
        <v>0</v>
      </c>
      <c r="G57" s="752">
        <f>'1. mell.bevétel_össz'!G56-'23._önként_össz_bev'!G58-'23._államig_össz_bev'!G57</f>
        <v>0</v>
      </c>
      <c r="H57" s="459">
        <f t="shared" si="2"/>
        <v>0</v>
      </c>
      <c r="I57" s="868">
        <f>'1. mell.bevétel_össz'!I56-'23._önként_össz_bev'!I58-'23._államig_össz_bev'!I57</f>
        <v>0</v>
      </c>
      <c r="J57" s="459">
        <f>'1. mell.bevétel_össz'!J56-'23._önként_össz_bev'!J58-'23._államig_össz_bev'!J57</f>
        <v>0</v>
      </c>
      <c r="K57" s="459">
        <f>'1. mell.bevétel_össz'!K56-'23._önként_össz_bev'!K58-'23._államig_össz_bev'!K57</f>
        <v>0</v>
      </c>
      <c r="L57" s="459" t="e">
        <f>'1. mell.bevétel_össz'!L56-'23._önként_össz_bev'!L58</f>
        <v>#DIV/0!</v>
      </c>
      <c r="M57"/>
      <c r="N57"/>
      <c r="O57" s="1293"/>
      <c r="P57" s="1293"/>
      <c r="Q57" s="1293"/>
      <c r="R57" s="1293"/>
      <c r="S57" s="1293"/>
      <c r="T57" s="1293"/>
      <c r="U57" s="1293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</row>
    <row r="58" spans="1:9941" s="61" customFormat="1" ht="12.2" customHeight="1" x14ac:dyDescent="0.2">
      <c r="A58" s="1355" t="s">
        <v>200</v>
      </c>
      <c r="B58" s="917" t="s">
        <v>206</v>
      </c>
      <c r="C58" s="532">
        <f>'1. mell.bevétel_össz'!C57-'23._önként_össz_bev'!C59-'23._államig_össz_bev'!C58</f>
        <v>0</v>
      </c>
      <c r="D58" s="532">
        <f>'1. mell.bevétel_össz'!D57-'23._önként_össz_bev'!D59-'23._államig_össz_bev'!D58</f>
        <v>0</v>
      </c>
      <c r="E58" s="752">
        <f>'1. mell.bevétel_össz'!E57-'23._önként_össz_bev'!E59-'23._államig_össz_bev'!E58</f>
        <v>0</v>
      </c>
      <c r="F58" s="752">
        <f>'1. mell.bevétel_össz'!F57-'23._önként_össz_bev'!F59-'23._államig_össz_bev'!F58</f>
        <v>0</v>
      </c>
      <c r="G58" s="752">
        <f>'1. mell.bevétel_össz'!G57-'23._önként_össz_bev'!G59-'23._államig_össz_bev'!G58</f>
        <v>0</v>
      </c>
      <c r="H58" s="459">
        <f t="shared" si="2"/>
        <v>0</v>
      </c>
      <c r="I58" s="868">
        <f>'1. mell.bevétel_össz'!I57-'23._önként_össz_bev'!I59-'23._államig_össz_bev'!I58</f>
        <v>0</v>
      </c>
      <c r="J58" s="459">
        <f>'1. mell.bevétel_össz'!J57-'23._önként_össz_bev'!J59-'23._államig_össz_bev'!J58</f>
        <v>0</v>
      </c>
      <c r="K58" s="459">
        <f>'1. mell.bevétel_össz'!K57-'23._önként_össz_bev'!K59-'23._államig_össz_bev'!K58</f>
        <v>0</v>
      </c>
      <c r="L58" s="459" t="e">
        <f>'1. mell.bevétel_össz'!L57-'23._önként_össz_bev'!L59</f>
        <v>#DIV/0!</v>
      </c>
      <c r="M58"/>
      <c r="N58"/>
      <c r="O58" s="1293"/>
      <c r="P58" s="1293"/>
      <c r="Q58" s="1293"/>
      <c r="R58" s="1293"/>
      <c r="S58" s="1293"/>
      <c r="T58" s="1293"/>
      <c r="U58" s="1293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</row>
    <row r="59" spans="1:9941" s="61" customFormat="1" ht="12.2" customHeight="1" thickBot="1" x14ac:dyDescent="0.25">
      <c r="A59" s="1356" t="s">
        <v>201</v>
      </c>
      <c r="B59" s="661" t="s">
        <v>208</v>
      </c>
      <c r="C59" s="1429">
        <f>'1. mell.bevétel_össz'!C58-'23._önként_össz_bev'!C60-'23._államig_össz_bev'!C59</f>
        <v>0</v>
      </c>
      <c r="D59" s="1429">
        <f>'1. mell.bevétel_össz'!D58-'23._önként_össz_bev'!D60-'23._államig_össz_bev'!D59</f>
        <v>0</v>
      </c>
      <c r="E59" s="750">
        <f>'1. mell.bevétel_össz'!E58-'23._önként_össz_bev'!E60-'23._államig_össz_bev'!E59</f>
        <v>0</v>
      </c>
      <c r="F59" s="750">
        <f>'1. mell.bevétel_össz'!F58-'23._önként_össz_bev'!F60-'23._államig_össz_bev'!F59</f>
        <v>0</v>
      </c>
      <c r="G59" s="750">
        <f>'1. mell.bevétel_össz'!G58-'23._önként_össz_bev'!G60-'23._államig_össz_bev'!G59</f>
        <v>0</v>
      </c>
      <c r="H59" s="706">
        <f t="shared" si="2"/>
        <v>0</v>
      </c>
      <c r="I59" s="869">
        <f>'1. mell.bevétel_össz'!I58-'23._önként_össz_bev'!I60-'23._államig_össz_bev'!I59</f>
        <v>0</v>
      </c>
      <c r="J59" s="706">
        <f>'1. mell.bevétel_össz'!J58-'23._önként_össz_bev'!J60-'23._államig_össz_bev'!J59</f>
        <v>0</v>
      </c>
      <c r="K59" s="706">
        <f>'1. mell.bevétel_össz'!K58-'23._önként_össz_bev'!K60-'23._államig_össz_bev'!K59</f>
        <v>0</v>
      </c>
      <c r="L59" s="706" t="e">
        <f>'1. mell.bevétel_össz'!L58-'23._önként_össz_bev'!L60</f>
        <v>#DIV/0!</v>
      </c>
      <c r="M59"/>
      <c r="N59"/>
      <c r="O59" s="1293"/>
      <c r="P59" s="1293"/>
      <c r="Q59" s="1293"/>
      <c r="R59" s="1293"/>
      <c r="S59" s="1293"/>
      <c r="T59" s="1293"/>
      <c r="U59" s="1293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</row>
    <row r="60" spans="1:9941" s="61" customFormat="1" ht="12.2" customHeight="1" thickBot="1" x14ac:dyDescent="0.25">
      <c r="A60" s="13" t="s">
        <v>17</v>
      </c>
      <c r="B60" s="79" t="s">
        <v>601</v>
      </c>
      <c r="C60" s="139">
        <f>SUM(C61:C62)</f>
        <v>500000</v>
      </c>
      <c r="D60" s="326">
        <f t="shared" ref="D60:K60" si="12">SUM(D61:D62)</f>
        <v>500000</v>
      </c>
      <c r="E60" s="745">
        <f t="shared" si="12"/>
        <v>0</v>
      </c>
      <c r="F60" s="745">
        <f t="shared" si="12"/>
        <v>0</v>
      </c>
      <c r="G60" s="745">
        <f t="shared" si="12"/>
        <v>0</v>
      </c>
      <c r="H60" s="32">
        <f t="shared" si="2"/>
        <v>0</v>
      </c>
      <c r="I60" s="823">
        <f t="shared" si="12"/>
        <v>0</v>
      </c>
      <c r="J60" s="32">
        <f t="shared" si="12"/>
        <v>0</v>
      </c>
      <c r="K60" s="32">
        <f t="shared" si="12"/>
        <v>0</v>
      </c>
      <c r="L60" s="32" t="e">
        <f t="shared" ref="L60" si="13">SUM(L61:L62)</f>
        <v>#DIV/0!</v>
      </c>
      <c r="M60"/>
      <c r="N60"/>
      <c r="O60" s="1293"/>
      <c r="P60" s="1293"/>
      <c r="Q60" s="1293"/>
      <c r="R60" s="1293"/>
      <c r="S60" s="1293"/>
      <c r="T60" s="1293"/>
      <c r="U60" s="1293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</row>
    <row r="61" spans="1:9941" s="61" customFormat="1" ht="12.2" customHeight="1" x14ac:dyDescent="0.2">
      <c r="A61" s="1355" t="s">
        <v>103</v>
      </c>
      <c r="B61" s="917" t="s">
        <v>209</v>
      </c>
      <c r="C61" s="531">
        <f>'1. mell.bevétel_össz'!C60-'23._önként_össz_bev'!C62-'23._államig_össz_bev'!C61</f>
        <v>0</v>
      </c>
      <c r="D61" s="456">
        <f>'1. mell.bevétel_össz'!D60-'23._önként_össz_bev'!D62-'23._államig_össz_bev'!D61</f>
        <v>0</v>
      </c>
      <c r="E61" s="747">
        <f>'1. mell.bevétel_össz'!E60-'23._önként_össz_bev'!E62-'23._államig_össz_bev'!E61</f>
        <v>0</v>
      </c>
      <c r="F61" s="747">
        <f>'1. mell.bevétel_össz'!F60-'23._önként_össz_bev'!F62-'23._államig_össz_bev'!F61</f>
        <v>0</v>
      </c>
      <c r="G61" s="747">
        <f>'1. mell.bevétel_össz'!G60-'23._önként_össz_bev'!G62-'23._államig_össz_bev'!G61</f>
        <v>0</v>
      </c>
      <c r="H61" s="458">
        <f t="shared" si="2"/>
        <v>0</v>
      </c>
      <c r="I61" s="822">
        <f>'1. mell.bevétel_össz'!I60-'23._önként_össz_bev'!I62-'23._államig_össz_bev'!I61</f>
        <v>0</v>
      </c>
      <c r="J61" s="458">
        <f>'1. mell.bevétel_össz'!J60-'23._önként_össz_bev'!J62-'23._államig_össz_bev'!J61</f>
        <v>0</v>
      </c>
      <c r="K61" s="458">
        <f>'1. mell.bevétel_össz'!K60-'23._önként_össz_bev'!K62-'23._államig_össz_bev'!K61</f>
        <v>0</v>
      </c>
      <c r="L61" s="458" t="e">
        <f>'1. mell.bevétel_össz'!L60-'23._önként_össz_bev'!L62</f>
        <v>#DIV/0!</v>
      </c>
      <c r="M61"/>
      <c r="N61"/>
      <c r="O61" s="1293"/>
      <c r="P61" s="1293"/>
      <c r="Q61" s="1293"/>
      <c r="R61" s="1293"/>
      <c r="S61" s="1293"/>
      <c r="T61" s="1293"/>
      <c r="U61" s="1293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</row>
    <row r="62" spans="1:9941" s="61" customFormat="1" ht="12.2" customHeight="1" x14ac:dyDescent="0.2">
      <c r="A62" s="1355" t="s">
        <v>104</v>
      </c>
      <c r="B62" s="917" t="s">
        <v>210</v>
      </c>
      <c r="C62" s="531">
        <f>'1. mell.bevétel_össz'!C61-'23._önként_össz_bev'!C63-'23._államig_össz_bev'!C62</f>
        <v>500000</v>
      </c>
      <c r="D62" s="456">
        <f>'1. mell.bevétel_össz'!D61-'23._önként_össz_bev'!D63-'23._államig_össz_bev'!D62</f>
        <v>500000</v>
      </c>
      <c r="E62" s="747">
        <f>'1. mell.bevétel_össz'!E61-'23._önként_össz_bev'!E63-'23._államig_össz_bev'!E62</f>
        <v>0</v>
      </c>
      <c r="F62" s="747">
        <f>'1. mell.bevétel_össz'!F61-'23._önként_össz_bev'!F63-'23._államig_össz_bev'!F62</f>
        <v>0</v>
      </c>
      <c r="G62" s="747">
        <f>'1. mell.bevétel_össz'!G61-'23._önként_össz_bev'!G63-'23._államig_össz_bev'!G62</f>
        <v>0</v>
      </c>
      <c r="H62" s="458">
        <f t="shared" si="2"/>
        <v>0</v>
      </c>
      <c r="I62" s="822">
        <f>'1. mell.bevétel_össz'!I61-'23._önként_össz_bev'!I63-'23._államig_össz_bev'!I62</f>
        <v>0</v>
      </c>
      <c r="J62" s="458">
        <f>'1. mell.bevétel_össz'!J61-'23._önként_össz_bev'!J63-'23._államig_össz_bev'!J62</f>
        <v>0</v>
      </c>
      <c r="K62" s="458">
        <f>'1. mell.bevétel_össz'!K61-'23._önként_össz_bev'!K63-'23._államig_össz_bev'!K62</f>
        <v>0</v>
      </c>
      <c r="L62" s="458">
        <f>'1. mell.bevétel_össz'!L61-'23._önként_össz_bev'!L63</f>
        <v>0</v>
      </c>
      <c r="M62"/>
      <c r="N62"/>
      <c r="O62" s="1293"/>
      <c r="P62" s="1293"/>
      <c r="Q62" s="1294"/>
      <c r="R62" s="1295"/>
      <c r="S62" s="1293"/>
      <c r="T62" s="1293"/>
      <c r="U62" s="1293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</row>
    <row r="63" spans="1:9941" s="61" customFormat="1" ht="12.2" customHeight="1" thickBot="1" x14ac:dyDescent="0.25">
      <c r="A63" s="1356" t="s">
        <v>584</v>
      </c>
      <c r="B63" s="661" t="s">
        <v>616</v>
      </c>
      <c r="C63" s="680">
        <f>'1. mell.bevétel_össz'!C62-'23._önként_össz_bev'!C64-'23._államig_össz_bev'!C63</f>
        <v>0</v>
      </c>
      <c r="D63" s="820">
        <f>'1. mell.bevétel_össz'!D62-'23._önként_össz_bev'!D64-'23._államig_össz_bev'!D63</f>
        <v>0</v>
      </c>
      <c r="E63" s="748">
        <f>'1. mell.bevétel_össz'!E62-'23._önként_össz_bev'!E64-'23._államig_össz_bev'!E63</f>
        <v>0</v>
      </c>
      <c r="F63" s="748">
        <f>'1. mell.bevétel_össz'!F62-'23._önként_össz_bev'!F64-'23._államig_össz_bev'!F63</f>
        <v>0</v>
      </c>
      <c r="G63" s="748">
        <f>'1. mell.bevétel_össz'!G62-'23._önként_össz_bev'!G64-'23._államig_össz_bev'!G63</f>
        <v>0</v>
      </c>
      <c r="H63" s="705">
        <f t="shared" si="2"/>
        <v>0</v>
      </c>
      <c r="I63" s="824">
        <f>'1. mell.bevétel_össz'!I62-'23._önként_össz_bev'!I64-'23._államig_össz_bev'!I63</f>
        <v>0</v>
      </c>
      <c r="J63" s="705">
        <f>'1. mell.bevétel_össz'!J62-'23._önként_össz_bev'!J64-'23._államig_össz_bev'!J63</f>
        <v>0</v>
      </c>
      <c r="K63" s="705">
        <f>'1. mell.bevétel_össz'!K62-'23._önként_össz_bev'!K64-'23._államig_össz_bev'!K63</f>
        <v>0</v>
      </c>
      <c r="L63" s="705" t="e">
        <f>'1. mell.bevétel_össz'!L62-'23._önként_össz_bev'!L64</f>
        <v>#DIV/0!</v>
      </c>
      <c r="M63"/>
      <c r="N63"/>
      <c r="O63" s="1293"/>
      <c r="P63" s="1293"/>
      <c r="Q63" s="1293"/>
      <c r="R63" s="1295"/>
      <c r="S63" s="1293"/>
      <c r="T63" s="1293"/>
      <c r="U63" s="129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</row>
    <row r="64" spans="1:9941" s="61" customFormat="1" ht="12.2" customHeight="1" thickBot="1" x14ac:dyDescent="0.25">
      <c r="A64" s="13" t="s">
        <v>18</v>
      </c>
      <c r="B64" s="479" t="s">
        <v>378</v>
      </c>
      <c r="C64" s="139">
        <f>SUM(C65:C66)</f>
        <v>48818200</v>
      </c>
      <c r="D64" s="326">
        <f t="shared" ref="D64:K64" si="14">SUM(D65:D66)</f>
        <v>48818200</v>
      </c>
      <c r="E64" s="745">
        <f t="shared" si="14"/>
        <v>0</v>
      </c>
      <c r="F64" s="745">
        <f t="shared" si="14"/>
        <v>0</v>
      </c>
      <c r="G64" s="745">
        <f t="shared" si="14"/>
        <v>0</v>
      </c>
      <c r="H64" s="32">
        <f t="shared" si="2"/>
        <v>0</v>
      </c>
      <c r="I64" s="823">
        <f t="shared" si="14"/>
        <v>0</v>
      </c>
      <c r="J64" s="32">
        <f t="shared" si="14"/>
        <v>0</v>
      </c>
      <c r="K64" s="32">
        <f t="shared" si="14"/>
        <v>0</v>
      </c>
      <c r="L64" s="32" t="e">
        <f t="shared" ref="L64" si="15">SUM(L65:L66)</f>
        <v>#DIV/0!</v>
      </c>
      <c r="M64"/>
      <c r="N64"/>
      <c r="O64" s="1293"/>
      <c r="P64" s="1293"/>
      <c r="Q64" s="1293"/>
      <c r="R64" s="1295"/>
      <c r="S64" s="1293"/>
      <c r="T64" s="1293"/>
      <c r="U64" s="1293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</row>
    <row r="65" spans="1:9941" s="61" customFormat="1" ht="12.2" customHeight="1" x14ac:dyDescent="0.2">
      <c r="A65" s="11" t="s">
        <v>106</v>
      </c>
      <c r="B65" s="917" t="s">
        <v>211</v>
      </c>
      <c r="C65" s="532">
        <f>'1. mell.bevétel_össz'!C64-'23._önként_össz_bev'!C66</f>
        <v>48818200</v>
      </c>
      <c r="D65" s="457">
        <f>'1. mell.bevétel_össz'!D64-'23._önként_össz_bev'!D66</f>
        <v>48818200</v>
      </c>
      <c r="E65" s="752">
        <f>'1. mell.bevétel_össz'!E64-'23._önként_össz_bev'!E66</f>
        <v>0</v>
      </c>
      <c r="F65" s="752">
        <f>'1. mell.bevétel_össz'!F64-'23._önként_össz_bev'!F66</f>
        <v>0</v>
      </c>
      <c r="G65" s="752">
        <f>'1. mell.bevétel_össz'!G64-'23._önként_össz_bev'!G66</f>
        <v>0</v>
      </c>
      <c r="H65" s="459">
        <f t="shared" si="2"/>
        <v>0</v>
      </c>
      <c r="I65" s="868">
        <f>'1. mell.bevétel_össz'!I64-'23._önként_össz_bev'!I66</f>
        <v>0</v>
      </c>
      <c r="J65" s="459">
        <f>'1. mell.bevétel_össz'!J64-'23._önként_össz_bev'!J66</f>
        <v>0</v>
      </c>
      <c r="K65" s="459">
        <f>'1. mell.bevétel_össz'!K64-'23._önként_össz_bev'!K66</f>
        <v>0</v>
      </c>
      <c r="L65" s="459">
        <f>'1. mell.bevétel_össz'!L64-'23._önként_össz_bev'!L66</f>
        <v>0</v>
      </c>
      <c r="M65"/>
      <c r="N65"/>
      <c r="O65" s="1293"/>
      <c r="P65" s="1293"/>
      <c r="Q65" s="1293"/>
      <c r="R65" s="1295"/>
      <c r="S65" s="1293"/>
      <c r="T65" s="1293"/>
      <c r="U65" s="1293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</row>
    <row r="66" spans="1:9941" s="61" customFormat="1" ht="12.2" customHeight="1" x14ac:dyDescent="0.2">
      <c r="A66" s="1355" t="s">
        <v>107</v>
      </c>
      <c r="B66" s="917" t="s">
        <v>212</v>
      </c>
      <c r="C66" s="532">
        <f>'1. mell.bevétel_össz'!C65-'23._önként_össz_bev'!C67</f>
        <v>0</v>
      </c>
      <c r="D66" s="457">
        <f>'1. mell.bevétel_össz'!D65-'23._önként_össz_bev'!D67</f>
        <v>0</v>
      </c>
      <c r="E66" s="752">
        <f>'1. mell.bevétel_össz'!E65-'23._önként_össz_bev'!E67</f>
        <v>0</v>
      </c>
      <c r="F66" s="752">
        <f>'1. mell.bevétel_össz'!F65-'23._önként_össz_bev'!F67</f>
        <v>0</v>
      </c>
      <c r="G66" s="752">
        <f>'1. mell.bevétel_össz'!G65-'23._önként_össz_bev'!G67</f>
        <v>0</v>
      </c>
      <c r="H66" s="459">
        <f t="shared" si="2"/>
        <v>0</v>
      </c>
      <c r="I66" s="868">
        <f>'1. mell.bevétel_össz'!I65-'23._önként_össz_bev'!I67</f>
        <v>0</v>
      </c>
      <c r="J66" s="459">
        <f>'1. mell.bevétel_össz'!J65-'23._önként_össz_bev'!J67</f>
        <v>0</v>
      </c>
      <c r="K66" s="459">
        <f>'1. mell.bevétel_össz'!K65-'23._önként_össz_bev'!K67</f>
        <v>0</v>
      </c>
      <c r="L66" s="459" t="e">
        <f>'1. mell.bevétel_össz'!L65-'23._önként_össz_bev'!L67</f>
        <v>#DIV/0!</v>
      </c>
      <c r="M66"/>
      <c r="N66"/>
      <c r="O66" s="1293"/>
      <c r="P66" s="1293"/>
      <c r="Q66" s="1293"/>
      <c r="R66" s="1295"/>
      <c r="S66" s="1293"/>
      <c r="T66" s="1293"/>
      <c r="U66" s="1293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</row>
    <row r="67" spans="1:9941" s="61" customFormat="1" ht="12.2" customHeight="1" thickBot="1" x14ac:dyDescent="0.25">
      <c r="A67" s="301" t="s">
        <v>322</v>
      </c>
      <c r="B67" s="918" t="s">
        <v>366</v>
      </c>
      <c r="C67" s="532">
        <f>'1. mell.bevétel_össz'!C66-'23._önként_össz_bev'!C68</f>
        <v>0</v>
      </c>
      <c r="D67" s="457">
        <f>'1. mell.bevétel_össz'!D66-'23._önként_össz_bev'!D68</f>
        <v>0</v>
      </c>
      <c r="E67" s="752">
        <f>'1. mell.bevétel_össz'!E66-'23._önként_össz_bev'!E68</f>
        <v>0</v>
      </c>
      <c r="F67" s="752">
        <f>'1. mell.bevétel_össz'!F66-'23._önként_össz_bev'!F68</f>
        <v>0</v>
      </c>
      <c r="G67" s="752">
        <f>'1. mell.bevétel_össz'!G66-'23._önként_össz_bev'!G68</f>
        <v>0</v>
      </c>
      <c r="H67" s="459">
        <f t="shared" si="2"/>
        <v>0</v>
      </c>
      <c r="I67" s="868">
        <f>'1. mell.bevétel_össz'!I66-'23._önként_össz_bev'!I68</f>
        <v>0</v>
      </c>
      <c r="J67" s="459">
        <f>'1. mell.bevétel_össz'!J66-'23._önként_össz_bev'!J68</f>
        <v>0</v>
      </c>
      <c r="K67" s="459">
        <f>'1. mell.bevétel_össz'!K66-'23._önként_össz_bev'!K68</f>
        <v>0</v>
      </c>
      <c r="L67" s="459" t="e">
        <f>'1. mell.bevétel_össz'!L66-'23._önként_össz_bev'!L68</f>
        <v>#DIV/0!</v>
      </c>
      <c r="M67"/>
      <c r="N67"/>
      <c r="O67" s="1293"/>
      <c r="P67" s="1293"/>
      <c r="Q67" s="1293"/>
      <c r="R67" s="1295"/>
      <c r="S67" s="1293"/>
      <c r="T67" s="1293"/>
      <c r="U67" s="1293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</row>
    <row r="68" spans="1:9941" s="61" customFormat="1" ht="12.2" customHeight="1" thickBot="1" x14ac:dyDescent="0.25">
      <c r="A68" s="480" t="s">
        <v>19</v>
      </c>
      <c r="B68" s="919" t="s">
        <v>602</v>
      </c>
      <c r="C68" s="1428">
        <f>+C12+C26+C32+C42+C54+C60+C64</f>
        <v>4292090236</v>
      </c>
      <c r="D68" s="327">
        <f t="shared" ref="D68:K68" si="16">+D12+D26+D32+D42+D54+D60+D64</f>
        <v>4590063741</v>
      </c>
      <c r="E68" s="712">
        <f t="shared" si="16"/>
        <v>0</v>
      </c>
      <c r="F68" s="712">
        <f t="shared" si="16"/>
        <v>0</v>
      </c>
      <c r="G68" s="712">
        <f t="shared" si="16"/>
        <v>0</v>
      </c>
      <c r="H68" s="81">
        <f t="shared" si="2"/>
        <v>297973505</v>
      </c>
      <c r="I68" s="831">
        <f t="shared" si="16"/>
        <v>0</v>
      </c>
      <c r="J68" s="81">
        <f t="shared" si="16"/>
        <v>0</v>
      </c>
      <c r="K68" s="81">
        <f t="shared" si="16"/>
        <v>0</v>
      </c>
      <c r="L68" s="81" t="e">
        <f t="shared" ref="L68" si="17">+L12+L20+L26+L32+L42+L54+L60+L64</f>
        <v>#DIV/0!</v>
      </c>
      <c r="M68"/>
      <c r="N68"/>
      <c r="O68" s="1293"/>
      <c r="P68" s="1293"/>
      <c r="Q68" s="1293"/>
      <c r="R68" s="1295"/>
      <c r="S68" s="1293"/>
      <c r="T68" s="1293"/>
      <c r="U68" s="1293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</row>
    <row r="69" spans="1:9941" s="61" customFormat="1" ht="12.2" customHeight="1" thickBot="1" x14ac:dyDescent="0.25">
      <c r="A69" s="70" t="s">
        <v>20</v>
      </c>
      <c r="B69" s="479" t="s">
        <v>603</v>
      </c>
      <c r="C69" s="139">
        <f>SUM(C70:C72)</f>
        <v>0</v>
      </c>
      <c r="D69" s="326">
        <f t="shared" ref="D69:K69" si="18">SUM(D70:D72)</f>
        <v>0</v>
      </c>
      <c r="E69" s="745">
        <f t="shared" si="18"/>
        <v>0</v>
      </c>
      <c r="F69" s="745">
        <f t="shared" si="18"/>
        <v>0</v>
      </c>
      <c r="G69" s="745">
        <f t="shared" si="18"/>
        <v>0</v>
      </c>
      <c r="H69" s="32">
        <f t="shared" si="2"/>
        <v>0</v>
      </c>
      <c r="I69" s="823">
        <f t="shared" si="18"/>
        <v>0</v>
      </c>
      <c r="J69" s="32">
        <f t="shared" si="18"/>
        <v>0</v>
      </c>
      <c r="K69" s="32">
        <f t="shared" si="18"/>
        <v>0</v>
      </c>
      <c r="L69" s="32" t="e">
        <f t="shared" ref="L69" si="19">SUM(L70:L72)</f>
        <v>#DIV/0!</v>
      </c>
      <c r="M69"/>
      <c r="N69"/>
      <c r="O69" s="1293"/>
      <c r="P69" s="1293"/>
      <c r="Q69" s="1293"/>
      <c r="R69" s="1295"/>
      <c r="S69" s="1293"/>
      <c r="T69" s="1293"/>
      <c r="U69" s="1293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</row>
    <row r="70" spans="1:9941" s="61" customFormat="1" ht="12.2" customHeight="1" x14ac:dyDescent="0.2">
      <c r="A70" s="11" t="s">
        <v>170</v>
      </c>
      <c r="B70" s="916" t="s">
        <v>214</v>
      </c>
      <c r="C70" s="532">
        <f>'1. mell.bevétel_össz'!C69-'23._önként_össz_bev'!C71</f>
        <v>0</v>
      </c>
      <c r="D70" s="532">
        <f>'1. mell.bevétel_össz'!D69-'23._önként_össz_bev'!D71</f>
        <v>0</v>
      </c>
      <c r="E70" s="752">
        <f>'1. mell.bevétel_össz'!E69-'23._önként_össz_bev'!E71</f>
        <v>0</v>
      </c>
      <c r="F70" s="752">
        <f>'1. mell.bevétel_össz'!F69-'23._önként_össz_bev'!F71</f>
        <v>0</v>
      </c>
      <c r="G70" s="752">
        <f>'1. mell.bevétel_össz'!G69-'23._önként_össz_bev'!G71</f>
        <v>0</v>
      </c>
      <c r="H70" s="459">
        <f t="shared" si="2"/>
        <v>0</v>
      </c>
      <c r="I70" s="868">
        <f>'1. mell.bevétel_össz'!I69-'23._önként_össz_bev'!I71</f>
        <v>0</v>
      </c>
      <c r="J70" s="459">
        <f>'1. mell.bevétel_össz'!J69-'23._önként_össz_bev'!J71</f>
        <v>0</v>
      </c>
      <c r="K70" s="459">
        <f>'1. mell.bevétel_össz'!K69-'23._önként_össz_bev'!K71</f>
        <v>0</v>
      </c>
      <c r="L70" s="459" t="e">
        <f>'1. mell.bevétel_össz'!L69-'23._önként_össz_bev'!L71</f>
        <v>#DIV/0!</v>
      </c>
      <c r="M70"/>
      <c r="N70"/>
      <c r="O70" s="1293"/>
      <c r="P70" s="1293"/>
      <c r="Q70" s="1293"/>
      <c r="R70" s="1295"/>
      <c r="S70" s="1293"/>
      <c r="T70" s="1293"/>
      <c r="U70" s="1293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</row>
    <row r="71" spans="1:9941" s="61" customFormat="1" ht="12.2" customHeight="1" x14ac:dyDescent="0.2">
      <c r="A71" s="1355" t="s">
        <v>171</v>
      </c>
      <c r="B71" s="917" t="s">
        <v>323</v>
      </c>
      <c r="C71" s="532">
        <f>'1. mell.bevétel_össz'!C70-'23._önként_össz_bev'!C72</f>
        <v>0</v>
      </c>
      <c r="D71" s="532">
        <f>'1. mell.bevétel_össz'!D70-'23._önként_össz_bev'!D72</f>
        <v>0</v>
      </c>
      <c r="E71" s="752">
        <f>'1. mell.bevétel_össz'!E70-'23._önként_össz_bev'!E72</f>
        <v>0</v>
      </c>
      <c r="F71" s="752">
        <f>'1. mell.bevétel_össz'!F70-'23._önként_össz_bev'!F72</f>
        <v>0</v>
      </c>
      <c r="G71" s="752">
        <f>'1. mell.bevétel_össz'!G70-'23._önként_össz_bev'!G72</f>
        <v>0</v>
      </c>
      <c r="H71" s="459">
        <f t="shared" si="2"/>
        <v>0</v>
      </c>
      <c r="I71" s="868">
        <f>'1. mell.bevétel_össz'!I70-'23._önként_össz_bev'!I72</f>
        <v>0</v>
      </c>
      <c r="J71" s="459">
        <f>'1. mell.bevétel_össz'!J70-'23._önként_össz_bev'!J72</f>
        <v>0</v>
      </c>
      <c r="K71" s="459">
        <f>'1. mell.bevétel_össz'!K70-'23._önként_össz_bev'!K72</f>
        <v>0</v>
      </c>
      <c r="L71" s="459" t="e">
        <f>'1. mell.bevétel_össz'!L70-'23._önként_össz_bev'!L72</f>
        <v>#DIV/0!</v>
      </c>
      <c r="M71"/>
      <c r="N71"/>
      <c r="O71" s="1294"/>
      <c r="P71" s="1294"/>
      <c r="Q71" s="1294"/>
      <c r="R71" s="1294"/>
      <c r="S71" s="1293"/>
      <c r="T71" s="1293"/>
      <c r="U71" s="1293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  <c r="AQH71"/>
      <c r="AQI71"/>
      <c r="AQJ71"/>
      <c r="AQK71"/>
      <c r="AQL71"/>
      <c r="AQM71"/>
      <c r="AQN71"/>
      <c r="AQO71"/>
      <c r="AQP71"/>
      <c r="AQQ71"/>
      <c r="AQR71"/>
      <c r="AQS71"/>
      <c r="AQT71"/>
      <c r="AQU71"/>
      <c r="AQV71"/>
      <c r="AQW71"/>
      <c r="AQX71"/>
      <c r="AQY71"/>
      <c r="AQZ71"/>
      <c r="ARA71"/>
      <c r="ARB71"/>
      <c r="ARC71"/>
      <c r="ARD71"/>
      <c r="ARE71"/>
      <c r="ARF71"/>
      <c r="ARG71"/>
      <c r="ARH71"/>
      <c r="ARI71"/>
      <c r="ARJ71"/>
      <c r="ARK71"/>
      <c r="ARL71"/>
      <c r="ARM71"/>
      <c r="ARN71"/>
      <c r="ARO71"/>
      <c r="ARP71"/>
      <c r="ARQ71"/>
      <c r="ARR71"/>
      <c r="ARS71"/>
      <c r="ART71"/>
      <c r="ARU71"/>
      <c r="ARV71"/>
      <c r="ARW71"/>
      <c r="ARX71"/>
      <c r="ARY71"/>
      <c r="ARZ71"/>
      <c r="ASA71"/>
      <c r="ASB71"/>
      <c r="ASC71"/>
      <c r="ASD71"/>
      <c r="ASE71"/>
      <c r="ASF71"/>
      <c r="ASG71"/>
      <c r="ASH71"/>
      <c r="ASI71"/>
      <c r="ASJ71"/>
      <c r="ASK71"/>
      <c r="ASL71"/>
      <c r="ASM71"/>
      <c r="ASN71"/>
      <c r="ASO71"/>
      <c r="ASP71"/>
      <c r="ASQ71"/>
      <c r="ASR71"/>
      <c r="ASS71"/>
      <c r="AST71"/>
      <c r="ASU71"/>
      <c r="ASV71"/>
      <c r="ASW71"/>
      <c r="ASX71"/>
      <c r="ASY71"/>
      <c r="ASZ71"/>
      <c r="ATA71"/>
      <c r="ATB71"/>
      <c r="ATC71"/>
      <c r="ATD71"/>
      <c r="ATE71"/>
      <c r="ATF71"/>
      <c r="ATG71"/>
      <c r="ATH71"/>
      <c r="ATI71"/>
      <c r="ATJ71"/>
      <c r="ATK71"/>
      <c r="ATL71"/>
      <c r="ATM71"/>
      <c r="ATN71"/>
      <c r="ATO71"/>
      <c r="ATP71"/>
      <c r="ATQ71"/>
      <c r="ATR71"/>
      <c r="ATS71"/>
      <c r="ATT71"/>
      <c r="ATU71"/>
      <c r="ATV71"/>
      <c r="ATW71"/>
      <c r="ATX71"/>
      <c r="ATY71"/>
      <c r="ATZ71"/>
      <c r="AUA71"/>
      <c r="AUB71"/>
      <c r="AUC71"/>
      <c r="AUD71"/>
      <c r="AUE71"/>
      <c r="AUF71"/>
      <c r="AUG71"/>
      <c r="AUH71"/>
      <c r="AUI71"/>
      <c r="AUJ71"/>
      <c r="AUK71"/>
      <c r="AUL71"/>
      <c r="AUM71"/>
      <c r="AUN71"/>
      <c r="AUO71"/>
      <c r="AUP71"/>
      <c r="AUQ71"/>
      <c r="AUR71"/>
      <c r="AUS71"/>
      <c r="AUT71"/>
      <c r="AUU71"/>
      <c r="AUV71"/>
      <c r="AUW71"/>
      <c r="AUX71"/>
      <c r="AUY71"/>
      <c r="AUZ71"/>
      <c r="AVA71"/>
      <c r="AVB71"/>
      <c r="AVC71"/>
      <c r="AVD71"/>
      <c r="AVE71"/>
      <c r="AVF71"/>
      <c r="AVG71"/>
      <c r="AVH71"/>
      <c r="AVI71"/>
      <c r="AVJ71"/>
      <c r="AVK71"/>
      <c r="AVL71"/>
      <c r="AVM71"/>
      <c r="AVN71"/>
      <c r="AVO71"/>
      <c r="AVP71"/>
      <c r="AVQ71"/>
      <c r="AVR71"/>
      <c r="AVS71"/>
      <c r="AVT71"/>
      <c r="AVU71"/>
      <c r="AVV71"/>
      <c r="AVW71"/>
      <c r="AVX71"/>
      <c r="AVY71"/>
      <c r="AVZ71"/>
      <c r="AWA71"/>
      <c r="AWB71"/>
      <c r="AWC71"/>
      <c r="AWD71"/>
      <c r="AWE71"/>
      <c r="AWF71"/>
      <c r="AWG71"/>
      <c r="AWH71"/>
      <c r="AWI71"/>
      <c r="AWJ71"/>
      <c r="AWK71"/>
      <c r="AWL71"/>
      <c r="AWM71"/>
      <c r="AWN71"/>
      <c r="AWO71"/>
      <c r="AWP71"/>
      <c r="AWQ71"/>
      <c r="AWR71"/>
      <c r="AWS71"/>
      <c r="AWT71"/>
      <c r="AWU71"/>
      <c r="AWV71"/>
      <c r="AWW71"/>
      <c r="AWX71"/>
      <c r="AWY71"/>
      <c r="AWZ71"/>
      <c r="AXA71"/>
      <c r="AXB71"/>
      <c r="AXC71"/>
      <c r="AXD71"/>
      <c r="AXE71"/>
      <c r="AXF71"/>
      <c r="AXG71"/>
      <c r="AXH71"/>
      <c r="AXI71"/>
      <c r="AXJ71"/>
      <c r="AXK71"/>
      <c r="AXL71"/>
      <c r="AXM71"/>
      <c r="AXN71"/>
      <c r="AXO71"/>
      <c r="AXP71"/>
      <c r="AXQ71"/>
      <c r="AXR71"/>
      <c r="AXS71"/>
      <c r="AXT71"/>
      <c r="AXU71"/>
      <c r="AXV71"/>
      <c r="AXW71"/>
      <c r="AXX71"/>
      <c r="AXY71"/>
      <c r="AXZ71"/>
      <c r="AYA71"/>
      <c r="AYB71"/>
      <c r="AYC71"/>
      <c r="AYD71"/>
      <c r="AYE71"/>
      <c r="AYF71"/>
      <c r="AYG71"/>
      <c r="AYH71"/>
      <c r="AYI71"/>
      <c r="AYJ71"/>
      <c r="AYK71"/>
      <c r="AYL71"/>
      <c r="AYM71"/>
      <c r="AYN71"/>
      <c r="AYO71"/>
      <c r="AYP71"/>
      <c r="AYQ71"/>
      <c r="AYR71"/>
      <c r="AYS71"/>
      <c r="AYT71"/>
      <c r="AYU71"/>
      <c r="AYV71"/>
      <c r="AYW71"/>
      <c r="AYX71"/>
      <c r="AYY71"/>
      <c r="AYZ71"/>
      <c r="AZA71"/>
      <c r="AZB71"/>
      <c r="AZC71"/>
      <c r="AZD71"/>
      <c r="AZE71"/>
      <c r="AZF71"/>
      <c r="AZG71"/>
      <c r="AZH71"/>
      <c r="AZI71"/>
      <c r="AZJ71"/>
      <c r="AZK71"/>
      <c r="AZL71"/>
      <c r="AZM71"/>
      <c r="AZN71"/>
      <c r="AZO71"/>
      <c r="AZP71"/>
      <c r="AZQ71"/>
      <c r="AZR71"/>
      <c r="AZS71"/>
      <c r="AZT71"/>
      <c r="AZU71"/>
      <c r="AZV71"/>
      <c r="AZW71"/>
      <c r="AZX71"/>
      <c r="AZY71"/>
      <c r="AZZ71"/>
      <c r="BAA71"/>
      <c r="BAB71"/>
      <c r="BAC71"/>
      <c r="BAD71"/>
      <c r="BAE71"/>
      <c r="BAF71"/>
      <c r="BAG71"/>
      <c r="BAH71"/>
      <c r="BAI71"/>
      <c r="BAJ71"/>
      <c r="BAK71"/>
      <c r="BAL71"/>
      <c r="BAM71"/>
      <c r="BAN71"/>
      <c r="BAO71"/>
      <c r="BAP71"/>
      <c r="BAQ71"/>
      <c r="BAR71"/>
      <c r="BAS71"/>
      <c r="BAT71"/>
      <c r="BAU71"/>
      <c r="BAV71"/>
      <c r="BAW71"/>
      <c r="BAX71"/>
      <c r="BAY71"/>
      <c r="BAZ71"/>
      <c r="BBA71"/>
      <c r="BBB71"/>
      <c r="BBC71"/>
      <c r="BBD71"/>
      <c r="BBE71"/>
      <c r="BBF71"/>
      <c r="BBG71"/>
      <c r="BBH71"/>
      <c r="BBI71"/>
      <c r="BBJ71"/>
      <c r="BBK71"/>
      <c r="BBL71"/>
      <c r="BBM71"/>
      <c r="BBN71"/>
      <c r="BBO71"/>
      <c r="BBP71"/>
      <c r="BBQ71"/>
      <c r="BBR71"/>
      <c r="BBS71"/>
      <c r="BBT71"/>
      <c r="BBU71"/>
      <c r="BBV71"/>
      <c r="BBW71"/>
      <c r="BBX71"/>
      <c r="BBY71"/>
      <c r="BBZ71"/>
      <c r="BCA71"/>
      <c r="BCB71"/>
      <c r="BCC71"/>
      <c r="BCD71"/>
      <c r="BCE71"/>
      <c r="BCF71"/>
      <c r="BCG71"/>
      <c r="BCH71"/>
      <c r="BCI71"/>
      <c r="BCJ71"/>
      <c r="BCK71"/>
      <c r="BCL71"/>
      <c r="BCM71"/>
      <c r="BCN71"/>
      <c r="BCO71"/>
      <c r="BCP71"/>
      <c r="BCQ71"/>
      <c r="BCR71"/>
      <c r="BCS71"/>
      <c r="BCT71"/>
      <c r="BCU71"/>
      <c r="BCV71"/>
      <c r="BCW71"/>
      <c r="BCX71"/>
      <c r="BCY71"/>
      <c r="BCZ71"/>
      <c r="BDA71"/>
      <c r="BDB71"/>
      <c r="BDC71"/>
      <c r="BDD71"/>
      <c r="BDE71"/>
      <c r="BDF71"/>
      <c r="BDG71"/>
      <c r="BDH71"/>
      <c r="BDI71"/>
      <c r="BDJ71"/>
      <c r="BDK71"/>
      <c r="BDL71"/>
      <c r="BDM71"/>
      <c r="BDN71"/>
      <c r="BDO71"/>
      <c r="BDP71"/>
      <c r="BDQ71"/>
      <c r="BDR71"/>
      <c r="BDS71"/>
      <c r="BDT71"/>
      <c r="BDU71"/>
      <c r="BDV71"/>
      <c r="BDW71"/>
      <c r="BDX71"/>
      <c r="BDY71"/>
      <c r="BDZ71"/>
      <c r="BEA71"/>
      <c r="BEB71"/>
      <c r="BEC71"/>
      <c r="BED71"/>
      <c r="BEE71"/>
      <c r="BEF71"/>
      <c r="BEG71"/>
      <c r="BEH71"/>
      <c r="BEI71"/>
      <c r="BEJ71"/>
      <c r="BEK71"/>
      <c r="BEL71"/>
      <c r="BEM71"/>
      <c r="BEN71"/>
      <c r="BEO71"/>
      <c r="BEP71"/>
      <c r="BEQ71"/>
      <c r="BER71"/>
      <c r="BES71"/>
      <c r="BET71"/>
      <c r="BEU71"/>
      <c r="BEV71"/>
      <c r="BEW71"/>
      <c r="BEX71"/>
      <c r="BEY71"/>
      <c r="BEZ71"/>
      <c r="BFA71"/>
      <c r="BFB71"/>
      <c r="BFC71"/>
      <c r="BFD71"/>
      <c r="BFE71"/>
      <c r="BFF71"/>
      <c r="BFG71"/>
      <c r="BFH71"/>
      <c r="BFI71"/>
      <c r="BFJ71"/>
      <c r="BFK71"/>
      <c r="BFL71"/>
      <c r="BFM71"/>
      <c r="BFN71"/>
      <c r="BFO71"/>
      <c r="BFP71"/>
      <c r="BFQ71"/>
      <c r="BFR71"/>
      <c r="BFS71"/>
      <c r="BFT71"/>
      <c r="BFU71"/>
      <c r="BFV71"/>
      <c r="BFW71"/>
      <c r="BFX71"/>
      <c r="BFY71"/>
      <c r="BFZ71"/>
      <c r="BGA71"/>
      <c r="BGB71"/>
      <c r="BGC71"/>
      <c r="BGD71"/>
      <c r="BGE71"/>
      <c r="BGF71"/>
      <c r="BGG71"/>
      <c r="BGH71"/>
      <c r="BGI71"/>
      <c r="BGJ71"/>
      <c r="BGK71"/>
      <c r="BGL71"/>
      <c r="BGM71"/>
      <c r="BGN71"/>
      <c r="BGO71"/>
      <c r="BGP71"/>
      <c r="BGQ71"/>
      <c r="BGR71"/>
      <c r="BGS71"/>
      <c r="BGT71"/>
      <c r="BGU71"/>
      <c r="BGV71"/>
      <c r="BGW71"/>
      <c r="BGX71"/>
      <c r="BGY71"/>
      <c r="BGZ71"/>
      <c r="BHA71"/>
      <c r="BHB71"/>
      <c r="BHC71"/>
      <c r="BHD71"/>
      <c r="BHE71"/>
      <c r="BHF71"/>
      <c r="BHG71"/>
      <c r="BHH71"/>
      <c r="BHI71"/>
      <c r="BHJ71"/>
      <c r="BHK71"/>
      <c r="BHL71"/>
      <c r="BHM71"/>
      <c r="BHN71"/>
      <c r="BHO71"/>
      <c r="BHP71"/>
      <c r="BHQ71"/>
      <c r="BHR71"/>
      <c r="BHS71"/>
      <c r="BHT71"/>
      <c r="BHU71"/>
      <c r="BHV71"/>
      <c r="BHW71"/>
      <c r="BHX71"/>
      <c r="BHY71"/>
      <c r="BHZ71"/>
      <c r="BIA71"/>
      <c r="BIB71"/>
      <c r="BIC71"/>
      <c r="BID71"/>
      <c r="BIE71"/>
      <c r="BIF71"/>
      <c r="BIG71"/>
      <c r="BIH71"/>
      <c r="BII71"/>
      <c r="BIJ71"/>
      <c r="BIK71"/>
      <c r="BIL71"/>
      <c r="BIM71"/>
      <c r="BIN71"/>
      <c r="BIO71"/>
      <c r="BIP71"/>
      <c r="BIQ71"/>
      <c r="BIR71"/>
      <c r="BIS71"/>
      <c r="BIT71"/>
      <c r="BIU71"/>
      <c r="BIV71"/>
      <c r="BIW71"/>
      <c r="BIX71"/>
      <c r="BIY71"/>
      <c r="BIZ71"/>
      <c r="BJA71"/>
      <c r="BJB71"/>
      <c r="BJC71"/>
      <c r="BJD71"/>
      <c r="BJE71"/>
      <c r="BJF71"/>
      <c r="BJG71"/>
      <c r="BJH71"/>
      <c r="BJI71"/>
      <c r="BJJ71"/>
      <c r="BJK71"/>
      <c r="BJL71"/>
      <c r="BJM71"/>
      <c r="BJN71"/>
      <c r="BJO71"/>
      <c r="BJP71"/>
      <c r="BJQ71"/>
      <c r="BJR71"/>
      <c r="BJS71"/>
      <c r="BJT71"/>
      <c r="BJU71"/>
      <c r="BJV71"/>
      <c r="BJW71"/>
      <c r="BJX71"/>
      <c r="BJY71"/>
      <c r="BJZ71"/>
      <c r="BKA71"/>
      <c r="BKB71"/>
      <c r="BKC71"/>
      <c r="BKD71"/>
      <c r="BKE71"/>
      <c r="BKF71"/>
      <c r="BKG71"/>
      <c r="BKH71"/>
      <c r="BKI71"/>
      <c r="BKJ71"/>
      <c r="BKK71"/>
      <c r="BKL71"/>
      <c r="BKM71"/>
      <c r="BKN71"/>
      <c r="BKO71"/>
      <c r="BKP71"/>
      <c r="BKQ71"/>
      <c r="BKR71"/>
      <c r="BKS71"/>
      <c r="BKT71"/>
      <c r="BKU71"/>
      <c r="BKV71"/>
      <c r="BKW71"/>
      <c r="BKX71"/>
      <c r="BKY71"/>
      <c r="BKZ71"/>
      <c r="BLA71"/>
      <c r="BLB71"/>
      <c r="BLC71"/>
      <c r="BLD71"/>
      <c r="BLE71"/>
      <c r="BLF71"/>
      <c r="BLG71"/>
      <c r="BLH71"/>
      <c r="BLI71"/>
      <c r="BLJ71"/>
      <c r="BLK71"/>
      <c r="BLL71"/>
      <c r="BLM71"/>
      <c r="BLN71"/>
      <c r="BLO71"/>
      <c r="BLP71"/>
      <c r="BLQ71"/>
      <c r="BLR71"/>
      <c r="BLS71"/>
      <c r="BLT71"/>
      <c r="BLU71"/>
      <c r="BLV71"/>
      <c r="BLW71"/>
      <c r="BLX71"/>
      <c r="BLY71"/>
      <c r="BLZ71"/>
      <c r="BMA71"/>
      <c r="BMB71"/>
      <c r="BMC71"/>
      <c r="BMD71"/>
      <c r="BME71"/>
      <c r="BMF71"/>
      <c r="BMG71"/>
      <c r="BMH71"/>
      <c r="BMI71"/>
      <c r="BMJ71"/>
      <c r="BMK71"/>
      <c r="BML71"/>
      <c r="BMM71"/>
      <c r="BMN71"/>
      <c r="BMO71"/>
      <c r="BMP71"/>
      <c r="BMQ71"/>
      <c r="BMR71"/>
      <c r="BMS71"/>
      <c r="BMT71"/>
      <c r="BMU71"/>
      <c r="BMV71"/>
      <c r="BMW71"/>
      <c r="BMX71"/>
      <c r="BMY71"/>
      <c r="BMZ71"/>
      <c r="BNA71"/>
      <c r="BNB71"/>
      <c r="BNC71"/>
      <c r="BND71"/>
      <c r="BNE71"/>
      <c r="BNF71"/>
      <c r="BNG71"/>
      <c r="BNH71"/>
      <c r="BNI71"/>
      <c r="BNJ71"/>
      <c r="BNK71"/>
      <c r="BNL71"/>
      <c r="BNM71"/>
      <c r="BNN71"/>
      <c r="BNO71"/>
      <c r="BNP71"/>
      <c r="BNQ71"/>
      <c r="BNR71"/>
      <c r="BNS71"/>
      <c r="BNT71"/>
      <c r="BNU71"/>
      <c r="BNV71"/>
      <c r="BNW71"/>
      <c r="BNX71"/>
      <c r="BNY71"/>
      <c r="BNZ71"/>
      <c r="BOA71"/>
      <c r="BOB71"/>
      <c r="BOC71"/>
      <c r="BOD71"/>
      <c r="BOE71"/>
      <c r="BOF71"/>
      <c r="BOG71"/>
      <c r="BOH71"/>
      <c r="BOI71"/>
      <c r="BOJ71"/>
      <c r="BOK71"/>
      <c r="BOL71"/>
      <c r="BOM71"/>
      <c r="BON71"/>
      <c r="BOO71"/>
      <c r="BOP71"/>
      <c r="BOQ71"/>
      <c r="BOR71"/>
      <c r="BOS71"/>
      <c r="BOT71"/>
      <c r="BOU71"/>
      <c r="BOV71"/>
      <c r="BOW71"/>
      <c r="BOX71"/>
      <c r="BOY71"/>
      <c r="BOZ71"/>
      <c r="BPA71"/>
      <c r="BPB71"/>
      <c r="BPC71"/>
      <c r="BPD71"/>
      <c r="BPE71"/>
      <c r="BPF71"/>
      <c r="BPG71"/>
      <c r="BPH71"/>
      <c r="BPI71"/>
      <c r="BPJ71"/>
      <c r="BPK71"/>
      <c r="BPL71"/>
      <c r="BPM71"/>
      <c r="BPN71"/>
      <c r="BPO71"/>
      <c r="BPP71"/>
      <c r="BPQ71"/>
      <c r="BPR71"/>
      <c r="BPS71"/>
      <c r="BPT71"/>
      <c r="BPU71"/>
      <c r="BPV71"/>
      <c r="BPW71"/>
      <c r="BPX71"/>
      <c r="BPY71"/>
      <c r="BPZ71"/>
      <c r="BQA71"/>
      <c r="BQB71"/>
      <c r="BQC71"/>
      <c r="BQD71"/>
      <c r="BQE71"/>
      <c r="BQF71"/>
      <c r="BQG71"/>
      <c r="BQH71"/>
      <c r="BQI71"/>
      <c r="BQJ71"/>
      <c r="BQK71"/>
      <c r="BQL71"/>
      <c r="BQM71"/>
      <c r="BQN71"/>
      <c r="BQO71"/>
      <c r="BQP71"/>
      <c r="BQQ71"/>
      <c r="BQR71"/>
      <c r="BQS71"/>
      <c r="BQT71"/>
      <c r="BQU71"/>
      <c r="BQV71"/>
      <c r="BQW71"/>
      <c r="BQX71"/>
      <c r="BQY71"/>
      <c r="BQZ71"/>
      <c r="BRA71"/>
      <c r="BRB71"/>
      <c r="BRC71"/>
      <c r="BRD71"/>
      <c r="BRE71"/>
      <c r="BRF71"/>
      <c r="BRG71"/>
      <c r="BRH71"/>
      <c r="BRI71"/>
      <c r="BRJ71"/>
      <c r="BRK71"/>
      <c r="BRL71"/>
      <c r="BRM71"/>
      <c r="BRN71"/>
      <c r="BRO71"/>
      <c r="BRP71"/>
      <c r="BRQ71"/>
      <c r="BRR71"/>
      <c r="BRS71"/>
      <c r="BRT71"/>
      <c r="BRU71"/>
      <c r="BRV71"/>
      <c r="BRW71"/>
      <c r="BRX71"/>
      <c r="BRY71"/>
      <c r="BRZ71"/>
      <c r="BSA71"/>
      <c r="BSB71"/>
      <c r="BSC71"/>
      <c r="BSD71"/>
      <c r="BSE71"/>
      <c r="BSF71"/>
      <c r="BSG71"/>
      <c r="BSH71"/>
      <c r="BSI71"/>
      <c r="BSJ71"/>
      <c r="BSK71"/>
      <c r="BSL71"/>
      <c r="BSM71"/>
      <c r="BSN71"/>
      <c r="BSO71"/>
      <c r="BSP71"/>
      <c r="BSQ71"/>
      <c r="BSR71"/>
      <c r="BSS71"/>
      <c r="BST71"/>
      <c r="BSU71"/>
      <c r="BSV71"/>
      <c r="BSW71"/>
      <c r="BSX71"/>
      <c r="BSY71"/>
      <c r="BSZ71"/>
      <c r="BTA71"/>
      <c r="BTB71"/>
      <c r="BTC71"/>
      <c r="BTD71"/>
      <c r="BTE71"/>
      <c r="BTF71"/>
      <c r="BTG71"/>
      <c r="BTH71"/>
      <c r="BTI71"/>
      <c r="BTJ71"/>
      <c r="BTK71"/>
      <c r="BTL71"/>
      <c r="BTM71"/>
      <c r="BTN71"/>
      <c r="BTO71"/>
      <c r="BTP71"/>
      <c r="BTQ71"/>
      <c r="BTR71"/>
      <c r="BTS71"/>
      <c r="BTT71"/>
      <c r="BTU71"/>
      <c r="BTV71"/>
      <c r="BTW71"/>
      <c r="BTX71"/>
      <c r="BTY71"/>
      <c r="BTZ71"/>
      <c r="BUA71"/>
      <c r="BUB71"/>
      <c r="BUC71"/>
      <c r="BUD71"/>
      <c r="BUE71"/>
      <c r="BUF71"/>
      <c r="BUG71"/>
      <c r="BUH71"/>
      <c r="BUI71"/>
      <c r="BUJ71"/>
      <c r="BUK71"/>
      <c r="BUL71"/>
      <c r="BUM71"/>
      <c r="BUN71"/>
      <c r="BUO71"/>
      <c r="BUP71"/>
      <c r="BUQ71"/>
      <c r="BUR71"/>
      <c r="BUS71"/>
      <c r="BUT71"/>
      <c r="BUU71"/>
      <c r="BUV71"/>
      <c r="BUW71"/>
      <c r="BUX71"/>
      <c r="BUY71"/>
      <c r="BUZ71"/>
      <c r="BVA71"/>
      <c r="BVB71"/>
      <c r="BVC71"/>
      <c r="BVD71"/>
      <c r="BVE71"/>
      <c r="BVF71"/>
      <c r="BVG71"/>
      <c r="BVH71"/>
      <c r="BVI71"/>
      <c r="BVJ71"/>
      <c r="BVK71"/>
      <c r="BVL71"/>
      <c r="BVM71"/>
      <c r="BVN71"/>
      <c r="BVO71"/>
      <c r="BVP71"/>
      <c r="BVQ71"/>
      <c r="BVR71"/>
      <c r="BVS71"/>
      <c r="BVT71"/>
      <c r="BVU71"/>
      <c r="BVV71"/>
      <c r="BVW71"/>
      <c r="BVX71"/>
      <c r="BVY71"/>
      <c r="BVZ71"/>
      <c r="BWA71"/>
      <c r="BWB71"/>
      <c r="BWC71"/>
      <c r="BWD71"/>
      <c r="BWE71"/>
      <c r="BWF71"/>
      <c r="BWG71"/>
      <c r="BWH71"/>
      <c r="BWI71"/>
      <c r="BWJ71"/>
      <c r="BWK71"/>
      <c r="BWL71"/>
      <c r="BWM71"/>
      <c r="BWN71"/>
      <c r="BWO71"/>
      <c r="BWP71"/>
      <c r="BWQ71"/>
      <c r="BWR71"/>
      <c r="BWS71"/>
      <c r="BWT71"/>
      <c r="BWU71"/>
      <c r="BWV71"/>
      <c r="BWW71"/>
      <c r="BWX71"/>
      <c r="BWY71"/>
      <c r="BWZ71"/>
      <c r="BXA71"/>
      <c r="BXB71"/>
      <c r="BXC71"/>
      <c r="BXD71"/>
      <c r="BXE71"/>
      <c r="BXF71"/>
      <c r="BXG71"/>
      <c r="BXH71"/>
      <c r="BXI71"/>
      <c r="BXJ71"/>
      <c r="BXK71"/>
      <c r="BXL71"/>
      <c r="BXM71"/>
      <c r="BXN71"/>
      <c r="BXO71"/>
      <c r="BXP71"/>
      <c r="BXQ71"/>
      <c r="BXR71"/>
      <c r="BXS71"/>
      <c r="BXT71"/>
      <c r="BXU71"/>
      <c r="BXV71"/>
      <c r="BXW71"/>
      <c r="BXX71"/>
      <c r="BXY71"/>
      <c r="BXZ71"/>
      <c r="BYA71"/>
      <c r="BYB71"/>
      <c r="BYC71"/>
      <c r="BYD71"/>
      <c r="BYE71"/>
      <c r="BYF71"/>
      <c r="BYG71"/>
      <c r="BYH71"/>
      <c r="BYI71"/>
      <c r="BYJ71"/>
      <c r="BYK71"/>
      <c r="BYL71"/>
      <c r="BYM71"/>
      <c r="BYN71"/>
      <c r="BYO71"/>
      <c r="BYP71"/>
      <c r="BYQ71"/>
      <c r="BYR71"/>
      <c r="BYS71"/>
      <c r="BYT71"/>
      <c r="BYU71"/>
      <c r="BYV71"/>
      <c r="BYW71"/>
      <c r="BYX71"/>
      <c r="BYY71"/>
      <c r="BYZ71"/>
      <c r="BZA71"/>
      <c r="BZB71"/>
      <c r="BZC71"/>
      <c r="BZD71"/>
      <c r="BZE71"/>
      <c r="BZF71"/>
      <c r="BZG71"/>
      <c r="BZH71"/>
      <c r="BZI71"/>
      <c r="BZJ71"/>
      <c r="BZK71"/>
      <c r="BZL71"/>
      <c r="BZM71"/>
      <c r="BZN71"/>
      <c r="BZO71"/>
      <c r="BZP71"/>
      <c r="BZQ71"/>
      <c r="BZR71"/>
      <c r="BZS71"/>
      <c r="BZT71"/>
      <c r="BZU71"/>
      <c r="BZV71"/>
      <c r="BZW71"/>
      <c r="BZX71"/>
      <c r="BZY71"/>
      <c r="BZZ71"/>
      <c r="CAA71"/>
      <c r="CAB71"/>
      <c r="CAC71"/>
      <c r="CAD71"/>
      <c r="CAE71"/>
      <c r="CAF71"/>
      <c r="CAG71"/>
      <c r="CAH71"/>
      <c r="CAI71"/>
      <c r="CAJ71"/>
      <c r="CAK71"/>
      <c r="CAL71"/>
      <c r="CAM71"/>
      <c r="CAN71"/>
      <c r="CAO71"/>
      <c r="CAP71"/>
      <c r="CAQ71"/>
      <c r="CAR71"/>
      <c r="CAS71"/>
      <c r="CAT71"/>
      <c r="CAU71"/>
      <c r="CAV71"/>
      <c r="CAW71"/>
      <c r="CAX71"/>
      <c r="CAY71"/>
      <c r="CAZ71"/>
      <c r="CBA71"/>
      <c r="CBB71"/>
      <c r="CBC71"/>
      <c r="CBD71"/>
      <c r="CBE71"/>
      <c r="CBF71"/>
      <c r="CBG71"/>
      <c r="CBH71"/>
      <c r="CBI71"/>
      <c r="CBJ71"/>
      <c r="CBK71"/>
      <c r="CBL71"/>
      <c r="CBM71"/>
      <c r="CBN71"/>
      <c r="CBO71"/>
      <c r="CBP71"/>
      <c r="CBQ71"/>
      <c r="CBR71"/>
      <c r="CBS71"/>
      <c r="CBT71"/>
      <c r="CBU71"/>
      <c r="CBV71"/>
      <c r="CBW71"/>
      <c r="CBX71"/>
      <c r="CBY71"/>
      <c r="CBZ71"/>
      <c r="CCA71"/>
      <c r="CCB71"/>
      <c r="CCC71"/>
      <c r="CCD71"/>
      <c r="CCE71"/>
      <c r="CCF71"/>
      <c r="CCG71"/>
      <c r="CCH71"/>
      <c r="CCI71"/>
      <c r="CCJ71"/>
      <c r="CCK71"/>
      <c r="CCL71"/>
      <c r="CCM71"/>
      <c r="CCN71"/>
      <c r="CCO71"/>
      <c r="CCP71"/>
      <c r="CCQ71"/>
      <c r="CCR71"/>
      <c r="CCS71"/>
      <c r="CCT71"/>
      <c r="CCU71"/>
      <c r="CCV71"/>
      <c r="CCW71"/>
      <c r="CCX71"/>
      <c r="CCY71"/>
      <c r="CCZ71"/>
      <c r="CDA71"/>
      <c r="CDB71"/>
      <c r="CDC71"/>
      <c r="CDD71"/>
      <c r="CDE71"/>
      <c r="CDF71"/>
      <c r="CDG71"/>
      <c r="CDH71"/>
      <c r="CDI71"/>
      <c r="CDJ71"/>
      <c r="CDK71"/>
      <c r="CDL71"/>
      <c r="CDM71"/>
      <c r="CDN71"/>
      <c r="CDO71"/>
      <c r="CDP71"/>
      <c r="CDQ71"/>
      <c r="CDR71"/>
      <c r="CDS71"/>
      <c r="CDT71"/>
      <c r="CDU71"/>
      <c r="CDV71"/>
      <c r="CDW71"/>
      <c r="CDX71"/>
      <c r="CDY71"/>
      <c r="CDZ71"/>
      <c r="CEA71"/>
      <c r="CEB71"/>
      <c r="CEC71"/>
      <c r="CED71"/>
      <c r="CEE71"/>
      <c r="CEF71"/>
      <c r="CEG71"/>
      <c r="CEH71"/>
      <c r="CEI71"/>
      <c r="CEJ71"/>
      <c r="CEK71"/>
      <c r="CEL71"/>
      <c r="CEM71"/>
      <c r="CEN71"/>
      <c r="CEO71"/>
      <c r="CEP71"/>
      <c r="CEQ71"/>
      <c r="CER71"/>
      <c r="CES71"/>
      <c r="CET71"/>
      <c r="CEU71"/>
      <c r="CEV71"/>
      <c r="CEW71"/>
      <c r="CEX71"/>
      <c r="CEY71"/>
      <c r="CEZ71"/>
      <c r="CFA71"/>
      <c r="CFB71"/>
      <c r="CFC71"/>
      <c r="CFD71"/>
      <c r="CFE71"/>
      <c r="CFF71"/>
      <c r="CFG71"/>
      <c r="CFH71"/>
      <c r="CFI71"/>
      <c r="CFJ71"/>
      <c r="CFK71"/>
      <c r="CFL71"/>
      <c r="CFM71"/>
      <c r="CFN71"/>
      <c r="CFO71"/>
      <c r="CFP71"/>
      <c r="CFQ71"/>
      <c r="CFR71"/>
      <c r="CFS71"/>
      <c r="CFT71"/>
      <c r="CFU71"/>
      <c r="CFV71"/>
      <c r="CFW71"/>
      <c r="CFX71"/>
      <c r="CFY71"/>
      <c r="CFZ71"/>
      <c r="CGA71"/>
      <c r="CGB71"/>
      <c r="CGC71"/>
      <c r="CGD71"/>
      <c r="CGE71"/>
      <c r="CGF71"/>
      <c r="CGG71"/>
      <c r="CGH71"/>
      <c r="CGI71"/>
      <c r="CGJ71"/>
      <c r="CGK71"/>
      <c r="CGL71"/>
      <c r="CGM71"/>
      <c r="CGN71"/>
      <c r="CGO71"/>
      <c r="CGP71"/>
      <c r="CGQ71"/>
      <c r="CGR71"/>
      <c r="CGS71"/>
      <c r="CGT71"/>
      <c r="CGU71"/>
      <c r="CGV71"/>
      <c r="CGW71"/>
      <c r="CGX71"/>
      <c r="CGY71"/>
      <c r="CGZ71"/>
      <c r="CHA71"/>
      <c r="CHB71"/>
      <c r="CHC71"/>
      <c r="CHD71"/>
      <c r="CHE71"/>
      <c r="CHF71"/>
      <c r="CHG71"/>
      <c r="CHH71"/>
      <c r="CHI71"/>
      <c r="CHJ71"/>
      <c r="CHK71"/>
      <c r="CHL71"/>
      <c r="CHM71"/>
      <c r="CHN71"/>
      <c r="CHO71"/>
      <c r="CHP71"/>
      <c r="CHQ71"/>
      <c r="CHR71"/>
      <c r="CHS71"/>
      <c r="CHT71"/>
      <c r="CHU71"/>
      <c r="CHV71"/>
      <c r="CHW71"/>
      <c r="CHX71"/>
      <c r="CHY71"/>
      <c r="CHZ71"/>
      <c r="CIA71"/>
      <c r="CIB71"/>
      <c r="CIC71"/>
      <c r="CID71"/>
      <c r="CIE71"/>
      <c r="CIF71"/>
      <c r="CIG71"/>
      <c r="CIH71"/>
      <c r="CII71"/>
      <c r="CIJ71"/>
      <c r="CIK71"/>
      <c r="CIL71"/>
      <c r="CIM71"/>
      <c r="CIN71"/>
      <c r="CIO71"/>
      <c r="CIP71"/>
      <c r="CIQ71"/>
      <c r="CIR71"/>
      <c r="CIS71"/>
      <c r="CIT71"/>
      <c r="CIU71"/>
      <c r="CIV71"/>
      <c r="CIW71"/>
      <c r="CIX71"/>
      <c r="CIY71"/>
      <c r="CIZ71"/>
      <c r="CJA71"/>
      <c r="CJB71"/>
      <c r="CJC71"/>
      <c r="CJD71"/>
      <c r="CJE71"/>
      <c r="CJF71"/>
      <c r="CJG71"/>
      <c r="CJH71"/>
      <c r="CJI71"/>
      <c r="CJJ71"/>
      <c r="CJK71"/>
      <c r="CJL71"/>
      <c r="CJM71"/>
      <c r="CJN71"/>
      <c r="CJO71"/>
      <c r="CJP71"/>
      <c r="CJQ71"/>
      <c r="CJR71"/>
      <c r="CJS71"/>
      <c r="CJT71"/>
      <c r="CJU71"/>
      <c r="CJV71"/>
      <c r="CJW71"/>
      <c r="CJX71"/>
      <c r="CJY71"/>
      <c r="CJZ71"/>
      <c r="CKA71"/>
      <c r="CKB71"/>
      <c r="CKC71"/>
      <c r="CKD71"/>
      <c r="CKE71"/>
      <c r="CKF71"/>
      <c r="CKG71"/>
      <c r="CKH71"/>
      <c r="CKI71"/>
      <c r="CKJ71"/>
      <c r="CKK71"/>
      <c r="CKL71"/>
      <c r="CKM71"/>
      <c r="CKN71"/>
      <c r="CKO71"/>
      <c r="CKP71"/>
      <c r="CKQ71"/>
      <c r="CKR71"/>
      <c r="CKS71"/>
      <c r="CKT71"/>
      <c r="CKU71"/>
      <c r="CKV71"/>
      <c r="CKW71"/>
      <c r="CKX71"/>
      <c r="CKY71"/>
      <c r="CKZ71"/>
      <c r="CLA71"/>
      <c r="CLB71"/>
      <c r="CLC71"/>
      <c r="CLD71"/>
      <c r="CLE71"/>
      <c r="CLF71"/>
      <c r="CLG71"/>
      <c r="CLH71"/>
      <c r="CLI71"/>
      <c r="CLJ71"/>
      <c r="CLK71"/>
      <c r="CLL71"/>
      <c r="CLM71"/>
      <c r="CLN71"/>
      <c r="CLO71"/>
      <c r="CLP71"/>
      <c r="CLQ71"/>
      <c r="CLR71"/>
      <c r="CLS71"/>
      <c r="CLT71"/>
      <c r="CLU71"/>
      <c r="CLV71"/>
      <c r="CLW71"/>
      <c r="CLX71"/>
      <c r="CLY71"/>
      <c r="CLZ71"/>
      <c r="CMA71"/>
      <c r="CMB71"/>
      <c r="CMC71"/>
      <c r="CMD71"/>
      <c r="CME71"/>
      <c r="CMF71"/>
      <c r="CMG71"/>
      <c r="CMH71"/>
      <c r="CMI71"/>
      <c r="CMJ71"/>
      <c r="CMK71"/>
      <c r="CML71"/>
      <c r="CMM71"/>
      <c r="CMN71"/>
      <c r="CMO71"/>
      <c r="CMP71"/>
      <c r="CMQ71"/>
      <c r="CMR71"/>
      <c r="CMS71"/>
      <c r="CMT71"/>
      <c r="CMU71"/>
      <c r="CMV71"/>
      <c r="CMW71"/>
      <c r="CMX71"/>
      <c r="CMY71"/>
      <c r="CMZ71"/>
      <c r="CNA71"/>
      <c r="CNB71"/>
      <c r="CNC71"/>
      <c r="CND71"/>
      <c r="CNE71"/>
      <c r="CNF71"/>
      <c r="CNG71"/>
      <c r="CNH71"/>
      <c r="CNI71"/>
      <c r="CNJ71"/>
      <c r="CNK71"/>
      <c r="CNL71"/>
      <c r="CNM71"/>
      <c r="CNN71"/>
      <c r="CNO71"/>
      <c r="CNP71"/>
      <c r="CNQ71"/>
      <c r="CNR71"/>
      <c r="CNS71"/>
      <c r="CNT71"/>
      <c r="CNU71"/>
      <c r="CNV71"/>
      <c r="CNW71"/>
      <c r="CNX71"/>
      <c r="CNY71"/>
      <c r="CNZ71"/>
      <c r="COA71"/>
      <c r="COB71"/>
      <c r="COC71"/>
      <c r="COD71"/>
      <c r="COE71"/>
      <c r="COF71"/>
      <c r="COG71"/>
      <c r="COH71"/>
      <c r="COI71"/>
      <c r="COJ71"/>
      <c r="COK71"/>
      <c r="COL71"/>
      <c r="COM71"/>
      <c r="CON71"/>
      <c r="COO71"/>
      <c r="COP71"/>
      <c r="COQ71"/>
      <c r="COR71"/>
      <c r="COS71"/>
      <c r="COT71"/>
      <c r="COU71"/>
      <c r="COV71"/>
      <c r="COW71"/>
      <c r="COX71"/>
      <c r="COY71"/>
      <c r="COZ71"/>
      <c r="CPA71"/>
      <c r="CPB71"/>
      <c r="CPC71"/>
      <c r="CPD71"/>
      <c r="CPE71"/>
      <c r="CPF71"/>
      <c r="CPG71"/>
      <c r="CPH71"/>
      <c r="CPI71"/>
      <c r="CPJ71"/>
      <c r="CPK71"/>
      <c r="CPL71"/>
      <c r="CPM71"/>
      <c r="CPN71"/>
      <c r="CPO71"/>
      <c r="CPP71"/>
      <c r="CPQ71"/>
      <c r="CPR71"/>
      <c r="CPS71"/>
      <c r="CPT71"/>
      <c r="CPU71"/>
      <c r="CPV71"/>
      <c r="CPW71"/>
      <c r="CPX71"/>
      <c r="CPY71"/>
      <c r="CPZ71"/>
      <c r="CQA71"/>
      <c r="CQB71"/>
      <c r="CQC71"/>
      <c r="CQD71"/>
      <c r="CQE71"/>
      <c r="CQF71"/>
      <c r="CQG71"/>
      <c r="CQH71"/>
      <c r="CQI71"/>
      <c r="CQJ71"/>
      <c r="CQK71"/>
      <c r="CQL71"/>
      <c r="CQM71"/>
      <c r="CQN71"/>
      <c r="CQO71"/>
      <c r="CQP71"/>
      <c r="CQQ71"/>
      <c r="CQR71"/>
      <c r="CQS71"/>
      <c r="CQT71"/>
      <c r="CQU71"/>
      <c r="CQV71"/>
      <c r="CQW71"/>
      <c r="CQX71"/>
      <c r="CQY71"/>
      <c r="CQZ71"/>
      <c r="CRA71"/>
      <c r="CRB71"/>
      <c r="CRC71"/>
      <c r="CRD71"/>
      <c r="CRE71"/>
      <c r="CRF71"/>
      <c r="CRG71"/>
      <c r="CRH71"/>
      <c r="CRI71"/>
      <c r="CRJ71"/>
      <c r="CRK71"/>
      <c r="CRL71"/>
      <c r="CRM71"/>
      <c r="CRN71"/>
      <c r="CRO71"/>
      <c r="CRP71"/>
      <c r="CRQ71"/>
      <c r="CRR71"/>
      <c r="CRS71"/>
      <c r="CRT71"/>
      <c r="CRU71"/>
      <c r="CRV71"/>
      <c r="CRW71"/>
      <c r="CRX71"/>
      <c r="CRY71"/>
      <c r="CRZ71"/>
      <c r="CSA71"/>
      <c r="CSB71"/>
      <c r="CSC71"/>
      <c r="CSD71"/>
      <c r="CSE71"/>
      <c r="CSF71"/>
      <c r="CSG71"/>
      <c r="CSH71"/>
      <c r="CSI71"/>
      <c r="CSJ71"/>
      <c r="CSK71"/>
      <c r="CSL71"/>
      <c r="CSM71"/>
      <c r="CSN71"/>
      <c r="CSO71"/>
      <c r="CSP71"/>
      <c r="CSQ71"/>
      <c r="CSR71"/>
      <c r="CSS71"/>
      <c r="CST71"/>
      <c r="CSU71"/>
      <c r="CSV71"/>
      <c r="CSW71"/>
      <c r="CSX71"/>
      <c r="CSY71"/>
      <c r="CSZ71"/>
      <c r="CTA71"/>
      <c r="CTB71"/>
      <c r="CTC71"/>
      <c r="CTD71"/>
      <c r="CTE71"/>
      <c r="CTF71"/>
      <c r="CTG71"/>
      <c r="CTH71"/>
      <c r="CTI71"/>
      <c r="CTJ71"/>
      <c r="CTK71"/>
      <c r="CTL71"/>
      <c r="CTM71"/>
      <c r="CTN71"/>
      <c r="CTO71"/>
      <c r="CTP71"/>
      <c r="CTQ71"/>
      <c r="CTR71"/>
      <c r="CTS71"/>
      <c r="CTT71"/>
      <c r="CTU71"/>
      <c r="CTV71"/>
      <c r="CTW71"/>
      <c r="CTX71"/>
      <c r="CTY71"/>
      <c r="CTZ71"/>
      <c r="CUA71"/>
      <c r="CUB71"/>
      <c r="CUC71"/>
      <c r="CUD71"/>
      <c r="CUE71"/>
      <c r="CUF71"/>
      <c r="CUG71"/>
      <c r="CUH71"/>
      <c r="CUI71"/>
      <c r="CUJ71"/>
      <c r="CUK71"/>
      <c r="CUL71"/>
      <c r="CUM71"/>
      <c r="CUN71"/>
      <c r="CUO71"/>
      <c r="CUP71"/>
      <c r="CUQ71"/>
      <c r="CUR71"/>
      <c r="CUS71"/>
      <c r="CUT71"/>
      <c r="CUU71"/>
      <c r="CUV71"/>
      <c r="CUW71"/>
      <c r="CUX71"/>
      <c r="CUY71"/>
      <c r="CUZ71"/>
      <c r="CVA71"/>
      <c r="CVB71"/>
      <c r="CVC71"/>
      <c r="CVD71"/>
      <c r="CVE71"/>
      <c r="CVF71"/>
      <c r="CVG71"/>
      <c r="CVH71"/>
      <c r="CVI71"/>
      <c r="CVJ71"/>
      <c r="CVK71"/>
      <c r="CVL71"/>
      <c r="CVM71"/>
      <c r="CVN71"/>
      <c r="CVO71"/>
      <c r="CVP71"/>
      <c r="CVQ71"/>
      <c r="CVR71"/>
      <c r="CVS71"/>
      <c r="CVT71"/>
      <c r="CVU71"/>
      <c r="CVV71"/>
      <c r="CVW71"/>
      <c r="CVX71"/>
      <c r="CVY71"/>
      <c r="CVZ71"/>
      <c r="CWA71"/>
      <c r="CWB71"/>
      <c r="CWC71"/>
      <c r="CWD71"/>
      <c r="CWE71"/>
      <c r="CWF71"/>
      <c r="CWG71"/>
      <c r="CWH71"/>
      <c r="CWI71"/>
      <c r="CWJ71"/>
      <c r="CWK71"/>
      <c r="CWL71"/>
      <c r="CWM71"/>
      <c r="CWN71"/>
      <c r="CWO71"/>
      <c r="CWP71"/>
      <c r="CWQ71"/>
      <c r="CWR71"/>
      <c r="CWS71"/>
      <c r="CWT71"/>
      <c r="CWU71"/>
      <c r="CWV71"/>
      <c r="CWW71"/>
      <c r="CWX71"/>
      <c r="CWY71"/>
      <c r="CWZ71"/>
      <c r="CXA71"/>
      <c r="CXB71"/>
      <c r="CXC71"/>
      <c r="CXD71"/>
      <c r="CXE71"/>
      <c r="CXF71"/>
      <c r="CXG71"/>
      <c r="CXH71"/>
      <c r="CXI71"/>
      <c r="CXJ71"/>
      <c r="CXK71"/>
      <c r="CXL71"/>
      <c r="CXM71"/>
      <c r="CXN71"/>
      <c r="CXO71"/>
      <c r="CXP71"/>
      <c r="CXQ71"/>
      <c r="CXR71"/>
      <c r="CXS71"/>
      <c r="CXT71"/>
      <c r="CXU71"/>
      <c r="CXV71"/>
      <c r="CXW71"/>
      <c r="CXX71"/>
      <c r="CXY71"/>
      <c r="CXZ71"/>
      <c r="CYA71"/>
      <c r="CYB71"/>
      <c r="CYC71"/>
      <c r="CYD71"/>
      <c r="CYE71"/>
      <c r="CYF71"/>
      <c r="CYG71"/>
      <c r="CYH71"/>
      <c r="CYI71"/>
      <c r="CYJ71"/>
      <c r="CYK71"/>
      <c r="CYL71"/>
      <c r="CYM71"/>
      <c r="CYN71"/>
      <c r="CYO71"/>
      <c r="CYP71"/>
      <c r="CYQ71"/>
      <c r="CYR71"/>
      <c r="CYS71"/>
      <c r="CYT71"/>
      <c r="CYU71"/>
      <c r="CYV71"/>
      <c r="CYW71"/>
      <c r="CYX71"/>
      <c r="CYY71"/>
      <c r="CYZ71"/>
      <c r="CZA71"/>
      <c r="CZB71"/>
      <c r="CZC71"/>
      <c r="CZD71"/>
      <c r="CZE71"/>
      <c r="CZF71"/>
      <c r="CZG71"/>
      <c r="CZH71"/>
      <c r="CZI71"/>
      <c r="CZJ71"/>
      <c r="CZK71"/>
      <c r="CZL71"/>
      <c r="CZM71"/>
      <c r="CZN71"/>
      <c r="CZO71"/>
      <c r="CZP71"/>
      <c r="CZQ71"/>
      <c r="CZR71"/>
      <c r="CZS71"/>
      <c r="CZT71"/>
      <c r="CZU71"/>
      <c r="CZV71"/>
      <c r="CZW71"/>
      <c r="CZX71"/>
      <c r="CZY71"/>
      <c r="CZZ71"/>
      <c r="DAA71"/>
      <c r="DAB71"/>
      <c r="DAC71"/>
      <c r="DAD71"/>
      <c r="DAE71"/>
      <c r="DAF71"/>
      <c r="DAG71"/>
      <c r="DAH71"/>
      <c r="DAI71"/>
      <c r="DAJ71"/>
      <c r="DAK71"/>
      <c r="DAL71"/>
      <c r="DAM71"/>
      <c r="DAN71"/>
      <c r="DAO71"/>
      <c r="DAP71"/>
      <c r="DAQ71"/>
      <c r="DAR71"/>
      <c r="DAS71"/>
      <c r="DAT71"/>
      <c r="DAU71"/>
      <c r="DAV71"/>
      <c r="DAW71"/>
      <c r="DAX71"/>
      <c r="DAY71"/>
      <c r="DAZ71"/>
      <c r="DBA71"/>
      <c r="DBB71"/>
      <c r="DBC71"/>
      <c r="DBD71"/>
      <c r="DBE71"/>
      <c r="DBF71"/>
      <c r="DBG71"/>
      <c r="DBH71"/>
      <c r="DBI71"/>
      <c r="DBJ71"/>
      <c r="DBK71"/>
      <c r="DBL71"/>
      <c r="DBM71"/>
      <c r="DBN71"/>
      <c r="DBO71"/>
      <c r="DBP71"/>
      <c r="DBQ71"/>
      <c r="DBR71"/>
      <c r="DBS71"/>
      <c r="DBT71"/>
      <c r="DBU71"/>
      <c r="DBV71"/>
      <c r="DBW71"/>
      <c r="DBX71"/>
      <c r="DBY71"/>
      <c r="DBZ71"/>
      <c r="DCA71"/>
      <c r="DCB71"/>
      <c r="DCC71"/>
      <c r="DCD71"/>
      <c r="DCE71"/>
      <c r="DCF71"/>
      <c r="DCG71"/>
      <c r="DCH71"/>
      <c r="DCI71"/>
      <c r="DCJ71"/>
      <c r="DCK71"/>
      <c r="DCL71"/>
      <c r="DCM71"/>
      <c r="DCN71"/>
      <c r="DCO71"/>
      <c r="DCP71"/>
      <c r="DCQ71"/>
      <c r="DCR71"/>
      <c r="DCS71"/>
      <c r="DCT71"/>
      <c r="DCU71"/>
      <c r="DCV71"/>
      <c r="DCW71"/>
      <c r="DCX71"/>
      <c r="DCY71"/>
      <c r="DCZ71"/>
      <c r="DDA71"/>
      <c r="DDB71"/>
      <c r="DDC71"/>
      <c r="DDD71"/>
      <c r="DDE71"/>
      <c r="DDF71"/>
      <c r="DDG71"/>
      <c r="DDH71"/>
      <c r="DDI71"/>
      <c r="DDJ71"/>
      <c r="DDK71"/>
      <c r="DDL71"/>
      <c r="DDM71"/>
      <c r="DDN71"/>
      <c r="DDO71"/>
      <c r="DDP71"/>
      <c r="DDQ71"/>
      <c r="DDR71"/>
      <c r="DDS71"/>
      <c r="DDT71"/>
      <c r="DDU71"/>
      <c r="DDV71"/>
      <c r="DDW71"/>
      <c r="DDX71"/>
      <c r="DDY71"/>
      <c r="DDZ71"/>
      <c r="DEA71"/>
      <c r="DEB71"/>
      <c r="DEC71"/>
      <c r="DED71"/>
      <c r="DEE71"/>
      <c r="DEF71"/>
      <c r="DEG71"/>
      <c r="DEH71"/>
      <c r="DEI71"/>
      <c r="DEJ71"/>
      <c r="DEK71"/>
      <c r="DEL71"/>
      <c r="DEM71"/>
      <c r="DEN71"/>
      <c r="DEO71"/>
      <c r="DEP71"/>
      <c r="DEQ71"/>
      <c r="DER71"/>
      <c r="DES71"/>
      <c r="DET71"/>
      <c r="DEU71"/>
      <c r="DEV71"/>
      <c r="DEW71"/>
      <c r="DEX71"/>
      <c r="DEY71"/>
      <c r="DEZ71"/>
      <c r="DFA71"/>
      <c r="DFB71"/>
      <c r="DFC71"/>
      <c r="DFD71"/>
      <c r="DFE71"/>
      <c r="DFF71"/>
      <c r="DFG71"/>
      <c r="DFH71"/>
      <c r="DFI71"/>
      <c r="DFJ71"/>
      <c r="DFK71"/>
      <c r="DFL71"/>
      <c r="DFM71"/>
      <c r="DFN71"/>
      <c r="DFO71"/>
      <c r="DFP71"/>
      <c r="DFQ71"/>
      <c r="DFR71"/>
      <c r="DFS71"/>
      <c r="DFT71"/>
      <c r="DFU71"/>
      <c r="DFV71"/>
      <c r="DFW71"/>
      <c r="DFX71"/>
      <c r="DFY71"/>
      <c r="DFZ71"/>
      <c r="DGA71"/>
      <c r="DGB71"/>
      <c r="DGC71"/>
      <c r="DGD71"/>
      <c r="DGE71"/>
      <c r="DGF71"/>
      <c r="DGG71"/>
      <c r="DGH71"/>
      <c r="DGI71"/>
      <c r="DGJ71"/>
      <c r="DGK71"/>
      <c r="DGL71"/>
      <c r="DGM71"/>
      <c r="DGN71"/>
      <c r="DGO71"/>
      <c r="DGP71"/>
      <c r="DGQ71"/>
      <c r="DGR71"/>
      <c r="DGS71"/>
      <c r="DGT71"/>
      <c r="DGU71"/>
      <c r="DGV71"/>
      <c r="DGW71"/>
      <c r="DGX71"/>
      <c r="DGY71"/>
      <c r="DGZ71"/>
      <c r="DHA71"/>
      <c r="DHB71"/>
      <c r="DHC71"/>
      <c r="DHD71"/>
      <c r="DHE71"/>
      <c r="DHF71"/>
      <c r="DHG71"/>
      <c r="DHH71"/>
      <c r="DHI71"/>
      <c r="DHJ71"/>
      <c r="DHK71"/>
      <c r="DHL71"/>
      <c r="DHM71"/>
      <c r="DHN71"/>
      <c r="DHO71"/>
      <c r="DHP71"/>
      <c r="DHQ71"/>
      <c r="DHR71"/>
      <c r="DHS71"/>
      <c r="DHT71"/>
      <c r="DHU71"/>
      <c r="DHV71"/>
      <c r="DHW71"/>
      <c r="DHX71"/>
      <c r="DHY71"/>
      <c r="DHZ71"/>
      <c r="DIA71"/>
      <c r="DIB71"/>
      <c r="DIC71"/>
      <c r="DID71"/>
      <c r="DIE71"/>
      <c r="DIF71"/>
      <c r="DIG71"/>
      <c r="DIH71"/>
      <c r="DII71"/>
      <c r="DIJ71"/>
      <c r="DIK71"/>
      <c r="DIL71"/>
      <c r="DIM71"/>
      <c r="DIN71"/>
      <c r="DIO71"/>
      <c r="DIP71"/>
      <c r="DIQ71"/>
      <c r="DIR71"/>
      <c r="DIS71"/>
      <c r="DIT71"/>
      <c r="DIU71"/>
      <c r="DIV71"/>
      <c r="DIW71"/>
      <c r="DIX71"/>
      <c r="DIY71"/>
      <c r="DIZ71"/>
      <c r="DJA71"/>
      <c r="DJB71"/>
      <c r="DJC71"/>
      <c r="DJD71"/>
      <c r="DJE71"/>
      <c r="DJF71"/>
      <c r="DJG71"/>
      <c r="DJH71"/>
      <c r="DJI71"/>
      <c r="DJJ71"/>
      <c r="DJK71"/>
      <c r="DJL71"/>
      <c r="DJM71"/>
      <c r="DJN71"/>
      <c r="DJO71"/>
      <c r="DJP71"/>
      <c r="DJQ71"/>
      <c r="DJR71"/>
      <c r="DJS71"/>
      <c r="DJT71"/>
      <c r="DJU71"/>
      <c r="DJV71"/>
      <c r="DJW71"/>
      <c r="DJX71"/>
      <c r="DJY71"/>
      <c r="DJZ71"/>
      <c r="DKA71"/>
      <c r="DKB71"/>
      <c r="DKC71"/>
      <c r="DKD71"/>
      <c r="DKE71"/>
      <c r="DKF71"/>
      <c r="DKG71"/>
      <c r="DKH71"/>
      <c r="DKI71"/>
      <c r="DKJ71"/>
      <c r="DKK71"/>
      <c r="DKL71"/>
      <c r="DKM71"/>
      <c r="DKN71"/>
      <c r="DKO71"/>
      <c r="DKP71"/>
      <c r="DKQ71"/>
      <c r="DKR71"/>
      <c r="DKS71"/>
      <c r="DKT71"/>
      <c r="DKU71"/>
      <c r="DKV71"/>
      <c r="DKW71"/>
      <c r="DKX71"/>
      <c r="DKY71"/>
      <c r="DKZ71"/>
      <c r="DLA71"/>
      <c r="DLB71"/>
      <c r="DLC71"/>
      <c r="DLD71"/>
      <c r="DLE71"/>
      <c r="DLF71"/>
      <c r="DLG71"/>
      <c r="DLH71"/>
      <c r="DLI71"/>
      <c r="DLJ71"/>
      <c r="DLK71"/>
      <c r="DLL71"/>
      <c r="DLM71"/>
      <c r="DLN71"/>
      <c r="DLO71"/>
      <c r="DLP71"/>
      <c r="DLQ71"/>
      <c r="DLR71"/>
      <c r="DLS71"/>
      <c r="DLT71"/>
      <c r="DLU71"/>
      <c r="DLV71"/>
      <c r="DLW71"/>
      <c r="DLX71"/>
      <c r="DLY71"/>
      <c r="DLZ71"/>
      <c r="DMA71"/>
      <c r="DMB71"/>
      <c r="DMC71"/>
      <c r="DMD71"/>
      <c r="DME71"/>
      <c r="DMF71"/>
      <c r="DMG71"/>
      <c r="DMH71"/>
      <c r="DMI71"/>
      <c r="DMJ71"/>
      <c r="DMK71"/>
      <c r="DML71"/>
      <c r="DMM71"/>
      <c r="DMN71"/>
      <c r="DMO71"/>
      <c r="DMP71"/>
      <c r="DMQ71"/>
      <c r="DMR71"/>
      <c r="DMS71"/>
      <c r="DMT71"/>
      <c r="DMU71"/>
      <c r="DMV71"/>
      <c r="DMW71"/>
      <c r="DMX71"/>
      <c r="DMY71"/>
      <c r="DMZ71"/>
      <c r="DNA71"/>
      <c r="DNB71"/>
      <c r="DNC71"/>
      <c r="DND71"/>
      <c r="DNE71"/>
      <c r="DNF71"/>
      <c r="DNG71"/>
      <c r="DNH71"/>
      <c r="DNI71"/>
      <c r="DNJ71"/>
      <c r="DNK71"/>
      <c r="DNL71"/>
      <c r="DNM71"/>
      <c r="DNN71"/>
      <c r="DNO71"/>
      <c r="DNP71"/>
      <c r="DNQ71"/>
      <c r="DNR71"/>
      <c r="DNS71"/>
      <c r="DNT71"/>
      <c r="DNU71"/>
      <c r="DNV71"/>
      <c r="DNW71"/>
      <c r="DNX71"/>
      <c r="DNY71"/>
      <c r="DNZ71"/>
      <c r="DOA71"/>
      <c r="DOB71"/>
      <c r="DOC71"/>
      <c r="DOD71"/>
      <c r="DOE71"/>
      <c r="DOF71"/>
      <c r="DOG71"/>
      <c r="DOH71"/>
      <c r="DOI71"/>
      <c r="DOJ71"/>
      <c r="DOK71"/>
      <c r="DOL71"/>
      <c r="DOM71"/>
      <c r="DON71"/>
      <c r="DOO71"/>
      <c r="DOP71"/>
      <c r="DOQ71"/>
      <c r="DOR71"/>
      <c r="DOS71"/>
      <c r="DOT71"/>
      <c r="DOU71"/>
      <c r="DOV71"/>
      <c r="DOW71"/>
      <c r="DOX71"/>
      <c r="DOY71"/>
      <c r="DOZ71"/>
      <c r="DPA71"/>
      <c r="DPB71"/>
      <c r="DPC71"/>
      <c r="DPD71"/>
      <c r="DPE71"/>
      <c r="DPF71"/>
      <c r="DPG71"/>
      <c r="DPH71"/>
      <c r="DPI71"/>
      <c r="DPJ71"/>
      <c r="DPK71"/>
      <c r="DPL71"/>
      <c r="DPM71"/>
      <c r="DPN71"/>
      <c r="DPO71"/>
      <c r="DPP71"/>
      <c r="DPQ71"/>
      <c r="DPR71"/>
      <c r="DPS71"/>
      <c r="DPT71"/>
      <c r="DPU71"/>
      <c r="DPV71"/>
      <c r="DPW71"/>
      <c r="DPX71"/>
      <c r="DPY71"/>
      <c r="DPZ71"/>
      <c r="DQA71"/>
      <c r="DQB71"/>
      <c r="DQC71"/>
      <c r="DQD71"/>
      <c r="DQE71"/>
      <c r="DQF71"/>
      <c r="DQG71"/>
      <c r="DQH71"/>
      <c r="DQI71"/>
      <c r="DQJ71"/>
      <c r="DQK71"/>
      <c r="DQL71"/>
      <c r="DQM71"/>
      <c r="DQN71"/>
      <c r="DQO71"/>
      <c r="DQP71"/>
      <c r="DQQ71"/>
      <c r="DQR71"/>
      <c r="DQS71"/>
      <c r="DQT71"/>
      <c r="DQU71"/>
      <c r="DQV71"/>
      <c r="DQW71"/>
      <c r="DQX71"/>
      <c r="DQY71"/>
      <c r="DQZ71"/>
      <c r="DRA71"/>
      <c r="DRB71"/>
      <c r="DRC71"/>
      <c r="DRD71"/>
      <c r="DRE71"/>
      <c r="DRF71"/>
      <c r="DRG71"/>
      <c r="DRH71"/>
      <c r="DRI71"/>
      <c r="DRJ71"/>
      <c r="DRK71"/>
      <c r="DRL71"/>
      <c r="DRM71"/>
      <c r="DRN71"/>
      <c r="DRO71"/>
      <c r="DRP71"/>
      <c r="DRQ71"/>
      <c r="DRR71"/>
      <c r="DRS71"/>
      <c r="DRT71"/>
      <c r="DRU71"/>
      <c r="DRV71"/>
      <c r="DRW71"/>
      <c r="DRX71"/>
      <c r="DRY71"/>
      <c r="DRZ71"/>
      <c r="DSA71"/>
      <c r="DSB71"/>
      <c r="DSC71"/>
      <c r="DSD71"/>
      <c r="DSE71"/>
      <c r="DSF71"/>
      <c r="DSG71"/>
      <c r="DSH71"/>
      <c r="DSI71"/>
      <c r="DSJ71"/>
      <c r="DSK71"/>
      <c r="DSL71"/>
      <c r="DSM71"/>
      <c r="DSN71"/>
      <c r="DSO71"/>
      <c r="DSP71"/>
      <c r="DSQ71"/>
      <c r="DSR71"/>
      <c r="DSS71"/>
      <c r="DST71"/>
      <c r="DSU71"/>
      <c r="DSV71"/>
      <c r="DSW71"/>
      <c r="DSX71"/>
      <c r="DSY71"/>
      <c r="DSZ71"/>
      <c r="DTA71"/>
      <c r="DTB71"/>
      <c r="DTC71"/>
      <c r="DTD71"/>
      <c r="DTE71"/>
      <c r="DTF71"/>
      <c r="DTG71"/>
      <c r="DTH71"/>
      <c r="DTI71"/>
      <c r="DTJ71"/>
      <c r="DTK71"/>
      <c r="DTL71"/>
      <c r="DTM71"/>
      <c r="DTN71"/>
      <c r="DTO71"/>
      <c r="DTP71"/>
      <c r="DTQ71"/>
      <c r="DTR71"/>
      <c r="DTS71"/>
      <c r="DTT71"/>
      <c r="DTU71"/>
      <c r="DTV71"/>
      <c r="DTW71"/>
      <c r="DTX71"/>
      <c r="DTY71"/>
      <c r="DTZ71"/>
      <c r="DUA71"/>
      <c r="DUB71"/>
      <c r="DUC71"/>
      <c r="DUD71"/>
      <c r="DUE71"/>
      <c r="DUF71"/>
      <c r="DUG71"/>
      <c r="DUH71"/>
      <c r="DUI71"/>
      <c r="DUJ71"/>
      <c r="DUK71"/>
      <c r="DUL71"/>
      <c r="DUM71"/>
      <c r="DUN71"/>
      <c r="DUO71"/>
      <c r="DUP71"/>
      <c r="DUQ71"/>
      <c r="DUR71"/>
      <c r="DUS71"/>
      <c r="DUT71"/>
      <c r="DUU71"/>
      <c r="DUV71"/>
      <c r="DUW71"/>
      <c r="DUX71"/>
      <c r="DUY71"/>
      <c r="DUZ71"/>
      <c r="DVA71"/>
      <c r="DVB71"/>
      <c r="DVC71"/>
      <c r="DVD71"/>
      <c r="DVE71"/>
      <c r="DVF71"/>
      <c r="DVG71"/>
      <c r="DVH71"/>
      <c r="DVI71"/>
      <c r="DVJ71"/>
      <c r="DVK71"/>
      <c r="DVL71"/>
      <c r="DVM71"/>
      <c r="DVN71"/>
      <c r="DVO71"/>
      <c r="DVP71"/>
      <c r="DVQ71"/>
      <c r="DVR71"/>
      <c r="DVS71"/>
      <c r="DVT71"/>
      <c r="DVU71"/>
      <c r="DVV71"/>
      <c r="DVW71"/>
      <c r="DVX71"/>
      <c r="DVY71"/>
      <c r="DVZ71"/>
      <c r="DWA71"/>
      <c r="DWB71"/>
      <c r="DWC71"/>
      <c r="DWD71"/>
      <c r="DWE71"/>
      <c r="DWF71"/>
      <c r="DWG71"/>
      <c r="DWH71"/>
      <c r="DWI71"/>
      <c r="DWJ71"/>
      <c r="DWK71"/>
      <c r="DWL71"/>
      <c r="DWM71"/>
      <c r="DWN71"/>
      <c r="DWO71"/>
      <c r="DWP71"/>
      <c r="DWQ71"/>
      <c r="DWR71"/>
      <c r="DWS71"/>
      <c r="DWT71"/>
      <c r="DWU71"/>
      <c r="DWV71"/>
      <c r="DWW71"/>
      <c r="DWX71"/>
      <c r="DWY71"/>
      <c r="DWZ71"/>
      <c r="DXA71"/>
      <c r="DXB71"/>
      <c r="DXC71"/>
      <c r="DXD71"/>
      <c r="DXE71"/>
      <c r="DXF71"/>
      <c r="DXG71"/>
      <c r="DXH71"/>
      <c r="DXI71"/>
      <c r="DXJ71"/>
      <c r="DXK71"/>
      <c r="DXL71"/>
      <c r="DXM71"/>
      <c r="DXN71"/>
      <c r="DXO71"/>
      <c r="DXP71"/>
      <c r="DXQ71"/>
      <c r="DXR71"/>
      <c r="DXS71"/>
      <c r="DXT71"/>
      <c r="DXU71"/>
      <c r="DXV71"/>
      <c r="DXW71"/>
      <c r="DXX71"/>
      <c r="DXY71"/>
      <c r="DXZ71"/>
      <c r="DYA71"/>
      <c r="DYB71"/>
      <c r="DYC71"/>
      <c r="DYD71"/>
      <c r="DYE71"/>
      <c r="DYF71"/>
      <c r="DYG71"/>
      <c r="DYH71"/>
      <c r="DYI71"/>
      <c r="DYJ71"/>
      <c r="DYK71"/>
      <c r="DYL71"/>
      <c r="DYM71"/>
      <c r="DYN71"/>
      <c r="DYO71"/>
      <c r="DYP71"/>
      <c r="DYQ71"/>
      <c r="DYR71"/>
      <c r="DYS71"/>
      <c r="DYT71"/>
      <c r="DYU71"/>
      <c r="DYV71"/>
      <c r="DYW71"/>
      <c r="DYX71"/>
      <c r="DYY71"/>
      <c r="DYZ71"/>
      <c r="DZA71"/>
      <c r="DZB71"/>
      <c r="DZC71"/>
      <c r="DZD71"/>
      <c r="DZE71"/>
      <c r="DZF71"/>
      <c r="DZG71"/>
      <c r="DZH71"/>
      <c r="DZI71"/>
      <c r="DZJ71"/>
      <c r="DZK71"/>
      <c r="DZL71"/>
      <c r="DZM71"/>
      <c r="DZN71"/>
      <c r="DZO71"/>
      <c r="DZP71"/>
      <c r="DZQ71"/>
      <c r="DZR71"/>
      <c r="DZS71"/>
      <c r="DZT71"/>
      <c r="DZU71"/>
      <c r="DZV71"/>
      <c r="DZW71"/>
      <c r="DZX71"/>
      <c r="DZY71"/>
      <c r="DZZ71"/>
      <c r="EAA71"/>
      <c r="EAB71"/>
      <c r="EAC71"/>
      <c r="EAD71"/>
      <c r="EAE71"/>
      <c r="EAF71"/>
      <c r="EAG71"/>
      <c r="EAH71"/>
      <c r="EAI71"/>
      <c r="EAJ71"/>
      <c r="EAK71"/>
      <c r="EAL71"/>
      <c r="EAM71"/>
      <c r="EAN71"/>
      <c r="EAO71"/>
      <c r="EAP71"/>
      <c r="EAQ71"/>
      <c r="EAR71"/>
      <c r="EAS71"/>
      <c r="EAT71"/>
      <c r="EAU71"/>
      <c r="EAV71"/>
      <c r="EAW71"/>
      <c r="EAX71"/>
      <c r="EAY71"/>
      <c r="EAZ71"/>
      <c r="EBA71"/>
      <c r="EBB71"/>
      <c r="EBC71"/>
      <c r="EBD71"/>
      <c r="EBE71"/>
      <c r="EBF71"/>
      <c r="EBG71"/>
      <c r="EBH71"/>
      <c r="EBI71"/>
      <c r="EBJ71"/>
      <c r="EBK71"/>
      <c r="EBL71"/>
      <c r="EBM71"/>
      <c r="EBN71"/>
      <c r="EBO71"/>
      <c r="EBP71"/>
      <c r="EBQ71"/>
      <c r="EBR71"/>
      <c r="EBS71"/>
      <c r="EBT71"/>
      <c r="EBU71"/>
      <c r="EBV71"/>
      <c r="EBW71"/>
      <c r="EBX71"/>
      <c r="EBY71"/>
      <c r="EBZ71"/>
      <c r="ECA71"/>
      <c r="ECB71"/>
      <c r="ECC71"/>
      <c r="ECD71"/>
      <c r="ECE71"/>
      <c r="ECF71"/>
      <c r="ECG71"/>
      <c r="ECH71"/>
      <c r="ECI71"/>
      <c r="ECJ71"/>
      <c r="ECK71"/>
      <c r="ECL71"/>
      <c r="ECM71"/>
      <c r="ECN71"/>
      <c r="ECO71"/>
      <c r="ECP71"/>
      <c r="ECQ71"/>
      <c r="ECR71"/>
      <c r="ECS71"/>
      <c r="ECT71"/>
      <c r="ECU71"/>
      <c r="ECV71"/>
      <c r="ECW71"/>
      <c r="ECX71"/>
      <c r="ECY71"/>
      <c r="ECZ71"/>
      <c r="EDA71"/>
      <c r="EDB71"/>
      <c r="EDC71"/>
      <c r="EDD71"/>
      <c r="EDE71"/>
      <c r="EDF71"/>
      <c r="EDG71"/>
      <c r="EDH71"/>
      <c r="EDI71"/>
      <c r="EDJ71"/>
      <c r="EDK71"/>
      <c r="EDL71"/>
      <c r="EDM71"/>
      <c r="EDN71"/>
      <c r="EDO71"/>
      <c r="EDP71"/>
      <c r="EDQ71"/>
      <c r="EDR71"/>
      <c r="EDS71"/>
      <c r="EDT71"/>
      <c r="EDU71"/>
      <c r="EDV71"/>
      <c r="EDW71"/>
      <c r="EDX71"/>
      <c r="EDY71"/>
      <c r="EDZ71"/>
      <c r="EEA71"/>
      <c r="EEB71"/>
      <c r="EEC71"/>
      <c r="EED71"/>
      <c r="EEE71"/>
      <c r="EEF71"/>
      <c r="EEG71"/>
      <c r="EEH71"/>
      <c r="EEI71"/>
      <c r="EEJ71"/>
      <c r="EEK71"/>
      <c r="EEL71"/>
      <c r="EEM71"/>
      <c r="EEN71"/>
      <c r="EEO71"/>
      <c r="EEP71"/>
      <c r="EEQ71"/>
      <c r="EER71"/>
      <c r="EES71"/>
      <c r="EET71"/>
      <c r="EEU71"/>
      <c r="EEV71"/>
      <c r="EEW71"/>
      <c r="EEX71"/>
      <c r="EEY71"/>
      <c r="EEZ71"/>
      <c r="EFA71"/>
      <c r="EFB71"/>
      <c r="EFC71"/>
      <c r="EFD71"/>
      <c r="EFE71"/>
      <c r="EFF71"/>
      <c r="EFG71"/>
      <c r="EFH71"/>
      <c r="EFI71"/>
      <c r="EFJ71"/>
      <c r="EFK71"/>
      <c r="EFL71"/>
      <c r="EFM71"/>
      <c r="EFN71"/>
      <c r="EFO71"/>
      <c r="EFP71"/>
      <c r="EFQ71"/>
      <c r="EFR71"/>
      <c r="EFS71"/>
      <c r="EFT71"/>
      <c r="EFU71"/>
      <c r="EFV71"/>
      <c r="EFW71"/>
      <c r="EFX71"/>
      <c r="EFY71"/>
      <c r="EFZ71"/>
      <c r="EGA71"/>
      <c r="EGB71"/>
      <c r="EGC71"/>
      <c r="EGD71"/>
      <c r="EGE71"/>
      <c r="EGF71"/>
      <c r="EGG71"/>
      <c r="EGH71"/>
      <c r="EGI71"/>
      <c r="EGJ71"/>
      <c r="EGK71"/>
      <c r="EGL71"/>
      <c r="EGM71"/>
      <c r="EGN71"/>
      <c r="EGO71"/>
      <c r="EGP71"/>
      <c r="EGQ71"/>
      <c r="EGR71"/>
      <c r="EGS71"/>
      <c r="EGT71"/>
      <c r="EGU71"/>
      <c r="EGV71"/>
      <c r="EGW71"/>
      <c r="EGX71"/>
      <c r="EGY71"/>
      <c r="EGZ71"/>
      <c r="EHA71"/>
      <c r="EHB71"/>
      <c r="EHC71"/>
      <c r="EHD71"/>
      <c r="EHE71"/>
      <c r="EHF71"/>
      <c r="EHG71"/>
      <c r="EHH71"/>
      <c r="EHI71"/>
      <c r="EHJ71"/>
      <c r="EHK71"/>
      <c r="EHL71"/>
      <c r="EHM71"/>
      <c r="EHN71"/>
      <c r="EHO71"/>
      <c r="EHP71"/>
      <c r="EHQ71"/>
      <c r="EHR71"/>
      <c r="EHS71"/>
      <c r="EHT71"/>
      <c r="EHU71"/>
      <c r="EHV71"/>
      <c r="EHW71"/>
      <c r="EHX71"/>
      <c r="EHY71"/>
      <c r="EHZ71"/>
      <c r="EIA71"/>
      <c r="EIB71"/>
      <c r="EIC71"/>
      <c r="EID71"/>
      <c r="EIE71"/>
      <c r="EIF71"/>
      <c r="EIG71"/>
      <c r="EIH71"/>
      <c r="EII71"/>
      <c r="EIJ71"/>
      <c r="EIK71"/>
      <c r="EIL71"/>
      <c r="EIM71"/>
      <c r="EIN71"/>
      <c r="EIO71"/>
      <c r="EIP71"/>
      <c r="EIQ71"/>
      <c r="EIR71"/>
      <c r="EIS71"/>
      <c r="EIT71"/>
      <c r="EIU71"/>
      <c r="EIV71"/>
      <c r="EIW71"/>
      <c r="EIX71"/>
      <c r="EIY71"/>
      <c r="EIZ71"/>
      <c r="EJA71"/>
      <c r="EJB71"/>
      <c r="EJC71"/>
      <c r="EJD71"/>
      <c r="EJE71"/>
      <c r="EJF71"/>
      <c r="EJG71"/>
      <c r="EJH71"/>
      <c r="EJI71"/>
      <c r="EJJ71"/>
      <c r="EJK71"/>
      <c r="EJL71"/>
      <c r="EJM71"/>
      <c r="EJN71"/>
      <c r="EJO71"/>
      <c r="EJP71"/>
      <c r="EJQ71"/>
      <c r="EJR71"/>
      <c r="EJS71"/>
      <c r="EJT71"/>
      <c r="EJU71"/>
      <c r="EJV71"/>
      <c r="EJW71"/>
      <c r="EJX71"/>
      <c r="EJY71"/>
      <c r="EJZ71"/>
      <c r="EKA71"/>
      <c r="EKB71"/>
      <c r="EKC71"/>
      <c r="EKD71"/>
      <c r="EKE71"/>
      <c r="EKF71"/>
      <c r="EKG71"/>
      <c r="EKH71"/>
      <c r="EKI71"/>
      <c r="EKJ71"/>
      <c r="EKK71"/>
      <c r="EKL71"/>
      <c r="EKM71"/>
      <c r="EKN71"/>
      <c r="EKO71"/>
      <c r="EKP71"/>
      <c r="EKQ71"/>
      <c r="EKR71"/>
      <c r="EKS71"/>
      <c r="EKT71"/>
      <c r="EKU71"/>
      <c r="EKV71"/>
      <c r="EKW71"/>
      <c r="EKX71"/>
      <c r="EKY71"/>
      <c r="EKZ71"/>
      <c r="ELA71"/>
      <c r="ELB71"/>
      <c r="ELC71"/>
      <c r="ELD71"/>
      <c r="ELE71"/>
      <c r="ELF71"/>
      <c r="ELG71"/>
      <c r="ELH71"/>
      <c r="ELI71"/>
      <c r="ELJ71"/>
      <c r="ELK71"/>
      <c r="ELL71"/>
      <c r="ELM71"/>
      <c r="ELN71"/>
      <c r="ELO71"/>
      <c r="ELP71"/>
      <c r="ELQ71"/>
      <c r="ELR71"/>
      <c r="ELS71"/>
      <c r="ELT71"/>
      <c r="ELU71"/>
      <c r="ELV71"/>
      <c r="ELW71"/>
      <c r="ELX71"/>
      <c r="ELY71"/>
      <c r="ELZ71"/>
      <c r="EMA71"/>
      <c r="EMB71"/>
      <c r="EMC71"/>
      <c r="EMD71"/>
      <c r="EME71"/>
      <c r="EMF71"/>
      <c r="EMG71"/>
      <c r="EMH71"/>
      <c r="EMI71"/>
      <c r="EMJ71"/>
      <c r="EMK71"/>
      <c r="EML71"/>
      <c r="EMM71"/>
      <c r="EMN71"/>
      <c r="EMO71"/>
      <c r="EMP71"/>
      <c r="EMQ71"/>
      <c r="EMR71"/>
      <c r="EMS71"/>
      <c r="EMT71"/>
      <c r="EMU71"/>
      <c r="EMV71"/>
      <c r="EMW71"/>
      <c r="EMX71"/>
      <c r="EMY71"/>
      <c r="EMZ71"/>
      <c r="ENA71"/>
      <c r="ENB71"/>
      <c r="ENC71"/>
      <c r="END71"/>
      <c r="ENE71"/>
      <c r="ENF71"/>
      <c r="ENG71"/>
      <c r="ENH71"/>
      <c r="ENI71"/>
      <c r="ENJ71"/>
      <c r="ENK71"/>
      <c r="ENL71"/>
      <c r="ENM71"/>
      <c r="ENN71"/>
      <c r="ENO71"/>
      <c r="ENP71"/>
      <c r="ENQ71"/>
      <c r="ENR71"/>
      <c r="ENS71"/>
      <c r="ENT71"/>
      <c r="ENU71"/>
      <c r="ENV71"/>
      <c r="ENW71"/>
      <c r="ENX71"/>
      <c r="ENY71"/>
      <c r="ENZ71"/>
      <c r="EOA71"/>
      <c r="EOB71"/>
      <c r="EOC71"/>
      <c r="EOD71"/>
      <c r="EOE71"/>
      <c r="EOF71"/>
      <c r="EOG71"/>
      <c r="EOH71"/>
      <c r="EOI71"/>
      <c r="EOJ71"/>
      <c r="EOK71"/>
      <c r="EOL71"/>
      <c r="EOM71"/>
      <c r="EON71"/>
      <c r="EOO71"/>
      <c r="EOP71"/>
      <c r="EOQ71"/>
      <c r="EOR71"/>
      <c r="EOS71"/>
      <c r="EOT71"/>
      <c r="EOU71"/>
      <c r="EOV71"/>
      <c r="EOW71"/>
      <c r="EOX71"/>
      <c r="EOY71"/>
      <c r="EOZ71"/>
      <c r="EPA71"/>
      <c r="EPB71"/>
      <c r="EPC71"/>
      <c r="EPD71"/>
      <c r="EPE71"/>
      <c r="EPF71"/>
      <c r="EPG71"/>
      <c r="EPH71"/>
      <c r="EPI71"/>
      <c r="EPJ71"/>
      <c r="EPK71"/>
      <c r="EPL71"/>
      <c r="EPM71"/>
      <c r="EPN71"/>
      <c r="EPO71"/>
      <c r="EPP71"/>
      <c r="EPQ71"/>
      <c r="EPR71"/>
      <c r="EPS71"/>
      <c r="EPT71"/>
      <c r="EPU71"/>
      <c r="EPV71"/>
      <c r="EPW71"/>
      <c r="EPX71"/>
      <c r="EPY71"/>
      <c r="EPZ71"/>
      <c r="EQA71"/>
      <c r="EQB71"/>
      <c r="EQC71"/>
      <c r="EQD71"/>
      <c r="EQE71"/>
      <c r="EQF71"/>
      <c r="EQG71"/>
      <c r="EQH71"/>
      <c r="EQI71"/>
      <c r="EQJ71"/>
      <c r="EQK71"/>
      <c r="EQL71"/>
      <c r="EQM71"/>
      <c r="EQN71"/>
      <c r="EQO71"/>
      <c r="EQP71"/>
      <c r="EQQ71"/>
      <c r="EQR71"/>
      <c r="EQS71"/>
      <c r="EQT71"/>
      <c r="EQU71"/>
      <c r="EQV71"/>
      <c r="EQW71"/>
      <c r="EQX71"/>
      <c r="EQY71"/>
      <c r="EQZ71"/>
      <c r="ERA71"/>
      <c r="ERB71"/>
      <c r="ERC71"/>
      <c r="ERD71"/>
      <c r="ERE71"/>
      <c r="ERF71"/>
      <c r="ERG71"/>
      <c r="ERH71"/>
      <c r="ERI71"/>
      <c r="ERJ71"/>
      <c r="ERK71"/>
      <c r="ERL71"/>
      <c r="ERM71"/>
      <c r="ERN71"/>
      <c r="ERO71"/>
      <c r="ERP71"/>
      <c r="ERQ71"/>
      <c r="ERR71"/>
      <c r="ERS71"/>
      <c r="ERT71"/>
      <c r="ERU71"/>
      <c r="ERV71"/>
      <c r="ERW71"/>
      <c r="ERX71"/>
      <c r="ERY71"/>
      <c r="ERZ71"/>
      <c r="ESA71"/>
      <c r="ESB71"/>
      <c r="ESC71"/>
      <c r="ESD71"/>
      <c r="ESE71"/>
      <c r="ESF71"/>
      <c r="ESG71"/>
      <c r="ESH71"/>
      <c r="ESI71"/>
      <c r="ESJ71"/>
      <c r="ESK71"/>
      <c r="ESL71"/>
      <c r="ESM71"/>
      <c r="ESN71"/>
      <c r="ESO71"/>
      <c r="ESP71"/>
      <c r="ESQ71"/>
      <c r="ESR71"/>
      <c r="ESS71"/>
      <c r="EST71"/>
      <c r="ESU71"/>
      <c r="ESV71"/>
      <c r="ESW71"/>
      <c r="ESX71"/>
      <c r="ESY71"/>
      <c r="ESZ71"/>
      <c r="ETA71"/>
      <c r="ETB71"/>
      <c r="ETC71"/>
      <c r="ETD71"/>
      <c r="ETE71"/>
      <c r="ETF71"/>
      <c r="ETG71"/>
      <c r="ETH71"/>
      <c r="ETI71"/>
      <c r="ETJ71"/>
      <c r="ETK71"/>
      <c r="ETL71"/>
      <c r="ETM71"/>
      <c r="ETN71"/>
      <c r="ETO71"/>
      <c r="ETP71"/>
      <c r="ETQ71"/>
      <c r="ETR71"/>
      <c r="ETS71"/>
      <c r="ETT71"/>
      <c r="ETU71"/>
      <c r="ETV71"/>
      <c r="ETW71"/>
      <c r="ETX71"/>
      <c r="ETY71"/>
      <c r="ETZ71"/>
      <c r="EUA71"/>
      <c r="EUB71"/>
      <c r="EUC71"/>
      <c r="EUD71"/>
      <c r="EUE71"/>
      <c r="EUF71"/>
      <c r="EUG71"/>
      <c r="EUH71"/>
      <c r="EUI71"/>
      <c r="EUJ71"/>
      <c r="EUK71"/>
      <c r="EUL71"/>
      <c r="EUM71"/>
      <c r="EUN71"/>
      <c r="EUO71"/>
      <c r="EUP71"/>
      <c r="EUQ71"/>
      <c r="EUR71"/>
      <c r="EUS71"/>
      <c r="EUT71"/>
      <c r="EUU71"/>
      <c r="EUV71"/>
      <c r="EUW71"/>
      <c r="EUX71"/>
      <c r="EUY71"/>
      <c r="EUZ71"/>
      <c r="EVA71"/>
      <c r="EVB71"/>
      <c r="EVC71"/>
      <c r="EVD71"/>
      <c r="EVE71"/>
      <c r="EVF71"/>
      <c r="EVG71"/>
      <c r="EVH71"/>
      <c r="EVI71"/>
      <c r="EVJ71"/>
      <c r="EVK71"/>
      <c r="EVL71"/>
      <c r="EVM71"/>
      <c r="EVN71"/>
      <c r="EVO71"/>
      <c r="EVP71"/>
      <c r="EVQ71"/>
      <c r="EVR71"/>
      <c r="EVS71"/>
      <c r="EVT71"/>
      <c r="EVU71"/>
      <c r="EVV71"/>
      <c r="EVW71"/>
      <c r="EVX71"/>
      <c r="EVY71"/>
      <c r="EVZ71"/>
      <c r="EWA71"/>
      <c r="EWB71"/>
      <c r="EWC71"/>
      <c r="EWD71"/>
      <c r="EWE71"/>
      <c r="EWF71"/>
      <c r="EWG71"/>
      <c r="EWH71"/>
      <c r="EWI71"/>
      <c r="EWJ71"/>
      <c r="EWK71"/>
      <c r="EWL71"/>
      <c r="EWM71"/>
      <c r="EWN71"/>
      <c r="EWO71"/>
      <c r="EWP71"/>
      <c r="EWQ71"/>
      <c r="EWR71"/>
      <c r="EWS71"/>
      <c r="EWT71"/>
      <c r="EWU71"/>
      <c r="EWV71"/>
      <c r="EWW71"/>
      <c r="EWX71"/>
      <c r="EWY71"/>
      <c r="EWZ71"/>
      <c r="EXA71"/>
      <c r="EXB71"/>
      <c r="EXC71"/>
      <c r="EXD71"/>
      <c r="EXE71"/>
      <c r="EXF71"/>
      <c r="EXG71"/>
      <c r="EXH71"/>
      <c r="EXI71"/>
      <c r="EXJ71"/>
      <c r="EXK71"/>
      <c r="EXL71"/>
      <c r="EXM71"/>
      <c r="EXN71"/>
      <c r="EXO71"/>
      <c r="EXP71"/>
      <c r="EXQ71"/>
      <c r="EXR71"/>
      <c r="EXS71"/>
      <c r="EXT71"/>
      <c r="EXU71"/>
      <c r="EXV71"/>
      <c r="EXW71"/>
      <c r="EXX71"/>
      <c r="EXY71"/>
      <c r="EXZ71"/>
      <c r="EYA71"/>
      <c r="EYB71"/>
      <c r="EYC71"/>
      <c r="EYD71"/>
      <c r="EYE71"/>
      <c r="EYF71"/>
      <c r="EYG71"/>
      <c r="EYH71"/>
      <c r="EYI71"/>
      <c r="EYJ71"/>
      <c r="EYK71"/>
      <c r="EYL71"/>
      <c r="EYM71"/>
      <c r="EYN71"/>
      <c r="EYO71"/>
      <c r="EYP71"/>
      <c r="EYQ71"/>
      <c r="EYR71"/>
      <c r="EYS71"/>
      <c r="EYT71"/>
      <c r="EYU71"/>
      <c r="EYV71"/>
      <c r="EYW71"/>
      <c r="EYX71"/>
      <c r="EYY71"/>
      <c r="EYZ71"/>
      <c r="EZA71"/>
      <c r="EZB71"/>
      <c r="EZC71"/>
      <c r="EZD71"/>
      <c r="EZE71"/>
      <c r="EZF71"/>
      <c r="EZG71"/>
      <c r="EZH71"/>
      <c r="EZI71"/>
      <c r="EZJ71"/>
      <c r="EZK71"/>
      <c r="EZL71"/>
      <c r="EZM71"/>
      <c r="EZN71"/>
      <c r="EZO71"/>
      <c r="EZP71"/>
      <c r="EZQ71"/>
      <c r="EZR71"/>
      <c r="EZS71"/>
      <c r="EZT71"/>
      <c r="EZU71"/>
      <c r="EZV71"/>
      <c r="EZW71"/>
      <c r="EZX71"/>
      <c r="EZY71"/>
      <c r="EZZ71"/>
      <c r="FAA71"/>
      <c r="FAB71"/>
      <c r="FAC71"/>
      <c r="FAD71"/>
      <c r="FAE71"/>
      <c r="FAF71"/>
      <c r="FAG71"/>
      <c r="FAH71"/>
      <c r="FAI71"/>
      <c r="FAJ71"/>
      <c r="FAK71"/>
      <c r="FAL71"/>
      <c r="FAM71"/>
      <c r="FAN71"/>
      <c r="FAO71"/>
      <c r="FAP71"/>
      <c r="FAQ71"/>
      <c r="FAR71"/>
      <c r="FAS71"/>
      <c r="FAT71"/>
      <c r="FAU71"/>
      <c r="FAV71"/>
      <c r="FAW71"/>
      <c r="FAX71"/>
      <c r="FAY71"/>
      <c r="FAZ71"/>
      <c r="FBA71"/>
      <c r="FBB71"/>
      <c r="FBC71"/>
      <c r="FBD71"/>
      <c r="FBE71"/>
      <c r="FBF71"/>
      <c r="FBG71"/>
      <c r="FBH71"/>
      <c r="FBI71"/>
      <c r="FBJ71"/>
      <c r="FBK71"/>
      <c r="FBL71"/>
      <c r="FBM71"/>
      <c r="FBN71"/>
      <c r="FBO71"/>
      <c r="FBP71"/>
      <c r="FBQ71"/>
      <c r="FBR71"/>
      <c r="FBS71"/>
      <c r="FBT71"/>
      <c r="FBU71"/>
      <c r="FBV71"/>
      <c r="FBW71"/>
      <c r="FBX71"/>
      <c r="FBY71"/>
      <c r="FBZ71"/>
      <c r="FCA71"/>
      <c r="FCB71"/>
      <c r="FCC71"/>
      <c r="FCD71"/>
      <c r="FCE71"/>
      <c r="FCF71"/>
      <c r="FCG71"/>
      <c r="FCH71"/>
      <c r="FCI71"/>
      <c r="FCJ71"/>
      <c r="FCK71"/>
      <c r="FCL71"/>
      <c r="FCM71"/>
      <c r="FCN71"/>
      <c r="FCO71"/>
      <c r="FCP71"/>
      <c r="FCQ71"/>
      <c r="FCR71"/>
      <c r="FCS71"/>
      <c r="FCT71"/>
      <c r="FCU71"/>
      <c r="FCV71"/>
      <c r="FCW71"/>
      <c r="FCX71"/>
      <c r="FCY71"/>
      <c r="FCZ71"/>
      <c r="FDA71"/>
      <c r="FDB71"/>
      <c r="FDC71"/>
      <c r="FDD71"/>
      <c r="FDE71"/>
      <c r="FDF71"/>
      <c r="FDG71"/>
      <c r="FDH71"/>
      <c r="FDI71"/>
      <c r="FDJ71"/>
      <c r="FDK71"/>
      <c r="FDL71"/>
      <c r="FDM71"/>
      <c r="FDN71"/>
      <c r="FDO71"/>
      <c r="FDP71"/>
      <c r="FDQ71"/>
      <c r="FDR71"/>
      <c r="FDS71"/>
      <c r="FDT71"/>
      <c r="FDU71"/>
      <c r="FDV71"/>
      <c r="FDW71"/>
      <c r="FDX71"/>
      <c r="FDY71"/>
      <c r="FDZ71"/>
      <c r="FEA71"/>
      <c r="FEB71"/>
      <c r="FEC71"/>
      <c r="FED71"/>
      <c r="FEE71"/>
      <c r="FEF71"/>
      <c r="FEG71"/>
      <c r="FEH71"/>
      <c r="FEI71"/>
      <c r="FEJ71"/>
      <c r="FEK71"/>
      <c r="FEL71"/>
      <c r="FEM71"/>
      <c r="FEN71"/>
      <c r="FEO71"/>
      <c r="FEP71"/>
      <c r="FEQ71"/>
      <c r="FER71"/>
      <c r="FES71"/>
      <c r="FET71"/>
      <c r="FEU71"/>
      <c r="FEV71"/>
      <c r="FEW71"/>
      <c r="FEX71"/>
      <c r="FEY71"/>
      <c r="FEZ71"/>
      <c r="FFA71"/>
      <c r="FFB71"/>
      <c r="FFC71"/>
      <c r="FFD71"/>
      <c r="FFE71"/>
      <c r="FFF71"/>
      <c r="FFG71"/>
      <c r="FFH71"/>
      <c r="FFI71"/>
      <c r="FFJ71"/>
      <c r="FFK71"/>
      <c r="FFL71"/>
      <c r="FFM71"/>
      <c r="FFN71"/>
      <c r="FFO71"/>
      <c r="FFP71"/>
      <c r="FFQ71"/>
      <c r="FFR71"/>
      <c r="FFS71"/>
      <c r="FFT71"/>
      <c r="FFU71"/>
      <c r="FFV71"/>
      <c r="FFW71"/>
      <c r="FFX71"/>
      <c r="FFY71"/>
      <c r="FFZ71"/>
      <c r="FGA71"/>
      <c r="FGB71"/>
      <c r="FGC71"/>
      <c r="FGD71"/>
      <c r="FGE71"/>
      <c r="FGF71"/>
      <c r="FGG71"/>
      <c r="FGH71"/>
      <c r="FGI71"/>
      <c r="FGJ71"/>
      <c r="FGK71"/>
      <c r="FGL71"/>
      <c r="FGM71"/>
      <c r="FGN71"/>
      <c r="FGO71"/>
      <c r="FGP71"/>
      <c r="FGQ71"/>
      <c r="FGR71"/>
      <c r="FGS71"/>
      <c r="FGT71"/>
      <c r="FGU71"/>
      <c r="FGV71"/>
      <c r="FGW71"/>
      <c r="FGX71"/>
      <c r="FGY71"/>
      <c r="FGZ71"/>
      <c r="FHA71"/>
      <c r="FHB71"/>
      <c r="FHC71"/>
      <c r="FHD71"/>
      <c r="FHE71"/>
      <c r="FHF71"/>
      <c r="FHG71"/>
      <c r="FHH71"/>
      <c r="FHI71"/>
      <c r="FHJ71"/>
      <c r="FHK71"/>
      <c r="FHL71"/>
      <c r="FHM71"/>
      <c r="FHN71"/>
      <c r="FHO71"/>
      <c r="FHP71"/>
      <c r="FHQ71"/>
      <c r="FHR71"/>
      <c r="FHS71"/>
      <c r="FHT71"/>
      <c r="FHU71"/>
      <c r="FHV71"/>
      <c r="FHW71"/>
      <c r="FHX71"/>
      <c r="FHY71"/>
      <c r="FHZ71"/>
      <c r="FIA71"/>
      <c r="FIB71"/>
      <c r="FIC71"/>
      <c r="FID71"/>
      <c r="FIE71"/>
      <c r="FIF71"/>
      <c r="FIG71"/>
      <c r="FIH71"/>
      <c r="FII71"/>
      <c r="FIJ71"/>
      <c r="FIK71"/>
      <c r="FIL71"/>
      <c r="FIM71"/>
      <c r="FIN71"/>
      <c r="FIO71"/>
      <c r="FIP71"/>
      <c r="FIQ71"/>
      <c r="FIR71"/>
      <c r="FIS71"/>
      <c r="FIT71"/>
      <c r="FIU71"/>
      <c r="FIV71"/>
      <c r="FIW71"/>
      <c r="FIX71"/>
      <c r="FIY71"/>
      <c r="FIZ71"/>
      <c r="FJA71"/>
      <c r="FJB71"/>
      <c r="FJC71"/>
      <c r="FJD71"/>
      <c r="FJE71"/>
      <c r="FJF71"/>
      <c r="FJG71"/>
      <c r="FJH71"/>
      <c r="FJI71"/>
      <c r="FJJ71"/>
      <c r="FJK71"/>
      <c r="FJL71"/>
      <c r="FJM71"/>
      <c r="FJN71"/>
      <c r="FJO71"/>
      <c r="FJP71"/>
      <c r="FJQ71"/>
      <c r="FJR71"/>
      <c r="FJS71"/>
      <c r="FJT71"/>
      <c r="FJU71"/>
      <c r="FJV71"/>
      <c r="FJW71"/>
      <c r="FJX71"/>
      <c r="FJY71"/>
      <c r="FJZ71"/>
      <c r="FKA71"/>
      <c r="FKB71"/>
      <c r="FKC71"/>
      <c r="FKD71"/>
      <c r="FKE71"/>
      <c r="FKF71"/>
      <c r="FKG71"/>
      <c r="FKH71"/>
      <c r="FKI71"/>
      <c r="FKJ71"/>
      <c r="FKK71"/>
      <c r="FKL71"/>
      <c r="FKM71"/>
      <c r="FKN71"/>
      <c r="FKO71"/>
      <c r="FKP71"/>
      <c r="FKQ71"/>
      <c r="FKR71"/>
      <c r="FKS71"/>
      <c r="FKT71"/>
      <c r="FKU71"/>
      <c r="FKV71"/>
      <c r="FKW71"/>
      <c r="FKX71"/>
      <c r="FKY71"/>
      <c r="FKZ71"/>
      <c r="FLA71"/>
      <c r="FLB71"/>
      <c r="FLC71"/>
      <c r="FLD71"/>
      <c r="FLE71"/>
      <c r="FLF71"/>
      <c r="FLG71"/>
      <c r="FLH71"/>
      <c r="FLI71"/>
      <c r="FLJ71"/>
      <c r="FLK71"/>
      <c r="FLL71"/>
      <c r="FLM71"/>
      <c r="FLN71"/>
      <c r="FLO71"/>
      <c r="FLP71"/>
      <c r="FLQ71"/>
      <c r="FLR71"/>
      <c r="FLS71"/>
      <c r="FLT71"/>
      <c r="FLU71"/>
      <c r="FLV71"/>
      <c r="FLW71"/>
      <c r="FLX71"/>
      <c r="FLY71"/>
      <c r="FLZ71"/>
      <c r="FMA71"/>
      <c r="FMB71"/>
      <c r="FMC71"/>
      <c r="FMD71"/>
      <c r="FME71"/>
      <c r="FMF71"/>
      <c r="FMG71"/>
      <c r="FMH71"/>
      <c r="FMI71"/>
      <c r="FMJ71"/>
      <c r="FMK71"/>
      <c r="FML71"/>
      <c r="FMM71"/>
      <c r="FMN71"/>
      <c r="FMO71"/>
      <c r="FMP71"/>
      <c r="FMQ71"/>
      <c r="FMR71"/>
      <c r="FMS71"/>
      <c r="FMT71"/>
      <c r="FMU71"/>
      <c r="FMV71"/>
      <c r="FMW71"/>
      <c r="FMX71"/>
      <c r="FMY71"/>
      <c r="FMZ71"/>
      <c r="FNA71"/>
      <c r="FNB71"/>
      <c r="FNC71"/>
      <c r="FND71"/>
      <c r="FNE71"/>
      <c r="FNF71"/>
      <c r="FNG71"/>
      <c r="FNH71"/>
      <c r="FNI71"/>
      <c r="FNJ71"/>
      <c r="FNK71"/>
      <c r="FNL71"/>
      <c r="FNM71"/>
      <c r="FNN71"/>
      <c r="FNO71"/>
      <c r="FNP71"/>
      <c r="FNQ71"/>
      <c r="FNR71"/>
      <c r="FNS71"/>
      <c r="FNT71"/>
      <c r="FNU71"/>
      <c r="FNV71"/>
      <c r="FNW71"/>
      <c r="FNX71"/>
      <c r="FNY71"/>
      <c r="FNZ71"/>
      <c r="FOA71"/>
      <c r="FOB71"/>
      <c r="FOC71"/>
      <c r="FOD71"/>
      <c r="FOE71"/>
      <c r="FOF71"/>
      <c r="FOG71"/>
      <c r="FOH71"/>
      <c r="FOI71"/>
      <c r="FOJ71"/>
      <c r="FOK71"/>
      <c r="FOL71"/>
      <c r="FOM71"/>
      <c r="FON71"/>
      <c r="FOO71"/>
      <c r="FOP71"/>
      <c r="FOQ71"/>
      <c r="FOR71"/>
      <c r="FOS71"/>
      <c r="FOT71"/>
      <c r="FOU71"/>
      <c r="FOV71"/>
      <c r="FOW71"/>
      <c r="FOX71"/>
      <c r="FOY71"/>
      <c r="FOZ71"/>
      <c r="FPA71"/>
      <c r="FPB71"/>
      <c r="FPC71"/>
      <c r="FPD71"/>
      <c r="FPE71"/>
      <c r="FPF71"/>
      <c r="FPG71"/>
      <c r="FPH71"/>
      <c r="FPI71"/>
      <c r="FPJ71"/>
      <c r="FPK71"/>
      <c r="FPL71"/>
      <c r="FPM71"/>
      <c r="FPN71"/>
      <c r="FPO71"/>
      <c r="FPP71"/>
      <c r="FPQ71"/>
      <c r="FPR71"/>
      <c r="FPS71"/>
      <c r="FPT71"/>
      <c r="FPU71"/>
      <c r="FPV71"/>
      <c r="FPW71"/>
      <c r="FPX71"/>
      <c r="FPY71"/>
      <c r="FPZ71"/>
      <c r="FQA71"/>
      <c r="FQB71"/>
      <c r="FQC71"/>
      <c r="FQD71"/>
      <c r="FQE71"/>
      <c r="FQF71"/>
      <c r="FQG71"/>
      <c r="FQH71"/>
      <c r="FQI71"/>
      <c r="FQJ71"/>
      <c r="FQK71"/>
      <c r="FQL71"/>
      <c r="FQM71"/>
      <c r="FQN71"/>
      <c r="FQO71"/>
      <c r="FQP71"/>
      <c r="FQQ71"/>
      <c r="FQR71"/>
      <c r="FQS71"/>
      <c r="FQT71"/>
      <c r="FQU71"/>
      <c r="FQV71"/>
      <c r="FQW71"/>
      <c r="FQX71"/>
      <c r="FQY71"/>
      <c r="FQZ71"/>
      <c r="FRA71"/>
      <c r="FRB71"/>
      <c r="FRC71"/>
      <c r="FRD71"/>
      <c r="FRE71"/>
      <c r="FRF71"/>
      <c r="FRG71"/>
      <c r="FRH71"/>
      <c r="FRI71"/>
      <c r="FRJ71"/>
      <c r="FRK71"/>
      <c r="FRL71"/>
      <c r="FRM71"/>
      <c r="FRN71"/>
      <c r="FRO71"/>
      <c r="FRP71"/>
      <c r="FRQ71"/>
      <c r="FRR71"/>
      <c r="FRS71"/>
      <c r="FRT71"/>
      <c r="FRU71"/>
      <c r="FRV71"/>
      <c r="FRW71"/>
      <c r="FRX71"/>
      <c r="FRY71"/>
      <c r="FRZ71"/>
      <c r="FSA71"/>
      <c r="FSB71"/>
      <c r="FSC71"/>
      <c r="FSD71"/>
      <c r="FSE71"/>
      <c r="FSF71"/>
      <c r="FSG71"/>
      <c r="FSH71"/>
      <c r="FSI71"/>
      <c r="FSJ71"/>
      <c r="FSK71"/>
      <c r="FSL71"/>
      <c r="FSM71"/>
      <c r="FSN71"/>
      <c r="FSO71"/>
      <c r="FSP71"/>
      <c r="FSQ71"/>
      <c r="FSR71"/>
      <c r="FSS71"/>
      <c r="FST71"/>
      <c r="FSU71"/>
      <c r="FSV71"/>
      <c r="FSW71"/>
      <c r="FSX71"/>
      <c r="FSY71"/>
      <c r="FSZ71"/>
      <c r="FTA71"/>
      <c r="FTB71"/>
      <c r="FTC71"/>
      <c r="FTD71"/>
      <c r="FTE71"/>
      <c r="FTF71"/>
      <c r="FTG71"/>
      <c r="FTH71"/>
      <c r="FTI71"/>
      <c r="FTJ71"/>
      <c r="FTK71"/>
      <c r="FTL71"/>
      <c r="FTM71"/>
      <c r="FTN71"/>
      <c r="FTO71"/>
      <c r="FTP71"/>
      <c r="FTQ71"/>
      <c r="FTR71"/>
      <c r="FTS71"/>
      <c r="FTT71"/>
      <c r="FTU71"/>
      <c r="FTV71"/>
      <c r="FTW71"/>
      <c r="FTX71"/>
      <c r="FTY71"/>
      <c r="FTZ71"/>
      <c r="FUA71"/>
      <c r="FUB71"/>
      <c r="FUC71"/>
      <c r="FUD71"/>
      <c r="FUE71"/>
      <c r="FUF71"/>
      <c r="FUG71"/>
      <c r="FUH71"/>
      <c r="FUI71"/>
      <c r="FUJ71"/>
      <c r="FUK71"/>
      <c r="FUL71"/>
      <c r="FUM71"/>
      <c r="FUN71"/>
      <c r="FUO71"/>
      <c r="FUP71"/>
      <c r="FUQ71"/>
      <c r="FUR71"/>
      <c r="FUS71"/>
      <c r="FUT71"/>
      <c r="FUU71"/>
      <c r="FUV71"/>
      <c r="FUW71"/>
      <c r="FUX71"/>
      <c r="FUY71"/>
      <c r="FUZ71"/>
      <c r="FVA71"/>
      <c r="FVB71"/>
      <c r="FVC71"/>
      <c r="FVD71"/>
      <c r="FVE71"/>
      <c r="FVF71"/>
      <c r="FVG71"/>
      <c r="FVH71"/>
      <c r="FVI71"/>
      <c r="FVJ71"/>
      <c r="FVK71"/>
      <c r="FVL71"/>
      <c r="FVM71"/>
      <c r="FVN71"/>
      <c r="FVO71"/>
      <c r="FVP71"/>
      <c r="FVQ71"/>
      <c r="FVR71"/>
      <c r="FVS71"/>
      <c r="FVT71"/>
      <c r="FVU71"/>
      <c r="FVV71"/>
      <c r="FVW71"/>
      <c r="FVX71"/>
      <c r="FVY71"/>
      <c r="FVZ71"/>
      <c r="FWA71"/>
      <c r="FWB71"/>
      <c r="FWC71"/>
      <c r="FWD71"/>
      <c r="FWE71"/>
      <c r="FWF71"/>
      <c r="FWG71"/>
      <c r="FWH71"/>
      <c r="FWI71"/>
      <c r="FWJ71"/>
      <c r="FWK71"/>
      <c r="FWL71"/>
      <c r="FWM71"/>
      <c r="FWN71"/>
      <c r="FWO71"/>
      <c r="FWP71"/>
      <c r="FWQ71"/>
      <c r="FWR71"/>
      <c r="FWS71"/>
      <c r="FWT71"/>
      <c r="FWU71"/>
      <c r="FWV71"/>
      <c r="FWW71"/>
      <c r="FWX71"/>
      <c r="FWY71"/>
      <c r="FWZ71"/>
      <c r="FXA71"/>
      <c r="FXB71"/>
      <c r="FXC71"/>
      <c r="FXD71"/>
      <c r="FXE71"/>
      <c r="FXF71"/>
      <c r="FXG71"/>
      <c r="FXH71"/>
      <c r="FXI71"/>
      <c r="FXJ71"/>
      <c r="FXK71"/>
      <c r="FXL71"/>
      <c r="FXM71"/>
      <c r="FXN71"/>
      <c r="FXO71"/>
      <c r="FXP71"/>
      <c r="FXQ71"/>
      <c r="FXR71"/>
      <c r="FXS71"/>
      <c r="FXT71"/>
      <c r="FXU71"/>
      <c r="FXV71"/>
      <c r="FXW71"/>
      <c r="FXX71"/>
      <c r="FXY71"/>
      <c r="FXZ71"/>
      <c r="FYA71"/>
      <c r="FYB71"/>
      <c r="FYC71"/>
      <c r="FYD71"/>
      <c r="FYE71"/>
      <c r="FYF71"/>
      <c r="FYG71"/>
      <c r="FYH71"/>
      <c r="FYI71"/>
      <c r="FYJ71"/>
      <c r="FYK71"/>
      <c r="FYL71"/>
      <c r="FYM71"/>
      <c r="FYN71"/>
      <c r="FYO71"/>
      <c r="FYP71"/>
      <c r="FYQ71"/>
      <c r="FYR71"/>
      <c r="FYS71"/>
      <c r="FYT71"/>
      <c r="FYU71"/>
      <c r="FYV71"/>
      <c r="FYW71"/>
      <c r="FYX71"/>
      <c r="FYY71"/>
      <c r="FYZ71"/>
      <c r="FZA71"/>
      <c r="FZB71"/>
      <c r="FZC71"/>
      <c r="FZD71"/>
      <c r="FZE71"/>
      <c r="FZF71"/>
      <c r="FZG71"/>
      <c r="FZH71"/>
      <c r="FZI71"/>
      <c r="FZJ71"/>
      <c r="FZK71"/>
      <c r="FZL71"/>
      <c r="FZM71"/>
      <c r="FZN71"/>
      <c r="FZO71"/>
      <c r="FZP71"/>
      <c r="FZQ71"/>
      <c r="FZR71"/>
      <c r="FZS71"/>
      <c r="FZT71"/>
      <c r="FZU71"/>
      <c r="FZV71"/>
      <c r="FZW71"/>
      <c r="FZX71"/>
      <c r="FZY71"/>
      <c r="FZZ71"/>
      <c r="GAA71"/>
      <c r="GAB71"/>
      <c r="GAC71"/>
      <c r="GAD71"/>
      <c r="GAE71"/>
      <c r="GAF71"/>
      <c r="GAG71"/>
      <c r="GAH71"/>
      <c r="GAI71"/>
      <c r="GAJ71"/>
      <c r="GAK71"/>
      <c r="GAL71"/>
      <c r="GAM71"/>
      <c r="GAN71"/>
      <c r="GAO71"/>
      <c r="GAP71"/>
      <c r="GAQ71"/>
      <c r="GAR71"/>
      <c r="GAS71"/>
      <c r="GAT71"/>
      <c r="GAU71"/>
      <c r="GAV71"/>
      <c r="GAW71"/>
      <c r="GAX71"/>
      <c r="GAY71"/>
      <c r="GAZ71"/>
      <c r="GBA71"/>
      <c r="GBB71"/>
      <c r="GBC71"/>
      <c r="GBD71"/>
      <c r="GBE71"/>
      <c r="GBF71"/>
      <c r="GBG71"/>
      <c r="GBH71"/>
      <c r="GBI71"/>
      <c r="GBJ71"/>
      <c r="GBK71"/>
      <c r="GBL71"/>
      <c r="GBM71"/>
      <c r="GBN71"/>
      <c r="GBO71"/>
      <c r="GBP71"/>
      <c r="GBQ71"/>
      <c r="GBR71"/>
      <c r="GBS71"/>
      <c r="GBT71"/>
      <c r="GBU71"/>
      <c r="GBV71"/>
      <c r="GBW71"/>
      <c r="GBX71"/>
      <c r="GBY71"/>
      <c r="GBZ71"/>
      <c r="GCA71"/>
      <c r="GCB71"/>
      <c r="GCC71"/>
      <c r="GCD71"/>
      <c r="GCE71"/>
      <c r="GCF71"/>
      <c r="GCG71"/>
      <c r="GCH71"/>
      <c r="GCI71"/>
      <c r="GCJ71"/>
      <c r="GCK71"/>
      <c r="GCL71"/>
      <c r="GCM71"/>
      <c r="GCN71"/>
      <c r="GCO71"/>
      <c r="GCP71"/>
      <c r="GCQ71"/>
      <c r="GCR71"/>
      <c r="GCS71"/>
      <c r="GCT71"/>
      <c r="GCU71"/>
      <c r="GCV71"/>
      <c r="GCW71"/>
      <c r="GCX71"/>
      <c r="GCY71"/>
      <c r="GCZ71"/>
      <c r="GDA71"/>
      <c r="GDB71"/>
      <c r="GDC71"/>
      <c r="GDD71"/>
      <c r="GDE71"/>
      <c r="GDF71"/>
      <c r="GDG71"/>
      <c r="GDH71"/>
      <c r="GDI71"/>
      <c r="GDJ71"/>
      <c r="GDK71"/>
      <c r="GDL71"/>
      <c r="GDM71"/>
      <c r="GDN71"/>
      <c r="GDO71"/>
      <c r="GDP71"/>
      <c r="GDQ71"/>
      <c r="GDR71"/>
      <c r="GDS71"/>
      <c r="GDT71"/>
      <c r="GDU71"/>
      <c r="GDV71"/>
      <c r="GDW71"/>
      <c r="GDX71"/>
      <c r="GDY71"/>
      <c r="GDZ71"/>
      <c r="GEA71"/>
      <c r="GEB71"/>
      <c r="GEC71"/>
      <c r="GED71"/>
      <c r="GEE71"/>
      <c r="GEF71"/>
      <c r="GEG71"/>
      <c r="GEH71"/>
      <c r="GEI71"/>
      <c r="GEJ71"/>
      <c r="GEK71"/>
      <c r="GEL71"/>
      <c r="GEM71"/>
      <c r="GEN71"/>
      <c r="GEO71"/>
      <c r="GEP71"/>
      <c r="GEQ71"/>
      <c r="GER71"/>
      <c r="GES71"/>
      <c r="GET71"/>
      <c r="GEU71"/>
      <c r="GEV71"/>
      <c r="GEW71"/>
      <c r="GEX71"/>
      <c r="GEY71"/>
      <c r="GEZ71"/>
      <c r="GFA71"/>
      <c r="GFB71"/>
      <c r="GFC71"/>
      <c r="GFD71"/>
      <c r="GFE71"/>
      <c r="GFF71"/>
      <c r="GFG71"/>
      <c r="GFH71"/>
      <c r="GFI71"/>
      <c r="GFJ71"/>
      <c r="GFK71"/>
      <c r="GFL71"/>
      <c r="GFM71"/>
      <c r="GFN71"/>
      <c r="GFO71"/>
      <c r="GFP71"/>
      <c r="GFQ71"/>
      <c r="GFR71"/>
      <c r="GFS71"/>
      <c r="GFT71"/>
      <c r="GFU71"/>
      <c r="GFV71"/>
      <c r="GFW71"/>
      <c r="GFX71"/>
      <c r="GFY71"/>
      <c r="GFZ71"/>
      <c r="GGA71"/>
      <c r="GGB71"/>
      <c r="GGC71"/>
      <c r="GGD71"/>
      <c r="GGE71"/>
      <c r="GGF71"/>
      <c r="GGG71"/>
      <c r="GGH71"/>
      <c r="GGI71"/>
      <c r="GGJ71"/>
      <c r="GGK71"/>
      <c r="GGL71"/>
      <c r="GGM71"/>
      <c r="GGN71"/>
      <c r="GGO71"/>
      <c r="GGP71"/>
      <c r="GGQ71"/>
      <c r="GGR71"/>
      <c r="GGS71"/>
      <c r="GGT71"/>
      <c r="GGU71"/>
      <c r="GGV71"/>
      <c r="GGW71"/>
      <c r="GGX71"/>
      <c r="GGY71"/>
      <c r="GGZ71"/>
      <c r="GHA71"/>
      <c r="GHB71"/>
      <c r="GHC71"/>
      <c r="GHD71"/>
      <c r="GHE71"/>
      <c r="GHF71"/>
      <c r="GHG71"/>
      <c r="GHH71"/>
      <c r="GHI71"/>
      <c r="GHJ71"/>
      <c r="GHK71"/>
      <c r="GHL71"/>
      <c r="GHM71"/>
      <c r="GHN71"/>
      <c r="GHO71"/>
      <c r="GHP71"/>
      <c r="GHQ71"/>
      <c r="GHR71"/>
      <c r="GHS71"/>
      <c r="GHT71"/>
      <c r="GHU71"/>
      <c r="GHV71"/>
      <c r="GHW71"/>
      <c r="GHX71"/>
      <c r="GHY71"/>
      <c r="GHZ71"/>
      <c r="GIA71"/>
      <c r="GIB71"/>
      <c r="GIC71"/>
      <c r="GID71"/>
      <c r="GIE71"/>
      <c r="GIF71"/>
      <c r="GIG71"/>
      <c r="GIH71"/>
      <c r="GII71"/>
      <c r="GIJ71"/>
      <c r="GIK71"/>
      <c r="GIL71"/>
      <c r="GIM71"/>
      <c r="GIN71"/>
      <c r="GIO71"/>
      <c r="GIP71"/>
      <c r="GIQ71"/>
      <c r="GIR71"/>
      <c r="GIS71"/>
      <c r="GIT71"/>
      <c r="GIU71"/>
      <c r="GIV71"/>
      <c r="GIW71"/>
      <c r="GIX71"/>
      <c r="GIY71"/>
      <c r="GIZ71"/>
      <c r="GJA71"/>
      <c r="GJB71"/>
      <c r="GJC71"/>
      <c r="GJD71"/>
      <c r="GJE71"/>
      <c r="GJF71"/>
      <c r="GJG71"/>
      <c r="GJH71"/>
      <c r="GJI71"/>
      <c r="GJJ71"/>
      <c r="GJK71"/>
      <c r="GJL71"/>
      <c r="GJM71"/>
      <c r="GJN71"/>
      <c r="GJO71"/>
      <c r="GJP71"/>
      <c r="GJQ71"/>
      <c r="GJR71"/>
      <c r="GJS71"/>
      <c r="GJT71"/>
      <c r="GJU71"/>
      <c r="GJV71"/>
      <c r="GJW71"/>
      <c r="GJX71"/>
      <c r="GJY71"/>
      <c r="GJZ71"/>
      <c r="GKA71"/>
      <c r="GKB71"/>
      <c r="GKC71"/>
      <c r="GKD71"/>
      <c r="GKE71"/>
      <c r="GKF71"/>
      <c r="GKG71"/>
      <c r="GKH71"/>
      <c r="GKI71"/>
      <c r="GKJ71"/>
      <c r="GKK71"/>
      <c r="GKL71"/>
      <c r="GKM71"/>
      <c r="GKN71"/>
      <c r="GKO71"/>
      <c r="GKP71"/>
      <c r="GKQ71"/>
      <c r="GKR71"/>
      <c r="GKS71"/>
      <c r="GKT71"/>
      <c r="GKU71"/>
      <c r="GKV71"/>
      <c r="GKW71"/>
      <c r="GKX71"/>
      <c r="GKY71"/>
      <c r="GKZ71"/>
      <c r="GLA71"/>
      <c r="GLB71"/>
      <c r="GLC71"/>
      <c r="GLD71"/>
      <c r="GLE71"/>
      <c r="GLF71"/>
      <c r="GLG71"/>
      <c r="GLH71"/>
      <c r="GLI71"/>
      <c r="GLJ71"/>
      <c r="GLK71"/>
      <c r="GLL71"/>
      <c r="GLM71"/>
      <c r="GLN71"/>
      <c r="GLO71"/>
      <c r="GLP71"/>
      <c r="GLQ71"/>
      <c r="GLR71"/>
      <c r="GLS71"/>
      <c r="GLT71"/>
      <c r="GLU71"/>
      <c r="GLV71"/>
      <c r="GLW71"/>
      <c r="GLX71"/>
      <c r="GLY71"/>
      <c r="GLZ71"/>
      <c r="GMA71"/>
      <c r="GMB71"/>
      <c r="GMC71"/>
      <c r="GMD71"/>
      <c r="GME71"/>
      <c r="GMF71"/>
      <c r="GMG71"/>
      <c r="GMH71"/>
      <c r="GMI71"/>
      <c r="GMJ71"/>
      <c r="GMK71"/>
      <c r="GML71"/>
      <c r="GMM71"/>
      <c r="GMN71"/>
      <c r="GMO71"/>
      <c r="GMP71"/>
      <c r="GMQ71"/>
      <c r="GMR71"/>
      <c r="GMS71"/>
      <c r="GMT71"/>
      <c r="GMU71"/>
      <c r="GMV71"/>
      <c r="GMW71"/>
      <c r="GMX71"/>
      <c r="GMY71"/>
      <c r="GMZ71"/>
      <c r="GNA71"/>
      <c r="GNB71"/>
      <c r="GNC71"/>
      <c r="GND71"/>
      <c r="GNE71"/>
      <c r="GNF71"/>
      <c r="GNG71"/>
      <c r="GNH71"/>
      <c r="GNI71"/>
      <c r="GNJ71"/>
      <c r="GNK71"/>
      <c r="GNL71"/>
      <c r="GNM71"/>
      <c r="GNN71"/>
      <c r="GNO71"/>
      <c r="GNP71"/>
      <c r="GNQ71"/>
      <c r="GNR71"/>
      <c r="GNS71"/>
      <c r="GNT71"/>
      <c r="GNU71"/>
      <c r="GNV71"/>
      <c r="GNW71"/>
      <c r="GNX71"/>
      <c r="GNY71"/>
      <c r="GNZ71"/>
      <c r="GOA71"/>
      <c r="GOB71"/>
      <c r="GOC71"/>
      <c r="GOD71"/>
      <c r="GOE71"/>
      <c r="GOF71"/>
      <c r="GOG71"/>
      <c r="GOH71"/>
      <c r="GOI71"/>
      <c r="GOJ71"/>
      <c r="GOK71"/>
      <c r="GOL71"/>
      <c r="GOM71"/>
      <c r="GON71"/>
      <c r="GOO71"/>
      <c r="GOP71"/>
      <c r="GOQ71"/>
      <c r="GOR71"/>
      <c r="GOS71"/>
      <c r="GOT71"/>
      <c r="GOU71"/>
      <c r="GOV71"/>
      <c r="GOW71"/>
      <c r="GOX71"/>
      <c r="GOY71"/>
      <c r="GOZ71"/>
      <c r="GPA71"/>
      <c r="GPB71"/>
      <c r="GPC71"/>
      <c r="GPD71"/>
      <c r="GPE71"/>
      <c r="GPF71"/>
      <c r="GPG71"/>
      <c r="GPH71"/>
      <c r="GPI71"/>
      <c r="GPJ71"/>
      <c r="GPK71"/>
      <c r="GPL71"/>
      <c r="GPM71"/>
      <c r="GPN71"/>
      <c r="GPO71"/>
      <c r="GPP71"/>
      <c r="GPQ71"/>
      <c r="GPR71"/>
      <c r="GPS71"/>
      <c r="GPT71"/>
      <c r="GPU71"/>
      <c r="GPV71"/>
      <c r="GPW71"/>
      <c r="GPX71"/>
      <c r="GPY71"/>
      <c r="GPZ71"/>
      <c r="GQA71"/>
      <c r="GQB71"/>
      <c r="GQC71"/>
      <c r="GQD71"/>
      <c r="GQE71"/>
      <c r="GQF71"/>
      <c r="GQG71"/>
      <c r="GQH71"/>
      <c r="GQI71"/>
      <c r="GQJ71"/>
      <c r="GQK71"/>
      <c r="GQL71"/>
      <c r="GQM71"/>
      <c r="GQN71"/>
      <c r="GQO71"/>
      <c r="GQP71"/>
      <c r="GQQ71"/>
      <c r="GQR71"/>
      <c r="GQS71"/>
      <c r="GQT71"/>
      <c r="GQU71"/>
      <c r="GQV71"/>
      <c r="GQW71"/>
      <c r="GQX71"/>
      <c r="GQY71"/>
      <c r="GQZ71"/>
      <c r="GRA71"/>
      <c r="GRB71"/>
      <c r="GRC71"/>
      <c r="GRD71"/>
      <c r="GRE71"/>
      <c r="GRF71"/>
      <c r="GRG71"/>
      <c r="GRH71"/>
      <c r="GRI71"/>
      <c r="GRJ71"/>
      <c r="GRK71"/>
      <c r="GRL71"/>
      <c r="GRM71"/>
      <c r="GRN71"/>
      <c r="GRO71"/>
      <c r="GRP71"/>
      <c r="GRQ71"/>
      <c r="GRR71"/>
      <c r="GRS71"/>
      <c r="GRT71"/>
      <c r="GRU71"/>
      <c r="GRV71"/>
      <c r="GRW71"/>
      <c r="GRX71"/>
      <c r="GRY71"/>
      <c r="GRZ71"/>
      <c r="GSA71"/>
      <c r="GSB71"/>
      <c r="GSC71"/>
      <c r="GSD71"/>
      <c r="GSE71"/>
      <c r="GSF71"/>
      <c r="GSG71"/>
      <c r="GSH71"/>
      <c r="GSI71"/>
      <c r="GSJ71"/>
      <c r="GSK71"/>
      <c r="GSL71"/>
      <c r="GSM71"/>
      <c r="GSN71"/>
      <c r="GSO71"/>
      <c r="GSP71"/>
      <c r="GSQ71"/>
      <c r="GSR71"/>
      <c r="GSS71"/>
      <c r="GST71"/>
      <c r="GSU71"/>
      <c r="GSV71"/>
      <c r="GSW71"/>
      <c r="GSX71"/>
      <c r="GSY71"/>
      <c r="GSZ71"/>
      <c r="GTA71"/>
      <c r="GTB71"/>
      <c r="GTC71"/>
      <c r="GTD71"/>
      <c r="GTE71"/>
      <c r="GTF71"/>
      <c r="GTG71"/>
      <c r="GTH71"/>
      <c r="GTI71"/>
      <c r="GTJ71"/>
      <c r="GTK71"/>
      <c r="GTL71"/>
      <c r="GTM71"/>
      <c r="GTN71"/>
      <c r="GTO71"/>
      <c r="GTP71"/>
      <c r="GTQ71"/>
      <c r="GTR71"/>
      <c r="GTS71"/>
      <c r="GTT71"/>
      <c r="GTU71"/>
      <c r="GTV71"/>
      <c r="GTW71"/>
      <c r="GTX71"/>
      <c r="GTY71"/>
      <c r="GTZ71"/>
      <c r="GUA71"/>
      <c r="GUB71"/>
      <c r="GUC71"/>
      <c r="GUD71"/>
      <c r="GUE71"/>
      <c r="GUF71"/>
      <c r="GUG71"/>
      <c r="GUH71"/>
      <c r="GUI71"/>
      <c r="GUJ71"/>
      <c r="GUK71"/>
      <c r="GUL71"/>
      <c r="GUM71"/>
      <c r="GUN71"/>
      <c r="GUO71"/>
      <c r="GUP71"/>
      <c r="GUQ71"/>
      <c r="GUR71"/>
      <c r="GUS71"/>
      <c r="GUT71"/>
      <c r="GUU71"/>
      <c r="GUV71"/>
      <c r="GUW71"/>
      <c r="GUX71"/>
      <c r="GUY71"/>
      <c r="GUZ71"/>
      <c r="GVA71"/>
      <c r="GVB71"/>
      <c r="GVC71"/>
      <c r="GVD71"/>
      <c r="GVE71"/>
      <c r="GVF71"/>
      <c r="GVG71"/>
      <c r="GVH71"/>
      <c r="GVI71"/>
      <c r="GVJ71"/>
      <c r="GVK71"/>
      <c r="GVL71"/>
      <c r="GVM71"/>
      <c r="GVN71"/>
      <c r="GVO71"/>
      <c r="GVP71"/>
      <c r="GVQ71"/>
      <c r="GVR71"/>
      <c r="GVS71"/>
      <c r="GVT71"/>
      <c r="GVU71"/>
      <c r="GVV71"/>
      <c r="GVW71"/>
      <c r="GVX71"/>
      <c r="GVY71"/>
      <c r="GVZ71"/>
      <c r="GWA71"/>
      <c r="GWB71"/>
      <c r="GWC71"/>
      <c r="GWD71"/>
      <c r="GWE71"/>
      <c r="GWF71"/>
      <c r="GWG71"/>
      <c r="GWH71"/>
      <c r="GWI71"/>
      <c r="GWJ71"/>
      <c r="GWK71"/>
      <c r="GWL71"/>
      <c r="GWM71"/>
      <c r="GWN71"/>
      <c r="GWO71"/>
      <c r="GWP71"/>
      <c r="GWQ71"/>
      <c r="GWR71"/>
      <c r="GWS71"/>
      <c r="GWT71"/>
      <c r="GWU71"/>
      <c r="GWV71"/>
      <c r="GWW71"/>
      <c r="GWX71"/>
      <c r="GWY71"/>
      <c r="GWZ71"/>
      <c r="GXA71"/>
      <c r="GXB71"/>
      <c r="GXC71"/>
      <c r="GXD71"/>
      <c r="GXE71"/>
      <c r="GXF71"/>
      <c r="GXG71"/>
      <c r="GXH71"/>
      <c r="GXI71"/>
      <c r="GXJ71"/>
      <c r="GXK71"/>
      <c r="GXL71"/>
      <c r="GXM71"/>
      <c r="GXN71"/>
      <c r="GXO71"/>
      <c r="GXP71"/>
      <c r="GXQ71"/>
      <c r="GXR71"/>
      <c r="GXS71"/>
      <c r="GXT71"/>
      <c r="GXU71"/>
      <c r="GXV71"/>
      <c r="GXW71"/>
      <c r="GXX71"/>
      <c r="GXY71"/>
      <c r="GXZ71"/>
      <c r="GYA71"/>
      <c r="GYB71"/>
      <c r="GYC71"/>
      <c r="GYD71"/>
      <c r="GYE71"/>
      <c r="GYF71"/>
      <c r="GYG71"/>
      <c r="GYH71"/>
      <c r="GYI71"/>
      <c r="GYJ71"/>
      <c r="GYK71"/>
      <c r="GYL71"/>
      <c r="GYM71"/>
      <c r="GYN71"/>
      <c r="GYO71"/>
      <c r="GYP71"/>
      <c r="GYQ71"/>
      <c r="GYR71"/>
      <c r="GYS71"/>
      <c r="GYT71"/>
      <c r="GYU71"/>
      <c r="GYV71"/>
      <c r="GYW71"/>
      <c r="GYX71"/>
      <c r="GYY71"/>
      <c r="GYZ71"/>
      <c r="GZA71"/>
      <c r="GZB71"/>
      <c r="GZC71"/>
      <c r="GZD71"/>
      <c r="GZE71"/>
      <c r="GZF71"/>
      <c r="GZG71"/>
      <c r="GZH71"/>
      <c r="GZI71"/>
      <c r="GZJ71"/>
      <c r="GZK71"/>
      <c r="GZL71"/>
      <c r="GZM71"/>
      <c r="GZN71"/>
      <c r="GZO71"/>
      <c r="GZP71"/>
      <c r="GZQ71"/>
      <c r="GZR71"/>
      <c r="GZS71"/>
      <c r="GZT71"/>
      <c r="GZU71"/>
      <c r="GZV71"/>
      <c r="GZW71"/>
      <c r="GZX71"/>
      <c r="GZY71"/>
      <c r="GZZ71"/>
      <c r="HAA71"/>
      <c r="HAB71"/>
      <c r="HAC71"/>
      <c r="HAD71"/>
      <c r="HAE71"/>
      <c r="HAF71"/>
      <c r="HAG71"/>
      <c r="HAH71"/>
      <c r="HAI71"/>
      <c r="HAJ71"/>
      <c r="HAK71"/>
      <c r="HAL71"/>
      <c r="HAM71"/>
      <c r="HAN71"/>
      <c r="HAO71"/>
      <c r="HAP71"/>
      <c r="HAQ71"/>
      <c r="HAR71"/>
      <c r="HAS71"/>
      <c r="HAT71"/>
      <c r="HAU71"/>
      <c r="HAV71"/>
      <c r="HAW71"/>
      <c r="HAX71"/>
      <c r="HAY71"/>
      <c r="HAZ71"/>
      <c r="HBA71"/>
      <c r="HBB71"/>
      <c r="HBC71"/>
      <c r="HBD71"/>
      <c r="HBE71"/>
      <c r="HBF71"/>
      <c r="HBG71"/>
      <c r="HBH71"/>
      <c r="HBI71"/>
      <c r="HBJ71"/>
      <c r="HBK71"/>
      <c r="HBL71"/>
      <c r="HBM71"/>
      <c r="HBN71"/>
      <c r="HBO71"/>
      <c r="HBP71"/>
      <c r="HBQ71"/>
      <c r="HBR71"/>
      <c r="HBS71"/>
      <c r="HBT71"/>
      <c r="HBU71"/>
      <c r="HBV71"/>
      <c r="HBW71"/>
      <c r="HBX71"/>
      <c r="HBY71"/>
      <c r="HBZ71"/>
      <c r="HCA71"/>
      <c r="HCB71"/>
      <c r="HCC71"/>
      <c r="HCD71"/>
      <c r="HCE71"/>
      <c r="HCF71"/>
      <c r="HCG71"/>
      <c r="HCH71"/>
      <c r="HCI71"/>
      <c r="HCJ71"/>
      <c r="HCK71"/>
      <c r="HCL71"/>
      <c r="HCM71"/>
      <c r="HCN71"/>
      <c r="HCO71"/>
      <c r="HCP71"/>
      <c r="HCQ71"/>
      <c r="HCR71"/>
      <c r="HCS71"/>
      <c r="HCT71"/>
      <c r="HCU71"/>
      <c r="HCV71"/>
      <c r="HCW71"/>
      <c r="HCX71"/>
      <c r="HCY71"/>
      <c r="HCZ71"/>
      <c r="HDA71"/>
      <c r="HDB71"/>
      <c r="HDC71"/>
      <c r="HDD71"/>
      <c r="HDE71"/>
      <c r="HDF71"/>
      <c r="HDG71"/>
      <c r="HDH71"/>
      <c r="HDI71"/>
      <c r="HDJ71"/>
      <c r="HDK71"/>
      <c r="HDL71"/>
      <c r="HDM71"/>
      <c r="HDN71"/>
      <c r="HDO71"/>
      <c r="HDP71"/>
      <c r="HDQ71"/>
      <c r="HDR71"/>
      <c r="HDS71"/>
      <c r="HDT71"/>
      <c r="HDU71"/>
      <c r="HDV71"/>
      <c r="HDW71"/>
      <c r="HDX71"/>
      <c r="HDY71"/>
      <c r="HDZ71"/>
      <c r="HEA71"/>
      <c r="HEB71"/>
      <c r="HEC71"/>
      <c r="HED71"/>
      <c r="HEE71"/>
      <c r="HEF71"/>
      <c r="HEG71"/>
      <c r="HEH71"/>
      <c r="HEI71"/>
      <c r="HEJ71"/>
      <c r="HEK71"/>
      <c r="HEL71"/>
      <c r="HEM71"/>
      <c r="HEN71"/>
      <c r="HEO71"/>
      <c r="HEP71"/>
      <c r="HEQ71"/>
      <c r="HER71"/>
      <c r="HES71"/>
      <c r="HET71"/>
      <c r="HEU71"/>
      <c r="HEV71"/>
      <c r="HEW71"/>
      <c r="HEX71"/>
      <c r="HEY71"/>
      <c r="HEZ71"/>
      <c r="HFA71"/>
      <c r="HFB71"/>
      <c r="HFC71"/>
      <c r="HFD71"/>
      <c r="HFE71"/>
      <c r="HFF71"/>
      <c r="HFG71"/>
      <c r="HFH71"/>
      <c r="HFI71"/>
      <c r="HFJ71"/>
      <c r="HFK71"/>
      <c r="HFL71"/>
      <c r="HFM71"/>
      <c r="HFN71"/>
      <c r="HFO71"/>
      <c r="HFP71"/>
      <c r="HFQ71"/>
      <c r="HFR71"/>
      <c r="HFS71"/>
      <c r="HFT71"/>
      <c r="HFU71"/>
      <c r="HFV71"/>
      <c r="HFW71"/>
      <c r="HFX71"/>
      <c r="HFY71"/>
      <c r="HFZ71"/>
      <c r="HGA71"/>
      <c r="HGB71"/>
      <c r="HGC71"/>
      <c r="HGD71"/>
      <c r="HGE71"/>
      <c r="HGF71"/>
      <c r="HGG71"/>
      <c r="HGH71"/>
      <c r="HGI71"/>
      <c r="HGJ71"/>
      <c r="HGK71"/>
      <c r="HGL71"/>
      <c r="HGM71"/>
      <c r="HGN71"/>
      <c r="HGO71"/>
      <c r="HGP71"/>
      <c r="HGQ71"/>
      <c r="HGR71"/>
      <c r="HGS71"/>
      <c r="HGT71"/>
      <c r="HGU71"/>
      <c r="HGV71"/>
      <c r="HGW71"/>
      <c r="HGX71"/>
      <c r="HGY71"/>
      <c r="HGZ71"/>
      <c r="HHA71"/>
      <c r="HHB71"/>
      <c r="HHC71"/>
      <c r="HHD71"/>
      <c r="HHE71"/>
      <c r="HHF71"/>
      <c r="HHG71"/>
      <c r="HHH71"/>
      <c r="HHI71"/>
      <c r="HHJ71"/>
      <c r="HHK71"/>
      <c r="HHL71"/>
      <c r="HHM71"/>
      <c r="HHN71"/>
      <c r="HHO71"/>
      <c r="HHP71"/>
      <c r="HHQ71"/>
      <c r="HHR71"/>
      <c r="HHS71"/>
      <c r="HHT71"/>
      <c r="HHU71"/>
      <c r="HHV71"/>
      <c r="HHW71"/>
      <c r="HHX71"/>
      <c r="HHY71"/>
      <c r="HHZ71"/>
      <c r="HIA71"/>
      <c r="HIB71"/>
      <c r="HIC71"/>
      <c r="HID71"/>
      <c r="HIE71"/>
      <c r="HIF71"/>
      <c r="HIG71"/>
      <c r="HIH71"/>
      <c r="HII71"/>
      <c r="HIJ71"/>
      <c r="HIK71"/>
      <c r="HIL71"/>
      <c r="HIM71"/>
      <c r="HIN71"/>
      <c r="HIO71"/>
      <c r="HIP71"/>
      <c r="HIQ71"/>
      <c r="HIR71"/>
      <c r="HIS71"/>
      <c r="HIT71"/>
      <c r="HIU71"/>
      <c r="HIV71"/>
      <c r="HIW71"/>
      <c r="HIX71"/>
      <c r="HIY71"/>
      <c r="HIZ71"/>
      <c r="HJA71"/>
      <c r="HJB71"/>
      <c r="HJC71"/>
      <c r="HJD71"/>
      <c r="HJE71"/>
      <c r="HJF71"/>
      <c r="HJG71"/>
      <c r="HJH71"/>
      <c r="HJI71"/>
      <c r="HJJ71"/>
      <c r="HJK71"/>
      <c r="HJL71"/>
      <c r="HJM71"/>
      <c r="HJN71"/>
      <c r="HJO71"/>
      <c r="HJP71"/>
      <c r="HJQ71"/>
      <c r="HJR71"/>
      <c r="HJS71"/>
      <c r="HJT71"/>
      <c r="HJU71"/>
      <c r="HJV71"/>
      <c r="HJW71"/>
      <c r="HJX71"/>
      <c r="HJY71"/>
      <c r="HJZ71"/>
      <c r="HKA71"/>
      <c r="HKB71"/>
      <c r="HKC71"/>
      <c r="HKD71"/>
      <c r="HKE71"/>
      <c r="HKF71"/>
      <c r="HKG71"/>
      <c r="HKH71"/>
      <c r="HKI71"/>
      <c r="HKJ71"/>
      <c r="HKK71"/>
      <c r="HKL71"/>
      <c r="HKM71"/>
      <c r="HKN71"/>
      <c r="HKO71"/>
      <c r="HKP71"/>
      <c r="HKQ71"/>
      <c r="HKR71"/>
      <c r="HKS71"/>
      <c r="HKT71"/>
      <c r="HKU71"/>
      <c r="HKV71"/>
      <c r="HKW71"/>
      <c r="HKX71"/>
      <c r="HKY71"/>
      <c r="HKZ71"/>
      <c r="HLA71"/>
      <c r="HLB71"/>
      <c r="HLC71"/>
      <c r="HLD71"/>
      <c r="HLE71"/>
      <c r="HLF71"/>
      <c r="HLG71"/>
      <c r="HLH71"/>
      <c r="HLI71"/>
      <c r="HLJ71"/>
      <c r="HLK71"/>
      <c r="HLL71"/>
      <c r="HLM71"/>
      <c r="HLN71"/>
      <c r="HLO71"/>
      <c r="HLP71"/>
      <c r="HLQ71"/>
      <c r="HLR71"/>
      <c r="HLS71"/>
      <c r="HLT71"/>
      <c r="HLU71"/>
      <c r="HLV71"/>
      <c r="HLW71"/>
      <c r="HLX71"/>
      <c r="HLY71"/>
      <c r="HLZ71"/>
      <c r="HMA71"/>
      <c r="HMB71"/>
      <c r="HMC71"/>
      <c r="HMD71"/>
      <c r="HME71"/>
      <c r="HMF71"/>
      <c r="HMG71"/>
      <c r="HMH71"/>
      <c r="HMI71"/>
      <c r="HMJ71"/>
      <c r="HMK71"/>
      <c r="HML71"/>
      <c r="HMM71"/>
      <c r="HMN71"/>
      <c r="HMO71"/>
      <c r="HMP71"/>
      <c r="HMQ71"/>
      <c r="HMR71"/>
      <c r="HMS71"/>
      <c r="HMT71"/>
      <c r="HMU71"/>
      <c r="HMV71"/>
      <c r="HMW71"/>
      <c r="HMX71"/>
      <c r="HMY71"/>
      <c r="HMZ71"/>
      <c r="HNA71"/>
      <c r="HNB71"/>
      <c r="HNC71"/>
      <c r="HND71"/>
      <c r="HNE71"/>
      <c r="HNF71"/>
      <c r="HNG71"/>
      <c r="HNH71"/>
      <c r="HNI71"/>
      <c r="HNJ71"/>
      <c r="HNK71"/>
      <c r="HNL71"/>
      <c r="HNM71"/>
      <c r="HNN71"/>
      <c r="HNO71"/>
      <c r="HNP71"/>
      <c r="HNQ71"/>
      <c r="HNR71"/>
      <c r="HNS71"/>
      <c r="HNT71"/>
      <c r="HNU71"/>
      <c r="HNV71"/>
      <c r="HNW71"/>
      <c r="HNX71"/>
      <c r="HNY71"/>
      <c r="HNZ71"/>
      <c r="HOA71"/>
      <c r="HOB71"/>
      <c r="HOC71"/>
      <c r="HOD71"/>
      <c r="HOE71"/>
      <c r="HOF71"/>
      <c r="HOG71"/>
      <c r="HOH71"/>
      <c r="HOI71"/>
      <c r="HOJ71"/>
      <c r="HOK71"/>
      <c r="HOL71"/>
      <c r="HOM71"/>
      <c r="HON71"/>
      <c r="HOO71"/>
      <c r="HOP71"/>
      <c r="HOQ71"/>
      <c r="HOR71"/>
      <c r="HOS71"/>
      <c r="HOT71"/>
      <c r="HOU71"/>
      <c r="HOV71"/>
      <c r="HOW71"/>
      <c r="HOX71"/>
      <c r="HOY71"/>
      <c r="HOZ71"/>
      <c r="HPA71"/>
      <c r="HPB71"/>
      <c r="HPC71"/>
      <c r="HPD71"/>
      <c r="HPE71"/>
      <c r="HPF71"/>
      <c r="HPG71"/>
      <c r="HPH71"/>
      <c r="HPI71"/>
      <c r="HPJ71"/>
      <c r="HPK71"/>
      <c r="HPL71"/>
      <c r="HPM71"/>
      <c r="HPN71"/>
      <c r="HPO71"/>
      <c r="HPP71"/>
      <c r="HPQ71"/>
      <c r="HPR71"/>
      <c r="HPS71"/>
      <c r="HPT71"/>
      <c r="HPU71"/>
      <c r="HPV71"/>
      <c r="HPW71"/>
      <c r="HPX71"/>
      <c r="HPY71"/>
      <c r="HPZ71"/>
      <c r="HQA71"/>
      <c r="HQB71"/>
      <c r="HQC71"/>
      <c r="HQD71"/>
      <c r="HQE71"/>
      <c r="HQF71"/>
      <c r="HQG71"/>
      <c r="HQH71"/>
      <c r="HQI71"/>
      <c r="HQJ71"/>
      <c r="HQK71"/>
      <c r="HQL71"/>
      <c r="HQM71"/>
      <c r="HQN71"/>
      <c r="HQO71"/>
      <c r="HQP71"/>
      <c r="HQQ71"/>
      <c r="HQR71"/>
      <c r="HQS71"/>
      <c r="HQT71"/>
      <c r="HQU71"/>
      <c r="HQV71"/>
      <c r="HQW71"/>
      <c r="HQX71"/>
      <c r="HQY71"/>
      <c r="HQZ71"/>
      <c r="HRA71"/>
      <c r="HRB71"/>
      <c r="HRC71"/>
      <c r="HRD71"/>
      <c r="HRE71"/>
      <c r="HRF71"/>
      <c r="HRG71"/>
      <c r="HRH71"/>
      <c r="HRI71"/>
      <c r="HRJ71"/>
      <c r="HRK71"/>
      <c r="HRL71"/>
      <c r="HRM71"/>
      <c r="HRN71"/>
      <c r="HRO71"/>
      <c r="HRP71"/>
      <c r="HRQ71"/>
      <c r="HRR71"/>
      <c r="HRS71"/>
      <c r="HRT71"/>
      <c r="HRU71"/>
      <c r="HRV71"/>
      <c r="HRW71"/>
      <c r="HRX71"/>
      <c r="HRY71"/>
      <c r="HRZ71"/>
      <c r="HSA71"/>
      <c r="HSB71"/>
      <c r="HSC71"/>
      <c r="HSD71"/>
      <c r="HSE71"/>
      <c r="HSF71"/>
      <c r="HSG71"/>
      <c r="HSH71"/>
      <c r="HSI71"/>
      <c r="HSJ71"/>
      <c r="HSK71"/>
      <c r="HSL71"/>
      <c r="HSM71"/>
      <c r="HSN71"/>
      <c r="HSO71"/>
      <c r="HSP71"/>
      <c r="HSQ71"/>
      <c r="HSR71"/>
      <c r="HSS71"/>
      <c r="HST71"/>
      <c r="HSU71"/>
      <c r="HSV71"/>
      <c r="HSW71"/>
      <c r="HSX71"/>
      <c r="HSY71"/>
      <c r="HSZ71"/>
      <c r="HTA71"/>
      <c r="HTB71"/>
      <c r="HTC71"/>
      <c r="HTD71"/>
      <c r="HTE71"/>
      <c r="HTF71"/>
      <c r="HTG71"/>
      <c r="HTH71"/>
      <c r="HTI71"/>
      <c r="HTJ71"/>
      <c r="HTK71"/>
      <c r="HTL71"/>
      <c r="HTM71"/>
      <c r="HTN71"/>
      <c r="HTO71"/>
      <c r="HTP71"/>
      <c r="HTQ71"/>
      <c r="HTR71"/>
      <c r="HTS71"/>
      <c r="HTT71"/>
      <c r="HTU71"/>
      <c r="HTV71"/>
      <c r="HTW71"/>
      <c r="HTX71"/>
      <c r="HTY71"/>
      <c r="HTZ71"/>
      <c r="HUA71"/>
      <c r="HUB71"/>
      <c r="HUC71"/>
      <c r="HUD71"/>
      <c r="HUE71"/>
      <c r="HUF71"/>
      <c r="HUG71"/>
      <c r="HUH71"/>
      <c r="HUI71"/>
      <c r="HUJ71"/>
      <c r="HUK71"/>
      <c r="HUL71"/>
      <c r="HUM71"/>
      <c r="HUN71"/>
      <c r="HUO71"/>
      <c r="HUP71"/>
      <c r="HUQ71"/>
      <c r="HUR71"/>
      <c r="HUS71"/>
      <c r="HUT71"/>
      <c r="HUU71"/>
      <c r="HUV71"/>
      <c r="HUW71"/>
      <c r="HUX71"/>
      <c r="HUY71"/>
      <c r="HUZ71"/>
      <c r="HVA71"/>
      <c r="HVB71"/>
      <c r="HVC71"/>
      <c r="HVD71"/>
      <c r="HVE71"/>
      <c r="HVF71"/>
      <c r="HVG71"/>
      <c r="HVH71"/>
      <c r="HVI71"/>
      <c r="HVJ71"/>
      <c r="HVK71"/>
      <c r="HVL71"/>
      <c r="HVM71"/>
      <c r="HVN71"/>
      <c r="HVO71"/>
      <c r="HVP71"/>
      <c r="HVQ71"/>
      <c r="HVR71"/>
      <c r="HVS71"/>
      <c r="HVT71"/>
      <c r="HVU71"/>
      <c r="HVV71"/>
      <c r="HVW71"/>
      <c r="HVX71"/>
      <c r="HVY71"/>
      <c r="HVZ71"/>
      <c r="HWA71"/>
      <c r="HWB71"/>
      <c r="HWC71"/>
      <c r="HWD71"/>
      <c r="HWE71"/>
      <c r="HWF71"/>
      <c r="HWG71"/>
      <c r="HWH71"/>
      <c r="HWI71"/>
      <c r="HWJ71"/>
      <c r="HWK71"/>
      <c r="HWL71"/>
      <c r="HWM71"/>
      <c r="HWN71"/>
      <c r="HWO71"/>
      <c r="HWP71"/>
      <c r="HWQ71"/>
      <c r="HWR71"/>
      <c r="HWS71"/>
      <c r="HWT71"/>
      <c r="HWU71"/>
      <c r="HWV71"/>
      <c r="HWW71"/>
      <c r="HWX71"/>
      <c r="HWY71"/>
      <c r="HWZ71"/>
      <c r="HXA71"/>
      <c r="HXB71"/>
      <c r="HXC71"/>
      <c r="HXD71"/>
      <c r="HXE71"/>
      <c r="HXF71"/>
      <c r="HXG71"/>
      <c r="HXH71"/>
      <c r="HXI71"/>
      <c r="HXJ71"/>
      <c r="HXK71"/>
      <c r="HXL71"/>
      <c r="HXM71"/>
      <c r="HXN71"/>
      <c r="HXO71"/>
      <c r="HXP71"/>
      <c r="HXQ71"/>
      <c r="HXR71"/>
      <c r="HXS71"/>
      <c r="HXT71"/>
      <c r="HXU71"/>
      <c r="HXV71"/>
      <c r="HXW71"/>
      <c r="HXX71"/>
      <c r="HXY71"/>
      <c r="HXZ71"/>
      <c r="HYA71"/>
      <c r="HYB71"/>
      <c r="HYC71"/>
      <c r="HYD71"/>
      <c r="HYE71"/>
      <c r="HYF71"/>
      <c r="HYG71"/>
      <c r="HYH71"/>
      <c r="HYI71"/>
      <c r="HYJ71"/>
      <c r="HYK71"/>
      <c r="HYL71"/>
      <c r="HYM71"/>
      <c r="HYN71"/>
      <c r="HYO71"/>
      <c r="HYP71"/>
      <c r="HYQ71"/>
      <c r="HYR71"/>
      <c r="HYS71"/>
      <c r="HYT71"/>
      <c r="HYU71"/>
      <c r="HYV71"/>
      <c r="HYW71"/>
      <c r="HYX71"/>
      <c r="HYY71"/>
      <c r="HYZ71"/>
      <c r="HZA71"/>
      <c r="HZB71"/>
      <c r="HZC71"/>
      <c r="HZD71"/>
      <c r="HZE71"/>
      <c r="HZF71"/>
      <c r="HZG71"/>
      <c r="HZH71"/>
      <c r="HZI71"/>
      <c r="HZJ71"/>
      <c r="HZK71"/>
      <c r="HZL71"/>
      <c r="HZM71"/>
      <c r="HZN71"/>
      <c r="HZO71"/>
      <c r="HZP71"/>
      <c r="HZQ71"/>
      <c r="HZR71"/>
      <c r="HZS71"/>
      <c r="HZT71"/>
      <c r="HZU71"/>
      <c r="HZV71"/>
      <c r="HZW71"/>
      <c r="HZX71"/>
      <c r="HZY71"/>
      <c r="HZZ71"/>
      <c r="IAA71"/>
      <c r="IAB71"/>
      <c r="IAC71"/>
      <c r="IAD71"/>
      <c r="IAE71"/>
      <c r="IAF71"/>
      <c r="IAG71"/>
      <c r="IAH71"/>
      <c r="IAI71"/>
      <c r="IAJ71"/>
      <c r="IAK71"/>
      <c r="IAL71"/>
      <c r="IAM71"/>
      <c r="IAN71"/>
      <c r="IAO71"/>
      <c r="IAP71"/>
      <c r="IAQ71"/>
      <c r="IAR71"/>
      <c r="IAS71"/>
      <c r="IAT71"/>
      <c r="IAU71"/>
      <c r="IAV71"/>
      <c r="IAW71"/>
      <c r="IAX71"/>
      <c r="IAY71"/>
      <c r="IAZ71"/>
      <c r="IBA71"/>
      <c r="IBB71"/>
      <c r="IBC71"/>
      <c r="IBD71"/>
      <c r="IBE71"/>
      <c r="IBF71"/>
      <c r="IBG71"/>
      <c r="IBH71"/>
      <c r="IBI71"/>
      <c r="IBJ71"/>
      <c r="IBK71"/>
      <c r="IBL71"/>
      <c r="IBM71"/>
      <c r="IBN71"/>
      <c r="IBO71"/>
      <c r="IBP71"/>
      <c r="IBQ71"/>
      <c r="IBR71"/>
      <c r="IBS71"/>
      <c r="IBT71"/>
      <c r="IBU71"/>
      <c r="IBV71"/>
      <c r="IBW71"/>
      <c r="IBX71"/>
      <c r="IBY71"/>
      <c r="IBZ71"/>
      <c r="ICA71"/>
      <c r="ICB71"/>
      <c r="ICC71"/>
      <c r="ICD71"/>
      <c r="ICE71"/>
      <c r="ICF71"/>
      <c r="ICG71"/>
      <c r="ICH71"/>
      <c r="ICI71"/>
      <c r="ICJ71"/>
      <c r="ICK71"/>
      <c r="ICL71"/>
      <c r="ICM71"/>
      <c r="ICN71"/>
      <c r="ICO71"/>
      <c r="ICP71"/>
      <c r="ICQ71"/>
      <c r="ICR71"/>
      <c r="ICS71"/>
      <c r="ICT71"/>
      <c r="ICU71"/>
      <c r="ICV71"/>
      <c r="ICW71"/>
      <c r="ICX71"/>
      <c r="ICY71"/>
      <c r="ICZ71"/>
      <c r="IDA71"/>
      <c r="IDB71"/>
      <c r="IDC71"/>
      <c r="IDD71"/>
      <c r="IDE71"/>
      <c r="IDF71"/>
      <c r="IDG71"/>
      <c r="IDH71"/>
      <c r="IDI71"/>
      <c r="IDJ71"/>
      <c r="IDK71"/>
      <c r="IDL71"/>
      <c r="IDM71"/>
      <c r="IDN71"/>
      <c r="IDO71"/>
      <c r="IDP71"/>
      <c r="IDQ71"/>
      <c r="IDR71"/>
      <c r="IDS71"/>
      <c r="IDT71"/>
      <c r="IDU71"/>
      <c r="IDV71"/>
      <c r="IDW71"/>
      <c r="IDX71"/>
      <c r="IDY71"/>
      <c r="IDZ71"/>
      <c r="IEA71"/>
      <c r="IEB71"/>
      <c r="IEC71"/>
      <c r="IED71"/>
      <c r="IEE71"/>
      <c r="IEF71"/>
      <c r="IEG71"/>
      <c r="IEH71"/>
      <c r="IEI71"/>
      <c r="IEJ71"/>
      <c r="IEK71"/>
      <c r="IEL71"/>
      <c r="IEM71"/>
      <c r="IEN71"/>
      <c r="IEO71"/>
      <c r="IEP71"/>
      <c r="IEQ71"/>
      <c r="IER71"/>
      <c r="IES71"/>
      <c r="IET71"/>
      <c r="IEU71"/>
      <c r="IEV71"/>
      <c r="IEW71"/>
      <c r="IEX71"/>
      <c r="IEY71"/>
      <c r="IEZ71"/>
      <c r="IFA71"/>
      <c r="IFB71"/>
      <c r="IFC71"/>
      <c r="IFD71"/>
      <c r="IFE71"/>
      <c r="IFF71"/>
      <c r="IFG71"/>
      <c r="IFH71"/>
      <c r="IFI71"/>
      <c r="IFJ71"/>
      <c r="IFK71"/>
      <c r="IFL71"/>
      <c r="IFM71"/>
      <c r="IFN71"/>
      <c r="IFO71"/>
      <c r="IFP71"/>
      <c r="IFQ71"/>
      <c r="IFR71"/>
      <c r="IFS71"/>
      <c r="IFT71"/>
      <c r="IFU71"/>
      <c r="IFV71"/>
      <c r="IFW71"/>
      <c r="IFX71"/>
      <c r="IFY71"/>
      <c r="IFZ71"/>
      <c r="IGA71"/>
      <c r="IGB71"/>
      <c r="IGC71"/>
      <c r="IGD71"/>
      <c r="IGE71"/>
      <c r="IGF71"/>
      <c r="IGG71"/>
      <c r="IGH71"/>
      <c r="IGI71"/>
      <c r="IGJ71"/>
      <c r="IGK71"/>
      <c r="IGL71"/>
      <c r="IGM71"/>
      <c r="IGN71"/>
      <c r="IGO71"/>
      <c r="IGP71"/>
      <c r="IGQ71"/>
      <c r="IGR71"/>
      <c r="IGS71"/>
      <c r="IGT71"/>
      <c r="IGU71"/>
      <c r="IGV71"/>
      <c r="IGW71"/>
      <c r="IGX71"/>
      <c r="IGY71"/>
      <c r="IGZ71"/>
      <c r="IHA71"/>
      <c r="IHB71"/>
      <c r="IHC71"/>
      <c r="IHD71"/>
      <c r="IHE71"/>
      <c r="IHF71"/>
      <c r="IHG71"/>
      <c r="IHH71"/>
      <c r="IHI71"/>
      <c r="IHJ71"/>
      <c r="IHK71"/>
      <c r="IHL71"/>
      <c r="IHM71"/>
      <c r="IHN71"/>
      <c r="IHO71"/>
      <c r="IHP71"/>
      <c r="IHQ71"/>
      <c r="IHR71"/>
      <c r="IHS71"/>
      <c r="IHT71"/>
      <c r="IHU71"/>
      <c r="IHV71"/>
      <c r="IHW71"/>
      <c r="IHX71"/>
      <c r="IHY71"/>
      <c r="IHZ71"/>
      <c r="IIA71"/>
      <c r="IIB71"/>
      <c r="IIC71"/>
      <c r="IID71"/>
      <c r="IIE71"/>
      <c r="IIF71"/>
      <c r="IIG71"/>
      <c r="IIH71"/>
      <c r="III71"/>
      <c r="IIJ71"/>
      <c r="IIK71"/>
      <c r="IIL71"/>
      <c r="IIM71"/>
      <c r="IIN71"/>
      <c r="IIO71"/>
      <c r="IIP71"/>
      <c r="IIQ71"/>
      <c r="IIR71"/>
      <c r="IIS71"/>
      <c r="IIT71"/>
      <c r="IIU71"/>
      <c r="IIV71"/>
      <c r="IIW71"/>
      <c r="IIX71"/>
      <c r="IIY71"/>
      <c r="IIZ71"/>
      <c r="IJA71"/>
      <c r="IJB71"/>
      <c r="IJC71"/>
      <c r="IJD71"/>
      <c r="IJE71"/>
      <c r="IJF71"/>
      <c r="IJG71"/>
      <c r="IJH71"/>
      <c r="IJI71"/>
      <c r="IJJ71"/>
      <c r="IJK71"/>
      <c r="IJL71"/>
      <c r="IJM71"/>
      <c r="IJN71"/>
      <c r="IJO71"/>
      <c r="IJP71"/>
      <c r="IJQ71"/>
      <c r="IJR71"/>
      <c r="IJS71"/>
      <c r="IJT71"/>
      <c r="IJU71"/>
      <c r="IJV71"/>
      <c r="IJW71"/>
      <c r="IJX71"/>
      <c r="IJY71"/>
      <c r="IJZ71"/>
      <c r="IKA71"/>
      <c r="IKB71"/>
      <c r="IKC71"/>
      <c r="IKD71"/>
      <c r="IKE71"/>
      <c r="IKF71"/>
      <c r="IKG71"/>
      <c r="IKH71"/>
      <c r="IKI71"/>
      <c r="IKJ71"/>
      <c r="IKK71"/>
      <c r="IKL71"/>
      <c r="IKM71"/>
      <c r="IKN71"/>
      <c r="IKO71"/>
      <c r="IKP71"/>
      <c r="IKQ71"/>
      <c r="IKR71"/>
      <c r="IKS71"/>
      <c r="IKT71"/>
      <c r="IKU71"/>
      <c r="IKV71"/>
      <c r="IKW71"/>
      <c r="IKX71"/>
      <c r="IKY71"/>
      <c r="IKZ71"/>
      <c r="ILA71"/>
      <c r="ILB71"/>
      <c r="ILC71"/>
      <c r="ILD71"/>
      <c r="ILE71"/>
      <c r="ILF71"/>
      <c r="ILG71"/>
      <c r="ILH71"/>
      <c r="ILI71"/>
      <c r="ILJ71"/>
      <c r="ILK71"/>
      <c r="ILL71"/>
      <c r="ILM71"/>
      <c r="ILN71"/>
      <c r="ILO71"/>
      <c r="ILP71"/>
      <c r="ILQ71"/>
      <c r="ILR71"/>
      <c r="ILS71"/>
      <c r="ILT71"/>
      <c r="ILU71"/>
      <c r="ILV71"/>
      <c r="ILW71"/>
      <c r="ILX71"/>
      <c r="ILY71"/>
      <c r="ILZ71"/>
      <c r="IMA71"/>
      <c r="IMB71"/>
      <c r="IMC71"/>
      <c r="IMD71"/>
      <c r="IME71"/>
      <c r="IMF71"/>
      <c r="IMG71"/>
      <c r="IMH71"/>
      <c r="IMI71"/>
      <c r="IMJ71"/>
      <c r="IMK71"/>
      <c r="IML71"/>
      <c r="IMM71"/>
      <c r="IMN71"/>
      <c r="IMO71"/>
      <c r="IMP71"/>
      <c r="IMQ71"/>
      <c r="IMR71"/>
      <c r="IMS71"/>
      <c r="IMT71"/>
      <c r="IMU71"/>
      <c r="IMV71"/>
      <c r="IMW71"/>
      <c r="IMX71"/>
      <c r="IMY71"/>
      <c r="IMZ71"/>
      <c r="INA71"/>
      <c r="INB71"/>
      <c r="INC71"/>
      <c r="IND71"/>
      <c r="INE71"/>
      <c r="INF71"/>
      <c r="ING71"/>
      <c r="INH71"/>
      <c r="INI71"/>
      <c r="INJ71"/>
      <c r="INK71"/>
      <c r="INL71"/>
      <c r="INM71"/>
      <c r="INN71"/>
      <c r="INO71"/>
      <c r="INP71"/>
      <c r="INQ71"/>
      <c r="INR71"/>
      <c r="INS71"/>
      <c r="INT71"/>
      <c r="INU71"/>
      <c r="INV71"/>
      <c r="INW71"/>
      <c r="INX71"/>
      <c r="INY71"/>
      <c r="INZ71"/>
      <c r="IOA71"/>
      <c r="IOB71"/>
      <c r="IOC71"/>
      <c r="IOD71"/>
      <c r="IOE71"/>
      <c r="IOF71"/>
      <c r="IOG71"/>
      <c r="IOH71"/>
      <c r="IOI71"/>
      <c r="IOJ71"/>
      <c r="IOK71"/>
      <c r="IOL71"/>
      <c r="IOM71"/>
      <c r="ION71"/>
      <c r="IOO71"/>
      <c r="IOP71"/>
      <c r="IOQ71"/>
      <c r="IOR71"/>
      <c r="IOS71"/>
      <c r="IOT71"/>
      <c r="IOU71"/>
      <c r="IOV71"/>
      <c r="IOW71"/>
      <c r="IOX71"/>
      <c r="IOY71"/>
      <c r="IOZ71"/>
      <c r="IPA71"/>
      <c r="IPB71"/>
      <c r="IPC71"/>
      <c r="IPD71"/>
      <c r="IPE71"/>
      <c r="IPF71"/>
      <c r="IPG71"/>
      <c r="IPH71"/>
      <c r="IPI71"/>
      <c r="IPJ71"/>
      <c r="IPK71"/>
      <c r="IPL71"/>
      <c r="IPM71"/>
      <c r="IPN71"/>
      <c r="IPO71"/>
      <c r="IPP71"/>
      <c r="IPQ71"/>
      <c r="IPR71"/>
      <c r="IPS71"/>
      <c r="IPT71"/>
      <c r="IPU71"/>
      <c r="IPV71"/>
      <c r="IPW71"/>
      <c r="IPX71"/>
      <c r="IPY71"/>
      <c r="IPZ71"/>
      <c r="IQA71"/>
      <c r="IQB71"/>
      <c r="IQC71"/>
      <c r="IQD71"/>
      <c r="IQE71"/>
      <c r="IQF71"/>
      <c r="IQG71"/>
      <c r="IQH71"/>
      <c r="IQI71"/>
      <c r="IQJ71"/>
      <c r="IQK71"/>
      <c r="IQL71"/>
      <c r="IQM71"/>
      <c r="IQN71"/>
      <c r="IQO71"/>
      <c r="IQP71"/>
      <c r="IQQ71"/>
      <c r="IQR71"/>
      <c r="IQS71"/>
      <c r="IQT71"/>
      <c r="IQU71"/>
      <c r="IQV71"/>
      <c r="IQW71"/>
      <c r="IQX71"/>
      <c r="IQY71"/>
      <c r="IQZ71"/>
      <c r="IRA71"/>
      <c r="IRB71"/>
      <c r="IRC71"/>
      <c r="IRD71"/>
      <c r="IRE71"/>
      <c r="IRF71"/>
      <c r="IRG71"/>
      <c r="IRH71"/>
      <c r="IRI71"/>
      <c r="IRJ71"/>
      <c r="IRK71"/>
      <c r="IRL71"/>
      <c r="IRM71"/>
      <c r="IRN71"/>
      <c r="IRO71"/>
      <c r="IRP71"/>
      <c r="IRQ71"/>
      <c r="IRR71"/>
      <c r="IRS71"/>
      <c r="IRT71"/>
      <c r="IRU71"/>
      <c r="IRV71"/>
      <c r="IRW71"/>
      <c r="IRX71"/>
      <c r="IRY71"/>
      <c r="IRZ71"/>
      <c r="ISA71"/>
      <c r="ISB71"/>
      <c r="ISC71"/>
      <c r="ISD71"/>
      <c r="ISE71"/>
      <c r="ISF71"/>
      <c r="ISG71"/>
      <c r="ISH71"/>
      <c r="ISI71"/>
      <c r="ISJ71"/>
      <c r="ISK71"/>
      <c r="ISL71"/>
      <c r="ISM71"/>
      <c r="ISN71"/>
      <c r="ISO71"/>
      <c r="ISP71"/>
      <c r="ISQ71"/>
      <c r="ISR71"/>
      <c r="ISS71"/>
      <c r="IST71"/>
      <c r="ISU71"/>
      <c r="ISV71"/>
      <c r="ISW71"/>
      <c r="ISX71"/>
      <c r="ISY71"/>
      <c r="ISZ71"/>
      <c r="ITA71"/>
      <c r="ITB71"/>
      <c r="ITC71"/>
      <c r="ITD71"/>
      <c r="ITE71"/>
      <c r="ITF71"/>
      <c r="ITG71"/>
      <c r="ITH71"/>
      <c r="ITI71"/>
      <c r="ITJ71"/>
      <c r="ITK71"/>
      <c r="ITL71"/>
      <c r="ITM71"/>
      <c r="ITN71"/>
      <c r="ITO71"/>
      <c r="ITP71"/>
      <c r="ITQ71"/>
      <c r="ITR71"/>
      <c r="ITS71"/>
      <c r="ITT71"/>
      <c r="ITU71"/>
      <c r="ITV71"/>
      <c r="ITW71"/>
      <c r="ITX71"/>
      <c r="ITY71"/>
      <c r="ITZ71"/>
      <c r="IUA71"/>
      <c r="IUB71"/>
      <c r="IUC71"/>
      <c r="IUD71"/>
      <c r="IUE71"/>
      <c r="IUF71"/>
      <c r="IUG71"/>
      <c r="IUH71"/>
      <c r="IUI71"/>
      <c r="IUJ71"/>
      <c r="IUK71"/>
      <c r="IUL71"/>
      <c r="IUM71"/>
      <c r="IUN71"/>
      <c r="IUO71"/>
      <c r="IUP71"/>
      <c r="IUQ71"/>
      <c r="IUR71"/>
      <c r="IUS71"/>
      <c r="IUT71"/>
      <c r="IUU71"/>
      <c r="IUV71"/>
      <c r="IUW71"/>
      <c r="IUX71"/>
      <c r="IUY71"/>
      <c r="IUZ71"/>
      <c r="IVA71"/>
      <c r="IVB71"/>
      <c r="IVC71"/>
      <c r="IVD71"/>
      <c r="IVE71"/>
      <c r="IVF71"/>
      <c r="IVG71"/>
      <c r="IVH71"/>
      <c r="IVI71"/>
      <c r="IVJ71"/>
      <c r="IVK71"/>
      <c r="IVL71"/>
      <c r="IVM71"/>
      <c r="IVN71"/>
      <c r="IVO71"/>
      <c r="IVP71"/>
      <c r="IVQ71"/>
      <c r="IVR71"/>
      <c r="IVS71"/>
      <c r="IVT71"/>
      <c r="IVU71"/>
      <c r="IVV71"/>
      <c r="IVW71"/>
      <c r="IVX71"/>
      <c r="IVY71"/>
      <c r="IVZ71"/>
      <c r="IWA71"/>
      <c r="IWB71"/>
      <c r="IWC71"/>
      <c r="IWD71"/>
      <c r="IWE71"/>
      <c r="IWF71"/>
      <c r="IWG71"/>
      <c r="IWH71"/>
      <c r="IWI71"/>
      <c r="IWJ71"/>
      <c r="IWK71"/>
      <c r="IWL71"/>
      <c r="IWM71"/>
      <c r="IWN71"/>
      <c r="IWO71"/>
      <c r="IWP71"/>
      <c r="IWQ71"/>
      <c r="IWR71"/>
      <c r="IWS71"/>
      <c r="IWT71"/>
      <c r="IWU71"/>
      <c r="IWV71"/>
      <c r="IWW71"/>
      <c r="IWX71"/>
      <c r="IWY71"/>
      <c r="IWZ71"/>
      <c r="IXA71"/>
      <c r="IXB71"/>
      <c r="IXC71"/>
      <c r="IXD71"/>
      <c r="IXE71"/>
      <c r="IXF71"/>
      <c r="IXG71"/>
      <c r="IXH71"/>
      <c r="IXI71"/>
      <c r="IXJ71"/>
      <c r="IXK71"/>
      <c r="IXL71"/>
      <c r="IXM71"/>
      <c r="IXN71"/>
      <c r="IXO71"/>
      <c r="IXP71"/>
      <c r="IXQ71"/>
      <c r="IXR71"/>
      <c r="IXS71"/>
      <c r="IXT71"/>
      <c r="IXU71"/>
      <c r="IXV71"/>
      <c r="IXW71"/>
      <c r="IXX71"/>
      <c r="IXY71"/>
      <c r="IXZ71"/>
      <c r="IYA71"/>
      <c r="IYB71"/>
      <c r="IYC71"/>
      <c r="IYD71"/>
      <c r="IYE71"/>
      <c r="IYF71"/>
      <c r="IYG71"/>
      <c r="IYH71"/>
      <c r="IYI71"/>
      <c r="IYJ71"/>
      <c r="IYK71"/>
      <c r="IYL71"/>
      <c r="IYM71"/>
      <c r="IYN71"/>
      <c r="IYO71"/>
      <c r="IYP71"/>
      <c r="IYQ71"/>
      <c r="IYR71"/>
      <c r="IYS71"/>
      <c r="IYT71"/>
      <c r="IYU71"/>
      <c r="IYV71"/>
      <c r="IYW71"/>
      <c r="IYX71"/>
      <c r="IYY71"/>
      <c r="IYZ71"/>
      <c r="IZA71"/>
      <c r="IZB71"/>
      <c r="IZC71"/>
      <c r="IZD71"/>
      <c r="IZE71"/>
      <c r="IZF71"/>
      <c r="IZG71"/>
      <c r="IZH71"/>
      <c r="IZI71"/>
      <c r="IZJ71"/>
      <c r="IZK71"/>
      <c r="IZL71"/>
      <c r="IZM71"/>
      <c r="IZN71"/>
      <c r="IZO71"/>
      <c r="IZP71"/>
      <c r="IZQ71"/>
      <c r="IZR71"/>
      <c r="IZS71"/>
      <c r="IZT71"/>
      <c r="IZU71"/>
      <c r="IZV71"/>
      <c r="IZW71"/>
      <c r="IZX71"/>
      <c r="IZY71"/>
      <c r="IZZ71"/>
      <c r="JAA71"/>
      <c r="JAB71"/>
      <c r="JAC71"/>
      <c r="JAD71"/>
      <c r="JAE71"/>
      <c r="JAF71"/>
      <c r="JAG71"/>
      <c r="JAH71"/>
      <c r="JAI71"/>
      <c r="JAJ71"/>
      <c r="JAK71"/>
      <c r="JAL71"/>
      <c r="JAM71"/>
      <c r="JAN71"/>
      <c r="JAO71"/>
      <c r="JAP71"/>
      <c r="JAQ71"/>
      <c r="JAR71"/>
      <c r="JAS71"/>
      <c r="JAT71"/>
      <c r="JAU71"/>
      <c r="JAV71"/>
      <c r="JAW71"/>
      <c r="JAX71"/>
      <c r="JAY71"/>
      <c r="JAZ71"/>
      <c r="JBA71"/>
      <c r="JBB71"/>
      <c r="JBC71"/>
      <c r="JBD71"/>
      <c r="JBE71"/>
      <c r="JBF71"/>
      <c r="JBG71"/>
      <c r="JBH71"/>
      <c r="JBI71"/>
      <c r="JBJ71"/>
      <c r="JBK71"/>
      <c r="JBL71"/>
      <c r="JBM71"/>
      <c r="JBN71"/>
      <c r="JBO71"/>
      <c r="JBP71"/>
      <c r="JBQ71"/>
      <c r="JBR71"/>
      <c r="JBS71"/>
      <c r="JBT71"/>
      <c r="JBU71"/>
      <c r="JBV71"/>
      <c r="JBW71"/>
      <c r="JBX71"/>
      <c r="JBY71"/>
      <c r="JBZ71"/>
      <c r="JCA71"/>
      <c r="JCB71"/>
      <c r="JCC71"/>
      <c r="JCD71"/>
      <c r="JCE71"/>
      <c r="JCF71"/>
      <c r="JCG71"/>
      <c r="JCH71"/>
      <c r="JCI71"/>
      <c r="JCJ71"/>
      <c r="JCK71"/>
      <c r="JCL71"/>
      <c r="JCM71"/>
      <c r="JCN71"/>
      <c r="JCO71"/>
      <c r="JCP71"/>
      <c r="JCQ71"/>
      <c r="JCR71"/>
      <c r="JCS71"/>
      <c r="JCT71"/>
      <c r="JCU71"/>
      <c r="JCV71"/>
      <c r="JCW71"/>
      <c r="JCX71"/>
      <c r="JCY71"/>
      <c r="JCZ71"/>
      <c r="JDA71"/>
      <c r="JDB71"/>
      <c r="JDC71"/>
      <c r="JDD71"/>
      <c r="JDE71"/>
      <c r="JDF71"/>
      <c r="JDG71"/>
      <c r="JDH71"/>
      <c r="JDI71"/>
      <c r="JDJ71"/>
      <c r="JDK71"/>
      <c r="JDL71"/>
      <c r="JDM71"/>
      <c r="JDN71"/>
      <c r="JDO71"/>
      <c r="JDP71"/>
      <c r="JDQ71"/>
      <c r="JDR71"/>
      <c r="JDS71"/>
      <c r="JDT71"/>
      <c r="JDU71"/>
      <c r="JDV71"/>
      <c r="JDW71"/>
      <c r="JDX71"/>
      <c r="JDY71"/>
      <c r="JDZ71"/>
      <c r="JEA71"/>
      <c r="JEB71"/>
      <c r="JEC71"/>
      <c r="JED71"/>
      <c r="JEE71"/>
      <c r="JEF71"/>
      <c r="JEG71"/>
      <c r="JEH71"/>
      <c r="JEI71"/>
      <c r="JEJ71"/>
      <c r="JEK71"/>
      <c r="JEL71"/>
      <c r="JEM71"/>
      <c r="JEN71"/>
      <c r="JEO71"/>
      <c r="JEP71"/>
      <c r="JEQ71"/>
      <c r="JER71"/>
      <c r="JES71"/>
      <c r="JET71"/>
      <c r="JEU71"/>
      <c r="JEV71"/>
      <c r="JEW71"/>
      <c r="JEX71"/>
      <c r="JEY71"/>
      <c r="JEZ71"/>
      <c r="JFA71"/>
      <c r="JFB71"/>
      <c r="JFC71"/>
      <c r="JFD71"/>
      <c r="JFE71"/>
      <c r="JFF71"/>
      <c r="JFG71"/>
      <c r="JFH71"/>
      <c r="JFI71"/>
      <c r="JFJ71"/>
      <c r="JFK71"/>
      <c r="JFL71"/>
      <c r="JFM71"/>
      <c r="JFN71"/>
      <c r="JFO71"/>
      <c r="JFP71"/>
      <c r="JFQ71"/>
      <c r="JFR71"/>
      <c r="JFS71"/>
      <c r="JFT71"/>
      <c r="JFU71"/>
      <c r="JFV71"/>
      <c r="JFW71"/>
      <c r="JFX71"/>
      <c r="JFY71"/>
      <c r="JFZ71"/>
      <c r="JGA71"/>
      <c r="JGB71"/>
      <c r="JGC71"/>
      <c r="JGD71"/>
      <c r="JGE71"/>
      <c r="JGF71"/>
      <c r="JGG71"/>
      <c r="JGH71"/>
      <c r="JGI71"/>
      <c r="JGJ71"/>
      <c r="JGK71"/>
      <c r="JGL71"/>
      <c r="JGM71"/>
      <c r="JGN71"/>
      <c r="JGO71"/>
      <c r="JGP71"/>
      <c r="JGQ71"/>
      <c r="JGR71"/>
      <c r="JGS71"/>
      <c r="JGT71"/>
      <c r="JGU71"/>
      <c r="JGV71"/>
      <c r="JGW71"/>
      <c r="JGX71"/>
      <c r="JGY71"/>
      <c r="JGZ71"/>
      <c r="JHA71"/>
      <c r="JHB71"/>
      <c r="JHC71"/>
      <c r="JHD71"/>
      <c r="JHE71"/>
      <c r="JHF71"/>
      <c r="JHG71"/>
      <c r="JHH71"/>
      <c r="JHI71"/>
      <c r="JHJ71"/>
      <c r="JHK71"/>
      <c r="JHL71"/>
      <c r="JHM71"/>
      <c r="JHN71"/>
      <c r="JHO71"/>
      <c r="JHP71"/>
      <c r="JHQ71"/>
      <c r="JHR71"/>
      <c r="JHS71"/>
      <c r="JHT71"/>
      <c r="JHU71"/>
      <c r="JHV71"/>
      <c r="JHW71"/>
      <c r="JHX71"/>
      <c r="JHY71"/>
      <c r="JHZ71"/>
      <c r="JIA71"/>
      <c r="JIB71"/>
      <c r="JIC71"/>
      <c r="JID71"/>
      <c r="JIE71"/>
      <c r="JIF71"/>
      <c r="JIG71"/>
      <c r="JIH71"/>
      <c r="JII71"/>
      <c r="JIJ71"/>
      <c r="JIK71"/>
      <c r="JIL71"/>
      <c r="JIM71"/>
      <c r="JIN71"/>
      <c r="JIO71"/>
      <c r="JIP71"/>
      <c r="JIQ71"/>
      <c r="JIR71"/>
      <c r="JIS71"/>
      <c r="JIT71"/>
      <c r="JIU71"/>
      <c r="JIV71"/>
      <c r="JIW71"/>
      <c r="JIX71"/>
      <c r="JIY71"/>
      <c r="JIZ71"/>
      <c r="JJA71"/>
      <c r="JJB71"/>
      <c r="JJC71"/>
      <c r="JJD71"/>
      <c r="JJE71"/>
      <c r="JJF71"/>
      <c r="JJG71"/>
      <c r="JJH71"/>
      <c r="JJI71"/>
      <c r="JJJ71"/>
      <c r="JJK71"/>
      <c r="JJL71"/>
      <c r="JJM71"/>
      <c r="JJN71"/>
      <c r="JJO71"/>
      <c r="JJP71"/>
      <c r="JJQ71"/>
      <c r="JJR71"/>
      <c r="JJS71"/>
      <c r="JJT71"/>
      <c r="JJU71"/>
      <c r="JJV71"/>
      <c r="JJW71"/>
      <c r="JJX71"/>
      <c r="JJY71"/>
      <c r="JJZ71"/>
      <c r="JKA71"/>
      <c r="JKB71"/>
      <c r="JKC71"/>
      <c r="JKD71"/>
      <c r="JKE71"/>
      <c r="JKF71"/>
      <c r="JKG71"/>
      <c r="JKH71"/>
      <c r="JKI71"/>
      <c r="JKJ71"/>
      <c r="JKK71"/>
      <c r="JKL71"/>
      <c r="JKM71"/>
      <c r="JKN71"/>
      <c r="JKO71"/>
      <c r="JKP71"/>
      <c r="JKQ71"/>
      <c r="JKR71"/>
      <c r="JKS71"/>
      <c r="JKT71"/>
      <c r="JKU71"/>
      <c r="JKV71"/>
      <c r="JKW71"/>
      <c r="JKX71"/>
      <c r="JKY71"/>
      <c r="JKZ71"/>
      <c r="JLA71"/>
      <c r="JLB71"/>
      <c r="JLC71"/>
      <c r="JLD71"/>
      <c r="JLE71"/>
      <c r="JLF71"/>
      <c r="JLG71"/>
      <c r="JLH71"/>
      <c r="JLI71"/>
      <c r="JLJ71"/>
      <c r="JLK71"/>
      <c r="JLL71"/>
      <c r="JLM71"/>
      <c r="JLN71"/>
      <c r="JLO71"/>
      <c r="JLP71"/>
      <c r="JLQ71"/>
      <c r="JLR71"/>
      <c r="JLS71"/>
      <c r="JLT71"/>
      <c r="JLU71"/>
      <c r="JLV71"/>
      <c r="JLW71"/>
      <c r="JLX71"/>
      <c r="JLY71"/>
      <c r="JLZ71"/>
      <c r="JMA71"/>
      <c r="JMB71"/>
      <c r="JMC71"/>
      <c r="JMD71"/>
      <c r="JME71"/>
      <c r="JMF71"/>
      <c r="JMG71"/>
      <c r="JMH71"/>
      <c r="JMI71"/>
      <c r="JMJ71"/>
      <c r="JMK71"/>
      <c r="JML71"/>
      <c r="JMM71"/>
      <c r="JMN71"/>
      <c r="JMO71"/>
      <c r="JMP71"/>
      <c r="JMQ71"/>
      <c r="JMR71"/>
      <c r="JMS71"/>
      <c r="JMT71"/>
      <c r="JMU71"/>
      <c r="JMV71"/>
      <c r="JMW71"/>
      <c r="JMX71"/>
      <c r="JMY71"/>
      <c r="JMZ71"/>
      <c r="JNA71"/>
      <c r="JNB71"/>
      <c r="JNC71"/>
      <c r="JND71"/>
      <c r="JNE71"/>
      <c r="JNF71"/>
      <c r="JNG71"/>
      <c r="JNH71"/>
      <c r="JNI71"/>
      <c r="JNJ71"/>
      <c r="JNK71"/>
      <c r="JNL71"/>
      <c r="JNM71"/>
      <c r="JNN71"/>
      <c r="JNO71"/>
      <c r="JNP71"/>
      <c r="JNQ71"/>
      <c r="JNR71"/>
      <c r="JNS71"/>
      <c r="JNT71"/>
      <c r="JNU71"/>
      <c r="JNV71"/>
      <c r="JNW71"/>
      <c r="JNX71"/>
      <c r="JNY71"/>
      <c r="JNZ71"/>
      <c r="JOA71"/>
      <c r="JOB71"/>
      <c r="JOC71"/>
      <c r="JOD71"/>
      <c r="JOE71"/>
      <c r="JOF71"/>
      <c r="JOG71"/>
      <c r="JOH71"/>
      <c r="JOI71"/>
      <c r="JOJ71"/>
      <c r="JOK71"/>
      <c r="JOL71"/>
      <c r="JOM71"/>
      <c r="JON71"/>
      <c r="JOO71"/>
      <c r="JOP71"/>
      <c r="JOQ71"/>
      <c r="JOR71"/>
      <c r="JOS71"/>
      <c r="JOT71"/>
      <c r="JOU71"/>
      <c r="JOV71"/>
      <c r="JOW71"/>
      <c r="JOX71"/>
      <c r="JOY71"/>
      <c r="JOZ71"/>
      <c r="JPA71"/>
      <c r="JPB71"/>
      <c r="JPC71"/>
      <c r="JPD71"/>
      <c r="JPE71"/>
      <c r="JPF71"/>
      <c r="JPG71"/>
      <c r="JPH71"/>
      <c r="JPI71"/>
      <c r="JPJ71"/>
      <c r="JPK71"/>
      <c r="JPL71"/>
      <c r="JPM71"/>
      <c r="JPN71"/>
      <c r="JPO71"/>
      <c r="JPP71"/>
      <c r="JPQ71"/>
      <c r="JPR71"/>
      <c r="JPS71"/>
      <c r="JPT71"/>
      <c r="JPU71"/>
      <c r="JPV71"/>
      <c r="JPW71"/>
      <c r="JPX71"/>
      <c r="JPY71"/>
      <c r="JPZ71"/>
      <c r="JQA71"/>
      <c r="JQB71"/>
      <c r="JQC71"/>
      <c r="JQD71"/>
      <c r="JQE71"/>
      <c r="JQF71"/>
      <c r="JQG71"/>
      <c r="JQH71"/>
      <c r="JQI71"/>
      <c r="JQJ71"/>
      <c r="JQK71"/>
      <c r="JQL71"/>
      <c r="JQM71"/>
      <c r="JQN71"/>
      <c r="JQO71"/>
      <c r="JQP71"/>
      <c r="JQQ71"/>
      <c r="JQR71"/>
      <c r="JQS71"/>
      <c r="JQT71"/>
      <c r="JQU71"/>
      <c r="JQV71"/>
      <c r="JQW71"/>
      <c r="JQX71"/>
      <c r="JQY71"/>
      <c r="JQZ71"/>
      <c r="JRA71"/>
      <c r="JRB71"/>
      <c r="JRC71"/>
      <c r="JRD71"/>
      <c r="JRE71"/>
      <c r="JRF71"/>
      <c r="JRG71"/>
      <c r="JRH71"/>
      <c r="JRI71"/>
      <c r="JRJ71"/>
      <c r="JRK71"/>
      <c r="JRL71"/>
      <c r="JRM71"/>
      <c r="JRN71"/>
      <c r="JRO71"/>
      <c r="JRP71"/>
      <c r="JRQ71"/>
      <c r="JRR71"/>
      <c r="JRS71"/>
      <c r="JRT71"/>
      <c r="JRU71"/>
      <c r="JRV71"/>
      <c r="JRW71"/>
      <c r="JRX71"/>
      <c r="JRY71"/>
      <c r="JRZ71"/>
      <c r="JSA71"/>
      <c r="JSB71"/>
      <c r="JSC71"/>
      <c r="JSD71"/>
      <c r="JSE71"/>
      <c r="JSF71"/>
      <c r="JSG71"/>
      <c r="JSH71"/>
      <c r="JSI71"/>
      <c r="JSJ71"/>
      <c r="JSK71"/>
      <c r="JSL71"/>
      <c r="JSM71"/>
      <c r="JSN71"/>
      <c r="JSO71"/>
      <c r="JSP71"/>
      <c r="JSQ71"/>
      <c r="JSR71"/>
      <c r="JSS71"/>
      <c r="JST71"/>
      <c r="JSU71"/>
      <c r="JSV71"/>
      <c r="JSW71"/>
      <c r="JSX71"/>
      <c r="JSY71"/>
      <c r="JSZ71"/>
      <c r="JTA71"/>
      <c r="JTB71"/>
      <c r="JTC71"/>
      <c r="JTD71"/>
      <c r="JTE71"/>
      <c r="JTF71"/>
      <c r="JTG71"/>
      <c r="JTH71"/>
      <c r="JTI71"/>
      <c r="JTJ71"/>
      <c r="JTK71"/>
      <c r="JTL71"/>
      <c r="JTM71"/>
      <c r="JTN71"/>
      <c r="JTO71"/>
      <c r="JTP71"/>
      <c r="JTQ71"/>
      <c r="JTR71"/>
      <c r="JTS71"/>
      <c r="JTT71"/>
      <c r="JTU71"/>
      <c r="JTV71"/>
      <c r="JTW71"/>
      <c r="JTX71"/>
      <c r="JTY71"/>
      <c r="JTZ71"/>
      <c r="JUA71"/>
      <c r="JUB71"/>
      <c r="JUC71"/>
      <c r="JUD71"/>
      <c r="JUE71"/>
      <c r="JUF71"/>
      <c r="JUG71"/>
      <c r="JUH71"/>
      <c r="JUI71"/>
      <c r="JUJ71"/>
      <c r="JUK71"/>
      <c r="JUL71"/>
      <c r="JUM71"/>
      <c r="JUN71"/>
      <c r="JUO71"/>
      <c r="JUP71"/>
      <c r="JUQ71"/>
      <c r="JUR71"/>
      <c r="JUS71"/>
      <c r="JUT71"/>
      <c r="JUU71"/>
      <c r="JUV71"/>
      <c r="JUW71"/>
      <c r="JUX71"/>
      <c r="JUY71"/>
      <c r="JUZ71"/>
      <c r="JVA71"/>
      <c r="JVB71"/>
      <c r="JVC71"/>
      <c r="JVD71"/>
      <c r="JVE71"/>
      <c r="JVF71"/>
      <c r="JVG71"/>
      <c r="JVH71"/>
      <c r="JVI71"/>
      <c r="JVJ71"/>
      <c r="JVK71"/>
      <c r="JVL71"/>
      <c r="JVM71"/>
      <c r="JVN71"/>
      <c r="JVO71"/>
      <c r="JVP71"/>
      <c r="JVQ71"/>
      <c r="JVR71"/>
      <c r="JVS71"/>
      <c r="JVT71"/>
      <c r="JVU71"/>
      <c r="JVV71"/>
      <c r="JVW71"/>
      <c r="JVX71"/>
      <c r="JVY71"/>
      <c r="JVZ71"/>
      <c r="JWA71"/>
      <c r="JWB71"/>
      <c r="JWC71"/>
      <c r="JWD71"/>
      <c r="JWE71"/>
      <c r="JWF71"/>
      <c r="JWG71"/>
      <c r="JWH71"/>
      <c r="JWI71"/>
      <c r="JWJ71"/>
      <c r="JWK71"/>
      <c r="JWL71"/>
      <c r="JWM71"/>
      <c r="JWN71"/>
      <c r="JWO71"/>
      <c r="JWP71"/>
      <c r="JWQ71"/>
      <c r="JWR71"/>
      <c r="JWS71"/>
      <c r="JWT71"/>
      <c r="JWU71"/>
      <c r="JWV71"/>
      <c r="JWW71"/>
      <c r="JWX71"/>
      <c r="JWY71"/>
      <c r="JWZ71"/>
      <c r="JXA71"/>
      <c r="JXB71"/>
      <c r="JXC71"/>
      <c r="JXD71"/>
      <c r="JXE71"/>
      <c r="JXF71"/>
      <c r="JXG71"/>
      <c r="JXH71"/>
      <c r="JXI71"/>
      <c r="JXJ71"/>
      <c r="JXK71"/>
      <c r="JXL71"/>
      <c r="JXM71"/>
      <c r="JXN71"/>
      <c r="JXO71"/>
      <c r="JXP71"/>
      <c r="JXQ71"/>
      <c r="JXR71"/>
      <c r="JXS71"/>
      <c r="JXT71"/>
      <c r="JXU71"/>
      <c r="JXV71"/>
      <c r="JXW71"/>
      <c r="JXX71"/>
      <c r="JXY71"/>
      <c r="JXZ71"/>
      <c r="JYA71"/>
      <c r="JYB71"/>
      <c r="JYC71"/>
      <c r="JYD71"/>
      <c r="JYE71"/>
      <c r="JYF71"/>
      <c r="JYG71"/>
      <c r="JYH71"/>
      <c r="JYI71"/>
      <c r="JYJ71"/>
      <c r="JYK71"/>
      <c r="JYL71"/>
      <c r="JYM71"/>
      <c r="JYN71"/>
      <c r="JYO71"/>
      <c r="JYP71"/>
      <c r="JYQ71"/>
      <c r="JYR71"/>
      <c r="JYS71"/>
      <c r="JYT71"/>
      <c r="JYU71"/>
      <c r="JYV71"/>
      <c r="JYW71"/>
      <c r="JYX71"/>
      <c r="JYY71"/>
      <c r="JYZ71"/>
      <c r="JZA71"/>
      <c r="JZB71"/>
      <c r="JZC71"/>
      <c r="JZD71"/>
      <c r="JZE71"/>
      <c r="JZF71"/>
      <c r="JZG71"/>
      <c r="JZH71"/>
      <c r="JZI71"/>
      <c r="JZJ71"/>
      <c r="JZK71"/>
      <c r="JZL71"/>
      <c r="JZM71"/>
      <c r="JZN71"/>
      <c r="JZO71"/>
      <c r="JZP71"/>
      <c r="JZQ71"/>
      <c r="JZR71"/>
      <c r="JZS71"/>
      <c r="JZT71"/>
      <c r="JZU71"/>
      <c r="JZV71"/>
      <c r="JZW71"/>
      <c r="JZX71"/>
      <c r="JZY71"/>
      <c r="JZZ71"/>
      <c r="KAA71"/>
      <c r="KAB71"/>
      <c r="KAC71"/>
      <c r="KAD71"/>
      <c r="KAE71"/>
      <c r="KAF71"/>
      <c r="KAG71"/>
      <c r="KAH71"/>
      <c r="KAI71"/>
      <c r="KAJ71"/>
      <c r="KAK71"/>
      <c r="KAL71"/>
      <c r="KAM71"/>
      <c r="KAN71"/>
      <c r="KAO71"/>
      <c r="KAP71"/>
      <c r="KAQ71"/>
      <c r="KAR71"/>
      <c r="KAS71"/>
      <c r="KAT71"/>
      <c r="KAU71"/>
      <c r="KAV71"/>
      <c r="KAW71"/>
      <c r="KAX71"/>
      <c r="KAY71"/>
      <c r="KAZ71"/>
      <c r="KBA71"/>
      <c r="KBB71"/>
      <c r="KBC71"/>
      <c r="KBD71"/>
      <c r="KBE71"/>
      <c r="KBF71"/>
      <c r="KBG71"/>
      <c r="KBH71"/>
      <c r="KBI71"/>
      <c r="KBJ71"/>
      <c r="KBK71"/>
      <c r="KBL71"/>
      <c r="KBM71"/>
      <c r="KBN71"/>
      <c r="KBO71"/>
      <c r="KBP71"/>
      <c r="KBQ71"/>
      <c r="KBR71"/>
      <c r="KBS71"/>
      <c r="KBT71"/>
      <c r="KBU71"/>
      <c r="KBV71"/>
      <c r="KBW71"/>
      <c r="KBX71"/>
      <c r="KBY71"/>
      <c r="KBZ71"/>
      <c r="KCA71"/>
      <c r="KCB71"/>
      <c r="KCC71"/>
      <c r="KCD71"/>
      <c r="KCE71"/>
      <c r="KCF71"/>
      <c r="KCG71"/>
      <c r="KCH71"/>
      <c r="KCI71"/>
      <c r="KCJ71"/>
      <c r="KCK71"/>
      <c r="KCL71"/>
      <c r="KCM71"/>
      <c r="KCN71"/>
      <c r="KCO71"/>
      <c r="KCP71"/>
      <c r="KCQ71"/>
      <c r="KCR71"/>
      <c r="KCS71"/>
      <c r="KCT71"/>
      <c r="KCU71"/>
      <c r="KCV71"/>
      <c r="KCW71"/>
      <c r="KCX71"/>
      <c r="KCY71"/>
      <c r="KCZ71"/>
      <c r="KDA71"/>
      <c r="KDB71"/>
      <c r="KDC71"/>
      <c r="KDD71"/>
      <c r="KDE71"/>
      <c r="KDF71"/>
      <c r="KDG71"/>
      <c r="KDH71"/>
      <c r="KDI71"/>
      <c r="KDJ71"/>
      <c r="KDK71"/>
      <c r="KDL71"/>
      <c r="KDM71"/>
      <c r="KDN71"/>
      <c r="KDO71"/>
      <c r="KDP71"/>
      <c r="KDQ71"/>
      <c r="KDR71"/>
      <c r="KDS71"/>
      <c r="KDT71"/>
      <c r="KDU71"/>
      <c r="KDV71"/>
      <c r="KDW71"/>
      <c r="KDX71"/>
      <c r="KDY71"/>
      <c r="KDZ71"/>
      <c r="KEA71"/>
      <c r="KEB71"/>
      <c r="KEC71"/>
      <c r="KED71"/>
      <c r="KEE71"/>
      <c r="KEF71"/>
      <c r="KEG71"/>
      <c r="KEH71"/>
      <c r="KEI71"/>
      <c r="KEJ71"/>
      <c r="KEK71"/>
      <c r="KEL71"/>
      <c r="KEM71"/>
      <c r="KEN71"/>
      <c r="KEO71"/>
      <c r="KEP71"/>
      <c r="KEQ71"/>
      <c r="KER71"/>
      <c r="KES71"/>
      <c r="KET71"/>
      <c r="KEU71"/>
      <c r="KEV71"/>
      <c r="KEW71"/>
      <c r="KEX71"/>
      <c r="KEY71"/>
      <c r="KEZ71"/>
      <c r="KFA71"/>
      <c r="KFB71"/>
      <c r="KFC71"/>
      <c r="KFD71"/>
      <c r="KFE71"/>
      <c r="KFF71"/>
      <c r="KFG71"/>
      <c r="KFH71"/>
      <c r="KFI71"/>
      <c r="KFJ71"/>
      <c r="KFK71"/>
      <c r="KFL71"/>
      <c r="KFM71"/>
      <c r="KFN71"/>
      <c r="KFO71"/>
      <c r="KFP71"/>
      <c r="KFQ71"/>
      <c r="KFR71"/>
      <c r="KFS71"/>
      <c r="KFT71"/>
      <c r="KFU71"/>
      <c r="KFV71"/>
      <c r="KFW71"/>
      <c r="KFX71"/>
      <c r="KFY71"/>
      <c r="KFZ71"/>
      <c r="KGA71"/>
      <c r="KGB71"/>
      <c r="KGC71"/>
      <c r="KGD71"/>
      <c r="KGE71"/>
      <c r="KGF71"/>
      <c r="KGG71"/>
      <c r="KGH71"/>
      <c r="KGI71"/>
      <c r="KGJ71"/>
      <c r="KGK71"/>
      <c r="KGL71"/>
      <c r="KGM71"/>
      <c r="KGN71"/>
      <c r="KGO71"/>
      <c r="KGP71"/>
      <c r="KGQ71"/>
      <c r="KGR71"/>
      <c r="KGS71"/>
      <c r="KGT71"/>
      <c r="KGU71"/>
      <c r="KGV71"/>
      <c r="KGW71"/>
      <c r="KGX71"/>
      <c r="KGY71"/>
      <c r="KGZ71"/>
      <c r="KHA71"/>
      <c r="KHB71"/>
      <c r="KHC71"/>
      <c r="KHD71"/>
      <c r="KHE71"/>
      <c r="KHF71"/>
      <c r="KHG71"/>
      <c r="KHH71"/>
      <c r="KHI71"/>
      <c r="KHJ71"/>
      <c r="KHK71"/>
      <c r="KHL71"/>
      <c r="KHM71"/>
      <c r="KHN71"/>
      <c r="KHO71"/>
      <c r="KHP71"/>
      <c r="KHQ71"/>
      <c r="KHR71"/>
      <c r="KHS71"/>
      <c r="KHT71"/>
      <c r="KHU71"/>
      <c r="KHV71"/>
      <c r="KHW71"/>
      <c r="KHX71"/>
      <c r="KHY71"/>
      <c r="KHZ71"/>
      <c r="KIA71"/>
      <c r="KIB71"/>
      <c r="KIC71"/>
      <c r="KID71"/>
      <c r="KIE71"/>
      <c r="KIF71"/>
      <c r="KIG71"/>
      <c r="KIH71"/>
      <c r="KII71"/>
      <c r="KIJ71"/>
      <c r="KIK71"/>
      <c r="KIL71"/>
      <c r="KIM71"/>
      <c r="KIN71"/>
      <c r="KIO71"/>
      <c r="KIP71"/>
      <c r="KIQ71"/>
      <c r="KIR71"/>
      <c r="KIS71"/>
      <c r="KIT71"/>
      <c r="KIU71"/>
      <c r="KIV71"/>
      <c r="KIW71"/>
      <c r="KIX71"/>
      <c r="KIY71"/>
      <c r="KIZ71"/>
      <c r="KJA71"/>
      <c r="KJB71"/>
      <c r="KJC71"/>
      <c r="KJD71"/>
      <c r="KJE71"/>
      <c r="KJF71"/>
      <c r="KJG71"/>
      <c r="KJH71"/>
      <c r="KJI71"/>
      <c r="KJJ71"/>
      <c r="KJK71"/>
      <c r="KJL71"/>
      <c r="KJM71"/>
      <c r="KJN71"/>
      <c r="KJO71"/>
      <c r="KJP71"/>
      <c r="KJQ71"/>
      <c r="KJR71"/>
      <c r="KJS71"/>
      <c r="KJT71"/>
      <c r="KJU71"/>
      <c r="KJV71"/>
      <c r="KJW71"/>
      <c r="KJX71"/>
      <c r="KJY71"/>
      <c r="KJZ71"/>
      <c r="KKA71"/>
      <c r="KKB71"/>
      <c r="KKC71"/>
      <c r="KKD71"/>
      <c r="KKE71"/>
      <c r="KKF71"/>
      <c r="KKG71"/>
      <c r="KKH71"/>
      <c r="KKI71"/>
      <c r="KKJ71"/>
      <c r="KKK71"/>
      <c r="KKL71"/>
      <c r="KKM71"/>
      <c r="KKN71"/>
      <c r="KKO71"/>
      <c r="KKP71"/>
      <c r="KKQ71"/>
      <c r="KKR71"/>
      <c r="KKS71"/>
      <c r="KKT71"/>
      <c r="KKU71"/>
      <c r="KKV71"/>
      <c r="KKW71"/>
      <c r="KKX71"/>
      <c r="KKY71"/>
      <c r="KKZ71"/>
      <c r="KLA71"/>
      <c r="KLB71"/>
      <c r="KLC71"/>
      <c r="KLD71"/>
      <c r="KLE71"/>
      <c r="KLF71"/>
      <c r="KLG71"/>
      <c r="KLH71"/>
      <c r="KLI71"/>
      <c r="KLJ71"/>
      <c r="KLK71"/>
      <c r="KLL71"/>
      <c r="KLM71"/>
      <c r="KLN71"/>
      <c r="KLO71"/>
      <c r="KLP71"/>
      <c r="KLQ71"/>
      <c r="KLR71"/>
      <c r="KLS71"/>
      <c r="KLT71"/>
      <c r="KLU71"/>
      <c r="KLV71"/>
      <c r="KLW71"/>
      <c r="KLX71"/>
      <c r="KLY71"/>
      <c r="KLZ71"/>
      <c r="KMA71"/>
      <c r="KMB71"/>
      <c r="KMC71"/>
      <c r="KMD71"/>
      <c r="KME71"/>
      <c r="KMF71"/>
      <c r="KMG71"/>
      <c r="KMH71"/>
      <c r="KMI71"/>
      <c r="KMJ71"/>
      <c r="KMK71"/>
      <c r="KML71"/>
      <c r="KMM71"/>
      <c r="KMN71"/>
      <c r="KMO71"/>
      <c r="KMP71"/>
      <c r="KMQ71"/>
      <c r="KMR71"/>
      <c r="KMS71"/>
      <c r="KMT71"/>
      <c r="KMU71"/>
      <c r="KMV71"/>
      <c r="KMW71"/>
      <c r="KMX71"/>
      <c r="KMY71"/>
      <c r="KMZ71"/>
      <c r="KNA71"/>
      <c r="KNB71"/>
      <c r="KNC71"/>
      <c r="KND71"/>
      <c r="KNE71"/>
      <c r="KNF71"/>
      <c r="KNG71"/>
      <c r="KNH71"/>
      <c r="KNI71"/>
      <c r="KNJ71"/>
      <c r="KNK71"/>
      <c r="KNL71"/>
      <c r="KNM71"/>
      <c r="KNN71"/>
      <c r="KNO71"/>
      <c r="KNP71"/>
      <c r="KNQ71"/>
      <c r="KNR71"/>
      <c r="KNS71"/>
      <c r="KNT71"/>
      <c r="KNU71"/>
      <c r="KNV71"/>
      <c r="KNW71"/>
      <c r="KNX71"/>
      <c r="KNY71"/>
      <c r="KNZ71"/>
      <c r="KOA71"/>
      <c r="KOB71"/>
      <c r="KOC71"/>
      <c r="KOD71"/>
      <c r="KOE71"/>
      <c r="KOF71"/>
      <c r="KOG71"/>
      <c r="KOH71"/>
      <c r="KOI71"/>
      <c r="KOJ71"/>
      <c r="KOK71"/>
      <c r="KOL71"/>
      <c r="KOM71"/>
      <c r="KON71"/>
      <c r="KOO71"/>
      <c r="KOP71"/>
      <c r="KOQ71"/>
      <c r="KOR71"/>
      <c r="KOS71"/>
      <c r="KOT71"/>
      <c r="KOU71"/>
      <c r="KOV71"/>
      <c r="KOW71"/>
      <c r="KOX71"/>
      <c r="KOY71"/>
      <c r="KOZ71"/>
      <c r="KPA71"/>
      <c r="KPB71"/>
      <c r="KPC71"/>
      <c r="KPD71"/>
      <c r="KPE71"/>
      <c r="KPF71"/>
      <c r="KPG71"/>
      <c r="KPH71"/>
      <c r="KPI71"/>
      <c r="KPJ71"/>
      <c r="KPK71"/>
      <c r="KPL71"/>
      <c r="KPM71"/>
      <c r="KPN71"/>
      <c r="KPO71"/>
      <c r="KPP71"/>
      <c r="KPQ71"/>
      <c r="KPR71"/>
      <c r="KPS71"/>
      <c r="KPT71"/>
      <c r="KPU71"/>
      <c r="KPV71"/>
      <c r="KPW71"/>
      <c r="KPX71"/>
      <c r="KPY71"/>
      <c r="KPZ71"/>
      <c r="KQA71"/>
      <c r="KQB71"/>
      <c r="KQC71"/>
      <c r="KQD71"/>
      <c r="KQE71"/>
      <c r="KQF71"/>
      <c r="KQG71"/>
      <c r="KQH71"/>
      <c r="KQI71"/>
      <c r="KQJ71"/>
      <c r="KQK71"/>
      <c r="KQL71"/>
      <c r="KQM71"/>
      <c r="KQN71"/>
      <c r="KQO71"/>
      <c r="KQP71"/>
      <c r="KQQ71"/>
      <c r="KQR71"/>
      <c r="KQS71"/>
      <c r="KQT71"/>
      <c r="KQU71"/>
      <c r="KQV71"/>
      <c r="KQW71"/>
      <c r="KQX71"/>
      <c r="KQY71"/>
      <c r="KQZ71"/>
      <c r="KRA71"/>
      <c r="KRB71"/>
      <c r="KRC71"/>
      <c r="KRD71"/>
      <c r="KRE71"/>
      <c r="KRF71"/>
      <c r="KRG71"/>
      <c r="KRH71"/>
      <c r="KRI71"/>
      <c r="KRJ71"/>
      <c r="KRK71"/>
      <c r="KRL71"/>
      <c r="KRM71"/>
      <c r="KRN71"/>
      <c r="KRO71"/>
      <c r="KRP71"/>
      <c r="KRQ71"/>
      <c r="KRR71"/>
      <c r="KRS71"/>
      <c r="KRT71"/>
      <c r="KRU71"/>
      <c r="KRV71"/>
      <c r="KRW71"/>
      <c r="KRX71"/>
      <c r="KRY71"/>
      <c r="KRZ71"/>
      <c r="KSA71"/>
      <c r="KSB71"/>
      <c r="KSC71"/>
      <c r="KSD71"/>
      <c r="KSE71"/>
      <c r="KSF71"/>
      <c r="KSG71"/>
      <c r="KSH71"/>
      <c r="KSI71"/>
      <c r="KSJ71"/>
      <c r="KSK71"/>
      <c r="KSL71"/>
      <c r="KSM71"/>
      <c r="KSN71"/>
      <c r="KSO71"/>
      <c r="KSP71"/>
      <c r="KSQ71"/>
      <c r="KSR71"/>
      <c r="KSS71"/>
      <c r="KST71"/>
      <c r="KSU71"/>
      <c r="KSV71"/>
      <c r="KSW71"/>
      <c r="KSX71"/>
      <c r="KSY71"/>
      <c r="KSZ71"/>
      <c r="KTA71"/>
      <c r="KTB71"/>
      <c r="KTC71"/>
      <c r="KTD71"/>
      <c r="KTE71"/>
      <c r="KTF71"/>
      <c r="KTG71"/>
      <c r="KTH71"/>
      <c r="KTI71"/>
      <c r="KTJ71"/>
      <c r="KTK71"/>
      <c r="KTL71"/>
      <c r="KTM71"/>
      <c r="KTN71"/>
      <c r="KTO71"/>
      <c r="KTP71"/>
      <c r="KTQ71"/>
      <c r="KTR71"/>
      <c r="KTS71"/>
      <c r="KTT71"/>
      <c r="KTU71"/>
      <c r="KTV71"/>
      <c r="KTW71"/>
      <c r="KTX71"/>
      <c r="KTY71"/>
      <c r="KTZ71"/>
      <c r="KUA71"/>
      <c r="KUB71"/>
      <c r="KUC71"/>
      <c r="KUD71"/>
      <c r="KUE71"/>
      <c r="KUF71"/>
      <c r="KUG71"/>
      <c r="KUH71"/>
      <c r="KUI71"/>
      <c r="KUJ71"/>
      <c r="KUK71"/>
      <c r="KUL71"/>
      <c r="KUM71"/>
      <c r="KUN71"/>
      <c r="KUO71"/>
      <c r="KUP71"/>
      <c r="KUQ71"/>
      <c r="KUR71"/>
      <c r="KUS71"/>
      <c r="KUT71"/>
      <c r="KUU71"/>
      <c r="KUV71"/>
      <c r="KUW71"/>
      <c r="KUX71"/>
      <c r="KUY71"/>
      <c r="KUZ71"/>
      <c r="KVA71"/>
      <c r="KVB71"/>
      <c r="KVC71"/>
      <c r="KVD71"/>
      <c r="KVE71"/>
      <c r="KVF71"/>
      <c r="KVG71"/>
      <c r="KVH71"/>
      <c r="KVI71"/>
      <c r="KVJ71"/>
      <c r="KVK71"/>
      <c r="KVL71"/>
      <c r="KVM71"/>
      <c r="KVN71"/>
      <c r="KVO71"/>
      <c r="KVP71"/>
      <c r="KVQ71"/>
      <c r="KVR71"/>
      <c r="KVS71"/>
      <c r="KVT71"/>
      <c r="KVU71"/>
      <c r="KVV71"/>
      <c r="KVW71"/>
      <c r="KVX71"/>
      <c r="KVY71"/>
      <c r="KVZ71"/>
      <c r="KWA71"/>
      <c r="KWB71"/>
      <c r="KWC71"/>
      <c r="KWD71"/>
      <c r="KWE71"/>
      <c r="KWF71"/>
      <c r="KWG71"/>
      <c r="KWH71"/>
      <c r="KWI71"/>
      <c r="KWJ71"/>
      <c r="KWK71"/>
      <c r="KWL71"/>
      <c r="KWM71"/>
      <c r="KWN71"/>
      <c r="KWO71"/>
      <c r="KWP71"/>
      <c r="KWQ71"/>
      <c r="KWR71"/>
      <c r="KWS71"/>
      <c r="KWT71"/>
      <c r="KWU71"/>
      <c r="KWV71"/>
      <c r="KWW71"/>
      <c r="KWX71"/>
      <c r="KWY71"/>
      <c r="KWZ71"/>
      <c r="KXA71"/>
      <c r="KXB71"/>
      <c r="KXC71"/>
      <c r="KXD71"/>
      <c r="KXE71"/>
      <c r="KXF71"/>
      <c r="KXG71"/>
      <c r="KXH71"/>
      <c r="KXI71"/>
      <c r="KXJ71"/>
      <c r="KXK71"/>
      <c r="KXL71"/>
      <c r="KXM71"/>
      <c r="KXN71"/>
      <c r="KXO71"/>
      <c r="KXP71"/>
      <c r="KXQ71"/>
      <c r="KXR71"/>
      <c r="KXS71"/>
      <c r="KXT71"/>
      <c r="KXU71"/>
      <c r="KXV71"/>
      <c r="KXW71"/>
      <c r="KXX71"/>
      <c r="KXY71"/>
      <c r="KXZ71"/>
      <c r="KYA71"/>
      <c r="KYB71"/>
      <c r="KYC71"/>
      <c r="KYD71"/>
      <c r="KYE71"/>
      <c r="KYF71"/>
      <c r="KYG71"/>
      <c r="KYH71"/>
      <c r="KYI71"/>
      <c r="KYJ71"/>
      <c r="KYK71"/>
      <c r="KYL71"/>
      <c r="KYM71"/>
      <c r="KYN71"/>
      <c r="KYO71"/>
      <c r="KYP71"/>
      <c r="KYQ71"/>
      <c r="KYR71"/>
      <c r="KYS71"/>
      <c r="KYT71"/>
      <c r="KYU71"/>
      <c r="KYV71"/>
      <c r="KYW71"/>
      <c r="KYX71"/>
      <c r="KYY71"/>
      <c r="KYZ71"/>
      <c r="KZA71"/>
      <c r="KZB71"/>
      <c r="KZC71"/>
      <c r="KZD71"/>
      <c r="KZE71"/>
      <c r="KZF71"/>
      <c r="KZG71"/>
      <c r="KZH71"/>
      <c r="KZI71"/>
      <c r="KZJ71"/>
      <c r="KZK71"/>
      <c r="KZL71"/>
      <c r="KZM71"/>
      <c r="KZN71"/>
      <c r="KZO71"/>
      <c r="KZP71"/>
      <c r="KZQ71"/>
      <c r="KZR71"/>
      <c r="KZS71"/>
      <c r="KZT71"/>
      <c r="KZU71"/>
      <c r="KZV71"/>
      <c r="KZW71"/>
      <c r="KZX71"/>
      <c r="KZY71"/>
      <c r="KZZ71"/>
      <c r="LAA71"/>
      <c r="LAB71"/>
      <c r="LAC71"/>
      <c r="LAD71"/>
      <c r="LAE71"/>
      <c r="LAF71"/>
      <c r="LAG71"/>
      <c r="LAH71"/>
      <c r="LAI71"/>
      <c r="LAJ71"/>
      <c r="LAK71"/>
      <c r="LAL71"/>
      <c r="LAM71"/>
      <c r="LAN71"/>
      <c r="LAO71"/>
      <c r="LAP71"/>
      <c r="LAQ71"/>
      <c r="LAR71"/>
      <c r="LAS71"/>
      <c r="LAT71"/>
      <c r="LAU71"/>
      <c r="LAV71"/>
      <c r="LAW71"/>
      <c r="LAX71"/>
      <c r="LAY71"/>
      <c r="LAZ71"/>
      <c r="LBA71"/>
      <c r="LBB71"/>
      <c r="LBC71"/>
      <c r="LBD71"/>
      <c r="LBE71"/>
      <c r="LBF71"/>
      <c r="LBG71"/>
      <c r="LBH71"/>
      <c r="LBI71"/>
      <c r="LBJ71"/>
      <c r="LBK71"/>
      <c r="LBL71"/>
      <c r="LBM71"/>
      <c r="LBN71"/>
      <c r="LBO71"/>
      <c r="LBP71"/>
      <c r="LBQ71"/>
      <c r="LBR71"/>
      <c r="LBS71"/>
      <c r="LBT71"/>
      <c r="LBU71"/>
      <c r="LBV71"/>
      <c r="LBW71"/>
      <c r="LBX71"/>
      <c r="LBY71"/>
      <c r="LBZ71"/>
      <c r="LCA71"/>
      <c r="LCB71"/>
      <c r="LCC71"/>
      <c r="LCD71"/>
      <c r="LCE71"/>
      <c r="LCF71"/>
      <c r="LCG71"/>
      <c r="LCH71"/>
      <c r="LCI71"/>
      <c r="LCJ71"/>
      <c r="LCK71"/>
      <c r="LCL71"/>
      <c r="LCM71"/>
      <c r="LCN71"/>
      <c r="LCO71"/>
      <c r="LCP71"/>
      <c r="LCQ71"/>
      <c r="LCR71"/>
      <c r="LCS71"/>
      <c r="LCT71"/>
      <c r="LCU71"/>
      <c r="LCV71"/>
      <c r="LCW71"/>
      <c r="LCX71"/>
      <c r="LCY71"/>
      <c r="LCZ71"/>
      <c r="LDA71"/>
      <c r="LDB71"/>
      <c r="LDC71"/>
      <c r="LDD71"/>
      <c r="LDE71"/>
      <c r="LDF71"/>
      <c r="LDG71"/>
      <c r="LDH71"/>
      <c r="LDI71"/>
      <c r="LDJ71"/>
      <c r="LDK71"/>
      <c r="LDL71"/>
      <c r="LDM71"/>
      <c r="LDN71"/>
      <c r="LDO71"/>
      <c r="LDP71"/>
      <c r="LDQ71"/>
      <c r="LDR71"/>
      <c r="LDS71"/>
      <c r="LDT71"/>
      <c r="LDU71"/>
      <c r="LDV71"/>
      <c r="LDW71"/>
      <c r="LDX71"/>
      <c r="LDY71"/>
      <c r="LDZ71"/>
      <c r="LEA71"/>
      <c r="LEB71"/>
      <c r="LEC71"/>
      <c r="LED71"/>
      <c r="LEE71"/>
      <c r="LEF71"/>
      <c r="LEG71"/>
      <c r="LEH71"/>
      <c r="LEI71"/>
      <c r="LEJ71"/>
      <c r="LEK71"/>
      <c r="LEL71"/>
      <c r="LEM71"/>
      <c r="LEN71"/>
      <c r="LEO71"/>
      <c r="LEP71"/>
      <c r="LEQ71"/>
      <c r="LER71"/>
      <c r="LES71"/>
      <c r="LET71"/>
      <c r="LEU71"/>
      <c r="LEV71"/>
      <c r="LEW71"/>
      <c r="LEX71"/>
      <c r="LEY71"/>
      <c r="LEZ71"/>
      <c r="LFA71"/>
      <c r="LFB71"/>
      <c r="LFC71"/>
      <c r="LFD71"/>
      <c r="LFE71"/>
      <c r="LFF71"/>
      <c r="LFG71"/>
      <c r="LFH71"/>
      <c r="LFI71"/>
      <c r="LFJ71"/>
      <c r="LFK71"/>
      <c r="LFL71"/>
      <c r="LFM71"/>
      <c r="LFN71"/>
      <c r="LFO71"/>
      <c r="LFP71"/>
      <c r="LFQ71"/>
      <c r="LFR71"/>
      <c r="LFS71"/>
      <c r="LFT71"/>
      <c r="LFU71"/>
      <c r="LFV71"/>
      <c r="LFW71"/>
      <c r="LFX71"/>
      <c r="LFY71"/>
      <c r="LFZ71"/>
      <c r="LGA71"/>
      <c r="LGB71"/>
      <c r="LGC71"/>
      <c r="LGD71"/>
      <c r="LGE71"/>
      <c r="LGF71"/>
      <c r="LGG71"/>
      <c r="LGH71"/>
      <c r="LGI71"/>
      <c r="LGJ71"/>
      <c r="LGK71"/>
      <c r="LGL71"/>
      <c r="LGM71"/>
      <c r="LGN71"/>
      <c r="LGO71"/>
      <c r="LGP71"/>
      <c r="LGQ71"/>
      <c r="LGR71"/>
      <c r="LGS71"/>
      <c r="LGT71"/>
      <c r="LGU71"/>
      <c r="LGV71"/>
      <c r="LGW71"/>
      <c r="LGX71"/>
      <c r="LGY71"/>
      <c r="LGZ71"/>
      <c r="LHA71"/>
      <c r="LHB71"/>
      <c r="LHC71"/>
      <c r="LHD71"/>
      <c r="LHE71"/>
      <c r="LHF71"/>
      <c r="LHG71"/>
      <c r="LHH71"/>
      <c r="LHI71"/>
      <c r="LHJ71"/>
      <c r="LHK71"/>
      <c r="LHL71"/>
      <c r="LHM71"/>
      <c r="LHN71"/>
      <c r="LHO71"/>
      <c r="LHP71"/>
      <c r="LHQ71"/>
      <c r="LHR71"/>
      <c r="LHS71"/>
      <c r="LHT71"/>
      <c r="LHU71"/>
      <c r="LHV71"/>
      <c r="LHW71"/>
      <c r="LHX71"/>
      <c r="LHY71"/>
      <c r="LHZ71"/>
      <c r="LIA71"/>
      <c r="LIB71"/>
      <c r="LIC71"/>
      <c r="LID71"/>
      <c r="LIE71"/>
      <c r="LIF71"/>
      <c r="LIG71"/>
      <c r="LIH71"/>
      <c r="LII71"/>
      <c r="LIJ71"/>
      <c r="LIK71"/>
      <c r="LIL71"/>
      <c r="LIM71"/>
      <c r="LIN71"/>
      <c r="LIO71"/>
      <c r="LIP71"/>
      <c r="LIQ71"/>
      <c r="LIR71"/>
      <c r="LIS71"/>
      <c r="LIT71"/>
      <c r="LIU71"/>
      <c r="LIV71"/>
      <c r="LIW71"/>
      <c r="LIX71"/>
      <c r="LIY71"/>
      <c r="LIZ71"/>
      <c r="LJA71"/>
      <c r="LJB71"/>
      <c r="LJC71"/>
      <c r="LJD71"/>
      <c r="LJE71"/>
      <c r="LJF71"/>
      <c r="LJG71"/>
      <c r="LJH71"/>
      <c r="LJI71"/>
      <c r="LJJ71"/>
      <c r="LJK71"/>
      <c r="LJL71"/>
      <c r="LJM71"/>
      <c r="LJN71"/>
      <c r="LJO71"/>
      <c r="LJP71"/>
      <c r="LJQ71"/>
      <c r="LJR71"/>
      <c r="LJS71"/>
      <c r="LJT71"/>
      <c r="LJU71"/>
      <c r="LJV71"/>
      <c r="LJW71"/>
      <c r="LJX71"/>
      <c r="LJY71"/>
      <c r="LJZ71"/>
      <c r="LKA71"/>
      <c r="LKB71"/>
      <c r="LKC71"/>
      <c r="LKD71"/>
      <c r="LKE71"/>
      <c r="LKF71"/>
      <c r="LKG71"/>
      <c r="LKH71"/>
      <c r="LKI71"/>
      <c r="LKJ71"/>
      <c r="LKK71"/>
      <c r="LKL71"/>
      <c r="LKM71"/>
      <c r="LKN71"/>
      <c r="LKO71"/>
      <c r="LKP71"/>
      <c r="LKQ71"/>
      <c r="LKR71"/>
      <c r="LKS71"/>
      <c r="LKT71"/>
      <c r="LKU71"/>
      <c r="LKV71"/>
      <c r="LKW71"/>
      <c r="LKX71"/>
      <c r="LKY71"/>
      <c r="LKZ71"/>
      <c r="LLA71"/>
      <c r="LLB71"/>
      <c r="LLC71"/>
      <c r="LLD71"/>
      <c r="LLE71"/>
      <c r="LLF71"/>
      <c r="LLG71"/>
      <c r="LLH71"/>
      <c r="LLI71"/>
      <c r="LLJ71"/>
      <c r="LLK71"/>
      <c r="LLL71"/>
      <c r="LLM71"/>
      <c r="LLN71"/>
      <c r="LLO71"/>
      <c r="LLP71"/>
      <c r="LLQ71"/>
      <c r="LLR71"/>
      <c r="LLS71"/>
      <c r="LLT71"/>
      <c r="LLU71"/>
      <c r="LLV71"/>
      <c r="LLW71"/>
      <c r="LLX71"/>
      <c r="LLY71"/>
      <c r="LLZ71"/>
      <c r="LMA71"/>
      <c r="LMB71"/>
      <c r="LMC71"/>
      <c r="LMD71"/>
      <c r="LME71"/>
      <c r="LMF71"/>
      <c r="LMG71"/>
      <c r="LMH71"/>
      <c r="LMI71"/>
      <c r="LMJ71"/>
      <c r="LMK71"/>
      <c r="LML71"/>
      <c r="LMM71"/>
      <c r="LMN71"/>
      <c r="LMO71"/>
      <c r="LMP71"/>
      <c r="LMQ71"/>
      <c r="LMR71"/>
      <c r="LMS71"/>
      <c r="LMT71"/>
      <c r="LMU71"/>
      <c r="LMV71"/>
      <c r="LMW71"/>
      <c r="LMX71"/>
      <c r="LMY71"/>
      <c r="LMZ71"/>
      <c r="LNA71"/>
      <c r="LNB71"/>
      <c r="LNC71"/>
      <c r="LND71"/>
      <c r="LNE71"/>
      <c r="LNF71"/>
      <c r="LNG71"/>
      <c r="LNH71"/>
      <c r="LNI71"/>
      <c r="LNJ71"/>
      <c r="LNK71"/>
      <c r="LNL71"/>
      <c r="LNM71"/>
      <c r="LNN71"/>
      <c r="LNO71"/>
      <c r="LNP71"/>
      <c r="LNQ71"/>
      <c r="LNR71"/>
      <c r="LNS71"/>
      <c r="LNT71"/>
      <c r="LNU71"/>
      <c r="LNV71"/>
      <c r="LNW71"/>
      <c r="LNX71"/>
      <c r="LNY71"/>
      <c r="LNZ71"/>
      <c r="LOA71"/>
      <c r="LOB71"/>
      <c r="LOC71"/>
      <c r="LOD71"/>
      <c r="LOE71"/>
      <c r="LOF71"/>
      <c r="LOG71"/>
      <c r="LOH71"/>
      <c r="LOI71"/>
      <c r="LOJ71"/>
      <c r="LOK71"/>
      <c r="LOL71"/>
      <c r="LOM71"/>
      <c r="LON71"/>
      <c r="LOO71"/>
      <c r="LOP71"/>
      <c r="LOQ71"/>
      <c r="LOR71"/>
      <c r="LOS71"/>
      <c r="LOT71"/>
      <c r="LOU71"/>
      <c r="LOV71"/>
      <c r="LOW71"/>
      <c r="LOX71"/>
      <c r="LOY71"/>
      <c r="LOZ71"/>
      <c r="LPA71"/>
      <c r="LPB71"/>
      <c r="LPC71"/>
      <c r="LPD71"/>
      <c r="LPE71"/>
      <c r="LPF71"/>
      <c r="LPG71"/>
      <c r="LPH71"/>
      <c r="LPI71"/>
      <c r="LPJ71"/>
      <c r="LPK71"/>
      <c r="LPL71"/>
      <c r="LPM71"/>
      <c r="LPN71"/>
      <c r="LPO71"/>
      <c r="LPP71"/>
      <c r="LPQ71"/>
      <c r="LPR71"/>
      <c r="LPS71"/>
      <c r="LPT71"/>
      <c r="LPU71"/>
      <c r="LPV71"/>
      <c r="LPW71"/>
      <c r="LPX71"/>
      <c r="LPY71"/>
      <c r="LPZ71"/>
      <c r="LQA71"/>
      <c r="LQB71"/>
      <c r="LQC71"/>
      <c r="LQD71"/>
      <c r="LQE71"/>
      <c r="LQF71"/>
      <c r="LQG71"/>
      <c r="LQH71"/>
      <c r="LQI71"/>
      <c r="LQJ71"/>
      <c r="LQK71"/>
      <c r="LQL71"/>
      <c r="LQM71"/>
      <c r="LQN71"/>
      <c r="LQO71"/>
      <c r="LQP71"/>
      <c r="LQQ71"/>
      <c r="LQR71"/>
      <c r="LQS71"/>
      <c r="LQT71"/>
      <c r="LQU71"/>
      <c r="LQV71"/>
      <c r="LQW71"/>
      <c r="LQX71"/>
      <c r="LQY71"/>
      <c r="LQZ71"/>
      <c r="LRA71"/>
      <c r="LRB71"/>
      <c r="LRC71"/>
      <c r="LRD71"/>
      <c r="LRE71"/>
      <c r="LRF71"/>
      <c r="LRG71"/>
      <c r="LRH71"/>
      <c r="LRI71"/>
      <c r="LRJ71"/>
      <c r="LRK71"/>
      <c r="LRL71"/>
      <c r="LRM71"/>
      <c r="LRN71"/>
      <c r="LRO71"/>
      <c r="LRP71"/>
      <c r="LRQ71"/>
      <c r="LRR71"/>
      <c r="LRS71"/>
      <c r="LRT71"/>
      <c r="LRU71"/>
      <c r="LRV71"/>
      <c r="LRW71"/>
      <c r="LRX71"/>
      <c r="LRY71"/>
      <c r="LRZ71"/>
      <c r="LSA71"/>
      <c r="LSB71"/>
      <c r="LSC71"/>
      <c r="LSD71"/>
      <c r="LSE71"/>
      <c r="LSF71"/>
      <c r="LSG71"/>
      <c r="LSH71"/>
      <c r="LSI71"/>
      <c r="LSJ71"/>
      <c r="LSK71"/>
      <c r="LSL71"/>
      <c r="LSM71"/>
      <c r="LSN71"/>
      <c r="LSO71"/>
      <c r="LSP71"/>
      <c r="LSQ71"/>
      <c r="LSR71"/>
      <c r="LSS71"/>
      <c r="LST71"/>
      <c r="LSU71"/>
      <c r="LSV71"/>
      <c r="LSW71"/>
      <c r="LSX71"/>
      <c r="LSY71"/>
      <c r="LSZ71"/>
      <c r="LTA71"/>
      <c r="LTB71"/>
      <c r="LTC71"/>
      <c r="LTD71"/>
      <c r="LTE71"/>
      <c r="LTF71"/>
      <c r="LTG71"/>
      <c r="LTH71"/>
      <c r="LTI71"/>
      <c r="LTJ71"/>
      <c r="LTK71"/>
      <c r="LTL71"/>
      <c r="LTM71"/>
      <c r="LTN71"/>
      <c r="LTO71"/>
      <c r="LTP71"/>
      <c r="LTQ71"/>
      <c r="LTR71"/>
      <c r="LTS71"/>
      <c r="LTT71"/>
      <c r="LTU71"/>
      <c r="LTV71"/>
      <c r="LTW71"/>
      <c r="LTX71"/>
      <c r="LTY71"/>
      <c r="LTZ71"/>
      <c r="LUA71"/>
      <c r="LUB71"/>
      <c r="LUC71"/>
      <c r="LUD71"/>
      <c r="LUE71"/>
      <c r="LUF71"/>
      <c r="LUG71"/>
      <c r="LUH71"/>
      <c r="LUI71"/>
      <c r="LUJ71"/>
      <c r="LUK71"/>
      <c r="LUL71"/>
      <c r="LUM71"/>
      <c r="LUN71"/>
      <c r="LUO71"/>
      <c r="LUP71"/>
      <c r="LUQ71"/>
      <c r="LUR71"/>
      <c r="LUS71"/>
      <c r="LUT71"/>
      <c r="LUU71"/>
      <c r="LUV71"/>
      <c r="LUW71"/>
      <c r="LUX71"/>
      <c r="LUY71"/>
      <c r="LUZ71"/>
      <c r="LVA71"/>
      <c r="LVB71"/>
      <c r="LVC71"/>
      <c r="LVD71"/>
      <c r="LVE71"/>
      <c r="LVF71"/>
      <c r="LVG71"/>
      <c r="LVH71"/>
      <c r="LVI71"/>
      <c r="LVJ71"/>
      <c r="LVK71"/>
      <c r="LVL71"/>
      <c r="LVM71"/>
      <c r="LVN71"/>
      <c r="LVO71"/>
      <c r="LVP71"/>
      <c r="LVQ71"/>
      <c r="LVR71"/>
      <c r="LVS71"/>
      <c r="LVT71"/>
      <c r="LVU71"/>
      <c r="LVV71"/>
      <c r="LVW71"/>
      <c r="LVX71"/>
      <c r="LVY71"/>
      <c r="LVZ71"/>
      <c r="LWA71"/>
      <c r="LWB71"/>
      <c r="LWC71"/>
      <c r="LWD71"/>
      <c r="LWE71"/>
      <c r="LWF71"/>
      <c r="LWG71"/>
      <c r="LWH71"/>
      <c r="LWI71"/>
      <c r="LWJ71"/>
      <c r="LWK71"/>
      <c r="LWL71"/>
      <c r="LWM71"/>
      <c r="LWN71"/>
      <c r="LWO71"/>
      <c r="LWP71"/>
      <c r="LWQ71"/>
      <c r="LWR71"/>
      <c r="LWS71"/>
      <c r="LWT71"/>
      <c r="LWU71"/>
      <c r="LWV71"/>
      <c r="LWW71"/>
      <c r="LWX71"/>
      <c r="LWY71"/>
      <c r="LWZ71"/>
      <c r="LXA71"/>
      <c r="LXB71"/>
      <c r="LXC71"/>
      <c r="LXD71"/>
      <c r="LXE71"/>
      <c r="LXF71"/>
      <c r="LXG71"/>
      <c r="LXH71"/>
      <c r="LXI71"/>
      <c r="LXJ71"/>
      <c r="LXK71"/>
      <c r="LXL71"/>
      <c r="LXM71"/>
      <c r="LXN71"/>
      <c r="LXO71"/>
      <c r="LXP71"/>
      <c r="LXQ71"/>
      <c r="LXR71"/>
      <c r="LXS71"/>
      <c r="LXT71"/>
      <c r="LXU71"/>
      <c r="LXV71"/>
      <c r="LXW71"/>
      <c r="LXX71"/>
      <c r="LXY71"/>
      <c r="LXZ71"/>
      <c r="LYA71"/>
      <c r="LYB71"/>
      <c r="LYC71"/>
      <c r="LYD71"/>
      <c r="LYE71"/>
      <c r="LYF71"/>
      <c r="LYG71"/>
      <c r="LYH71"/>
      <c r="LYI71"/>
      <c r="LYJ71"/>
      <c r="LYK71"/>
      <c r="LYL71"/>
      <c r="LYM71"/>
      <c r="LYN71"/>
      <c r="LYO71"/>
      <c r="LYP71"/>
      <c r="LYQ71"/>
      <c r="LYR71"/>
      <c r="LYS71"/>
      <c r="LYT71"/>
      <c r="LYU71"/>
      <c r="LYV71"/>
      <c r="LYW71"/>
      <c r="LYX71"/>
      <c r="LYY71"/>
      <c r="LYZ71"/>
      <c r="LZA71"/>
      <c r="LZB71"/>
      <c r="LZC71"/>
      <c r="LZD71"/>
      <c r="LZE71"/>
      <c r="LZF71"/>
      <c r="LZG71"/>
      <c r="LZH71"/>
      <c r="LZI71"/>
      <c r="LZJ71"/>
      <c r="LZK71"/>
      <c r="LZL71"/>
      <c r="LZM71"/>
      <c r="LZN71"/>
      <c r="LZO71"/>
      <c r="LZP71"/>
      <c r="LZQ71"/>
      <c r="LZR71"/>
      <c r="LZS71"/>
      <c r="LZT71"/>
      <c r="LZU71"/>
      <c r="LZV71"/>
      <c r="LZW71"/>
      <c r="LZX71"/>
      <c r="LZY71"/>
      <c r="LZZ71"/>
      <c r="MAA71"/>
      <c r="MAB71"/>
      <c r="MAC71"/>
      <c r="MAD71"/>
      <c r="MAE71"/>
      <c r="MAF71"/>
      <c r="MAG71"/>
      <c r="MAH71"/>
      <c r="MAI71"/>
      <c r="MAJ71"/>
      <c r="MAK71"/>
      <c r="MAL71"/>
      <c r="MAM71"/>
      <c r="MAN71"/>
      <c r="MAO71"/>
      <c r="MAP71"/>
      <c r="MAQ71"/>
      <c r="MAR71"/>
      <c r="MAS71"/>
      <c r="MAT71"/>
      <c r="MAU71"/>
      <c r="MAV71"/>
      <c r="MAW71"/>
      <c r="MAX71"/>
      <c r="MAY71"/>
      <c r="MAZ71"/>
      <c r="MBA71"/>
      <c r="MBB71"/>
      <c r="MBC71"/>
      <c r="MBD71"/>
      <c r="MBE71"/>
      <c r="MBF71"/>
      <c r="MBG71"/>
      <c r="MBH71"/>
      <c r="MBI71"/>
      <c r="MBJ71"/>
      <c r="MBK71"/>
      <c r="MBL71"/>
      <c r="MBM71"/>
      <c r="MBN71"/>
      <c r="MBO71"/>
      <c r="MBP71"/>
      <c r="MBQ71"/>
      <c r="MBR71"/>
      <c r="MBS71"/>
      <c r="MBT71"/>
      <c r="MBU71"/>
      <c r="MBV71"/>
      <c r="MBW71"/>
      <c r="MBX71"/>
      <c r="MBY71"/>
      <c r="MBZ71"/>
      <c r="MCA71"/>
      <c r="MCB71"/>
      <c r="MCC71"/>
      <c r="MCD71"/>
      <c r="MCE71"/>
      <c r="MCF71"/>
      <c r="MCG71"/>
      <c r="MCH71"/>
      <c r="MCI71"/>
      <c r="MCJ71"/>
      <c r="MCK71"/>
      <c r="MCL71"/>
      <c r="MCM71"/>
      <c r="MCN71"/>
      <c r="MCO71"/>
      <c r="MCP71"/>
      <c r="MCQ71"/>
      <c r="MCR71"/>
      <c r="MCS71"/>
      <c r="MCT71"/>
      <c r="MCU71"/>
      <c r="MCV71"/>
      <c r="MCW71"/>
      <c r="MCX71"/>
      <c r="MCY71"/>
      <c r="MCZ71"/>
      <c r="MDA71"/>
      <c r="MDB71"/>
      <c r="MDC71"/>
      <c r="MDD71"/>
      <c r="MDE71"/>
      <c r="MDF71"/>
      <c r="MDG71"/>
      <c r="MDH71"/>
      <c r="MDI71"/>
      <c r="MDJ71"/>
      <c r="MDK71"/>
      <c r="MDL71"/>
      <c r="MDM71"/>
      <c r="MDN71"/>
      <c r="MDO71"/>
      <c r="MDP71"/>
      <c r="MDQ71"/>
      <c r="MDR71"/>
      <c r="MDS71"/>
      <c r="MDT71"/>
      <c r="MDU71"/>
      <c r="MDV71"/>
      <c r="MDW71"/>
      <c r="MDX71"/>
      <c r="MDY71"/>
      <c r="MDZ71"/>
      <c r="MEA71"/>
      <c r="MEB71"/>
      <c r="MEC71"/>
      <c r="MED71"/>
      <c r="MEE71"/>
      <c r="MEF71"/>
      <c r="MEG71"/>
      <c r="MEH71"/>
      <c r="MEI71"/>
      <c r="MEJ71"/>
      <c r="MEK71"/>
      <c r="MEL71"/>
      <c r="MEM71"/>
      <c r="MEN71"/>
      <c r="MEO71"/>
      <c r="MEP71"/>
      <c r="MEQ71"/>
      <c r="MER71"/>
      <c r="MES71"/>
      <c r="MET71"/>
      <c r="MEU71"/>
      <c r="MEV71"/>
      <c r="MEW71"/>
      <c r="MEX71"/>
      <c r="MEY71"/>
      <c r="MEZ71"/>
      <c r="MFA71"/>
      <c r="MFB71"/>
      <c r="MFC71"/>
      <c r="MFD71"/>
      <c r="MFE71"/>
      <c r="MFF71"/>
      <c r="MFG71"/>
      <c r="MFH71"/>
      <c r="MFI71"/>
      <c r="MFJ71"/>
      <c r="MFK71"/>
      <c r="MFL71"/>
      <c r="MFM71"/>
      <c r="MFN71"/>
      <c r="MFO71"/>
      <c r="MFP71"/>
      <c r="MFQ71"/>
      <c r="MFR71"/>
      <c r="MFS71"/>
      <c r="MFT71"/>
      <c r="MFU71"/>
      <c r="MFV71"/>
      <c r="MFW71"/>
      <c r="MFX71"/>
      <c r="MFY71"/>
      <c r="MFZ71"/>
      <c r="MGA71"/>
      <c r="MGB71"/>
      <c r="MGC71"/>
      <c r="MGD71"/>
      <c r="MGE71"/>
      <c r="MGF71"/>
      <c r="MGG71"/>
      <c r="MGH71"/>
      <c r="MGI71"/>
      <c r="MGJ71"/>
      <c r="MGK71"/>
      <c r="MGL71"/>
      <c r="MGM71"/>
      <c r="MGN71"/>
      <c r="MGO71"/>
      <c r="MGP71"/>
      <c r="MGQ71"/>
      <c r="MGR71"/>
      <c r="MGS71"/>
      <c r="MGT71"/>
      <c r="MGU71"/>
      <c r="MGV71"/>
      <c r="MGW71"/>
      <c r="MGX71"/>
      <c r="MGY71"/>
      <c r="MGZ71"/>
      <c r="MHA71"/>
      <c r="MHB71"/>
      <c r="MHC71"/>
      <c r="MHD71"/>
      <c r="MHE71"/>
      <c r="MHF71"/>
      <c r="MHG71"/>
      <c r="MHH71"/>
      <c r="MHI71"/>
      <c r="MHJ71"/>
      <c r="MHK71"/>
      <c r="MHL71"/>
      <c r="MHM71"/>
      <c r="MHN71"/>
      <c r="MHO71"/>
      <c r="MHP71"/>
      <c r="MHQ71"/>
      <c r="MHR71"/>
      <c r="MHS71"/>
      <c r="MHT71"/>
      <c r="MHU71"/>
      <c r="MHV71"/>
      <c r="MHW71"/>
      <c r="MHX71"/>
      <c r="MHY71"/>
      <c r="MHZ71"/>
      <c r="MIA71"/>
      <c r="MIB71"/>
      <c r="MIC71"/>
      <c r="MID71"/>
      <c r="MIE71"/>
      <c r="MIF71"/>
      <c r="MIG71"/>
      <c r="MIH71"/>
      <c r="MII71"/>
      <c r="MIJ71"/>
      <c r="MIK71"/>
      <c r="MIL71"/>
      <c r="MIM71"/>
      <c r="MIN71"/>
      <c r="MIO71"/>
      <c r="MIP71"/>
      <c r="MIQ71"/>
      <c r="MIR71"/>
      <c r="MIS71"/>
      <c r="MIT71"/>
      <c r="MIU71"/>
      <c r="MIV71"/>
      <c r="MIW71"/>
      <c r="MIX71"/>
      <c r="MIY71"/>
      <c r="MIZ71"/>
      <c r="MJA71"/>
      <c r="MJB71"/>
      <c r="MJC71"/>
      <c r="MJD71"/>
      <c r="MJE71"/>
      <c r="MJF71"/>
      <c r="MJG71"/>
      <c r="MJH71"/>
      <c r="MJI71"/>
      <c r="MJJ71"/>
      <c r="MJK71"/>
      <c r="MJL71"/>
      <c r="MJM71"/>
      <c r="MJN71"/>
      <c r="MJO71"/>
      <c r="MJP71"/>
      <c r="MJQ71"/>
      <c r="MJR71"/>
      <c r="MJS71"/>
      <c r="MJT71"/>
      <c r="MJU71"/>
      <c r="MJV71"/>
      <c r="MJW71"/>
      <c r="MJX71"/>
      <c r="MJY71"/>
      <c r="MJZ71"/>
      <c r="MKA71"/>
      <c r="MKB71"/>
      <c r="MKC71"/>
      <c r="MKD71"/>
      <c r="MKE71"/>
      <c r="MKF71"/>
      <c r="MKG71"/>
      <c r="MKH71"/>
      <c r="MKI71"/>
      <c r="MKJ71"/>
      <c r="MKK71"/>
      <c r="MKL71"/>
      <c r="MKM71"/>
      <c r="MKN71"/>
      <c r="MKO71"/>
      <c r="MKP71"/>
      <c r="MKQ71"/>
      <c r="MKR71"/>
      <c r="MKS71"/>
      <c r="MKT71"/>
      <c r="MKU71"/>
      <c r="MKV71"/>
      <c r="MKW71"/>
      <c r="MKX71"/>
      <c r="MKY71"/>
      <c r="MKZ71"/>
      <c r="MLA71"/>
      <c r="MLB71"/>
      <c r="MLC71"/>
      <c r="MLD71"/>
      <c r="MLE71"/>
      <c r="MLF71"/>
      <c r="MLG71"/>
      <c r="MLH71"/>
      <c r="MLI71"/>
      <c r="MLJ71"/>
      <c r="MLK71"/>
      <c r="MLL71"/>
      <c r="MLM71"/>
      <c r="MLN71"/>
      <c r="MLO71"/>
      <c r="MLP71"/>
      <c r="MLQ71"/>
      <c r="MLR71"/>
      <c r="MLS71"/>
      <c r="MLT71"/>
      <c r="MLU71"/>
      <c r="MLV71"/>
      <c r="MLW71"/>
      <c r="MLX71"/>
      <c r="MLY71"/>
      <c r="MLZ71"/>
      <c r="MMA71"/>
      <c r="MMB71"/>
      <c r="MMC71"/>
      <c r="MMD71"/>
      <c r="MME71"/>
      <c r="MMF71"/>
      <c r="MMG71"/>
      <c r="MMH71"/>
      <c r="MMI71"/>
      <c r="MMJ71"/>
      <c r="MMK71"/>
      <c r="MML71"/>
      <c r="MMM71"/>
      <c r="MMN71"/>
      <c r="MMO71"/>
      <c r="MMP71"/>
      <c r="MMQ71"/>
      <c r="MMR71"/>
      <c r="MMS71"/>
      <c r="MMT71"/>
      <c r="MMU71"/>
      <c r="MMV71"/>
      <c r="MMW71"/>
      <c r="MMX71"/>
      <c r="MMY71"/>
      <c r="MMZ71"/>
      <c r="MNA71"/>
      <c r="MNB71"/>
      <c r="MNC71"/>
      <c r="MND71"/>
      <c r="MNE71"/>
      <c r="MNF71"/>
      <c r="MNG71"/>
      <c r="MNH71"/>
      <c r="MNI71"/>
      <c r="MNJ71"/>
      <c r="MNK71"/>
      <c r="MNL71"/>
      <c r="MNM71"/>
      <c r="MNN71"/>
      <c r="MNO71"/>
      <c r="MNP71"/>
      <c r="MNQ71"/>
      <c r="MNR71"/>
      <c r="MNS71"/>
      <c r="MNT71"/>
      <c r="MNU71"/>
      <c r="MNV71"/>
      <c r="MNW71"/>
      <c r="MNX71"/>
      <c r="MNY71"/>
      <c r="MNZ71"/>
      <c r="MOA71"/>
      <c r="MOB71"/>
      <c r="MOC71"/>
      <c r="MOD71"/>
      <c r="MOE71"/>
      <c r="MOF71"/>
      <c r="MOG71"/>
      <c r="MOH71"/>
      <c r="MOI71"/>
      <c r="MOJ71"/>
      <c r="MOK71"/>
      <c r="MOL71"/>
      <c r="MOM71"/>
      <c r="MON71"/>
      <c r="MOO71"/>
      <c r="MOP71"/>
      <c r="MOQ71"/>
      <c r="MOR71"/>
      <c r="MOS71"/>
      <c r="MOT71"/>
      <c r="MOU71"/>
      <c r="MOV71"/>
      <c r="MOW71"/>
      <c r="MOX71"/>
      <c r="MOY71"/>
      <c r="MOZ71"/>
      <c r="MPA71"/>
      <c r="MPB71"/>
      <c r="MPC71"/>
      <c r="MPD71"/>
      <c r="MPE71"/>
      <c r="MPF71"/>
      <c r="MPG71"/>
      <c r="MPH71"/>
      <c r="MPI71"/>
      <c r="MPJ71"/>
      <c r="MPK71"/>
      <c r="MPL71"/>
      <c r="MPM71"/>
      <c r="MPN71"/>
      <c r="MPO71"/>
      <c r="MPP71"/>
      <c r="MPQ71"/>
      <c r="MPR71"/>
      <c r="MPS71"/>
      <c r="MPT71"/>
      <c r="MPU71"/>
      <c r="MPV71"/>
      <c r="MPW71"/>
      <c r="MPX71"/>
      <c r="MPY71"/>
      <c r="MPZ71"/>
      <c r="MQA71"/>
      <c r="MQB71"/>
      <c r="MQC71"/>
      <c r="MQD71"/>
      <c r="MQE71"/>
      <c r="MQF71"/>
      <c r="MQG71"/>
      <c r="MQH71"/>
      <c r="MQI71"/>
      <c r="MQJ71"/>
      <c r="MQK71"/>
      <c r="MQL71"/>
      <c r="MQM71"/>
      <c r="MQN71"/>
      <c r="MQO71"/>
      <c r="MQP71"/>
      <c r="MQQ71"/>
      <c r="MQR71"/>
      <c r="MQS71"/>
      <c r="MQT71"/>
      <c r="MQU71"/>
      <c r="MQV71"/>
      <c r="MQW71"/>
      <c r="MQX71"/>
      <c r="MQY71"/>
      <c r="MQZ71"/>
      <c r="MRA71"/>
      <c r="MRB71"/>
      <c r="MRC71"/>
      <c r="MRD71"/>
      <c r="MRE71"/>
      <c r="MRF71"/>
      <c r="MRG71"/>
      <c r="MRH71"/>
      <c r="MRI71"/>
      <c r="MRJ71"/>
      <c r="MRK71"/>
      <c r="MRL71"/>
      <c r="MRM71"/>
      <c r="MRN71"/>
      <c r="MRO71"/>
      <c r="MRP71"/>
      <c r="MRQ71"/>
      <c r="MRR71"/>
      <c r="MRS71"/>
      <c r="MRT71"/>
      <c r="MRU71"/>
      <c r="MRV71"/>
      <c r="MRW71"/>
      <c r="MRX71"/>
      <c r="MRY71"/>
      <c r="MRZ71"/>
      <c r="MSA71"/>
      <c r="MSB71"/>
      <c r="MSC71"/>
      <c r="MSD71"/>
      <c r="MSE71"/>
      <c r="MSF71"/>
      <c r="MSG71"/>
      <c r="MSH71"/>
      <c r="MSI71"/>
      <c r="MSJ71"/>
      <c r="MSK71"/>
      <c r="MSL71"/>
      <c r="MSM71"/>
      <c r="MSN71"/>
      <c r="MSO71"/>
      <c r="MSP71"/>
      <c r="MSQ71"/>
      <c r="MSR71"/>
      <c r="MSS71"/>
      <c r="MST71"/>
      <c r="MSU71"/>
      <c r="MSV71"/>
      <c r="MSW71"/>
      <c r="MSX71"/>
      <c r="MSY71"/>
      <c r="MSZ71"/>
      <c r="MTA71"/>
      <c r="MTB71"/>
      <c r="MTC71"/>
      <c r="MTD71"/>
      <c r="MTE71"/>
      <c r="MTF71"/>
      <c r="MTG71"/>
      <c r="MTH71"/>
      <c r="MTI71"/>
      <c r="MTJ71"/>
      <c r="MTK71"/>
      <c r="MTL71"/>
      <c r="MTM71"/>
      <c r="MTN71"/>
      <c r="MTO71"/>
      <c r="MTP71"/>
      <c r="MTQ71"/>
      <c r="MTR71"/>
      <c r="MTS71"/>
      <c r="MTT71"/>
      <c r="MTU71"/>
      <c r="MTV71"/>
      <c r="MTW71"/>
      <c r="MTX71"/>
      <c r="MTY71"/>
      <c r="MTZ71"/>
      <c r="MUA71"/>
      <c r="MUB71"/>
      <c r="MUC71"/>
      <c r="MUD71"/>
      <c r="MUE71"/>
      <c r="MUF71"/>
      <c r="MUG71"/>
      <c r="MUH71"/>
      <c r="MUI71"/>
      <c r="MUJ71"/>
      <c r="MUK71"/>
      <c r="MUL71"/>
      <c r="MUM71"/>
      <c r="MUN71"/>
      <c r="MUO71"/>
      <c r="MUP71"/>
      <c r="MUQ71"/>
      <c r="MUR71"/>
      <c r="MUS71"/>
      <c r="MUT71"/>
      <c r="MUU71"/>
      <c r="MUV71"/>
      <c r="MUW71"/>
      <c r="MUX71"/>
      <c r="MUY71"/>
      <c r="MUZ71"/>
      <c r="MVA71"/>
      <c r="MVB71"/>
      <c r="MVC71"/>
      <c r="MVD71"/>
      <c r="MVE71"/>
      <c r="MVF71"/>
      <c r="MVG71"/>
      <c r="MVH71"/>
      <c r="MVI71"/>
      <c r="MVJ71"/>
      <c r="MVK71"/>
      <c r="MVL71"/>
      <c r="MVM71"/>
      <c r="MVN71"/>
      <c r="MVO71"/>
      <c r="MVP71"/>
      <c r="MVQ71"/>
      <c r="MVR71"/>
      <c r="MVS71"/>
      <c r="MVT71"/>
      <c r="MVU71"/>
      <c r="MVV71"/>
      <c r="MVW71"/>
      <c r="MVX71"/>
      <c r="MVY71"/>
      <c r="MVZ71"/>
      <c r="MWA71"/>
      <c r="MWB71"/>
      <c r="MWC71"/>
      <c r="MWD71"/>
      <c r="MWE71"/>
      <c r="MWF71"/>
      <c r="MWG71"/>
      <c r="MWH71"/>
      <c r="MWI71"/>
      <c r="MWJ71"/>
      <c r="MWK71"/>
      <c r="MWL71"/>
      <c r="MWM71"/>
      <c r="MWN71"/>
      <c r="MWO71"/>
      <c r="MWP71"/>
      <c r="MWQ71"/>
      <c r="MWR71"/>
      <c r="MWS71"/>
      <c r="MWT71"/>
      <c r="MWU71"/>
      <c r="MWV71"/>
      <c r="MWW71"/>
      <c r="MWX71"/>
      <c r="MWY71"/>
      <c r="MWZ71"/>
      <c r="MXA71"/>
      <c r="MXB71"/>
      <c r="MXC71"/>
      <c r="MXD71"/>
      <c r="MXE71"/>
      <c r="MXF71"/>
      <c r="MXG71"/>
      <c r="MXH71"/>
      <c r="MXI71"/>
      <c r="MXJ71"/>
      <c r="MXK71"/>
      <c r="MXL71"/>
      <c r="MXM71"/>
      <c r="MXN71"/>
      <c r="MXO71"/>
      <c r="MXP71"/>
      <c r="MXQ71"/>
      <c r="MXR71"/>
      <c r="MXS71"/>
      <c r="MXT71"/>
      <c r="MXU71"/>
      <c r="MXV71"/>
      <c r="MXW71"/>
      <c r="MXX71"/>
      <c r="MXY71"/>
      <c r="MXZ71"/>
      <c r="MYA71"/>
      <c r="MYB71"/>
      <c r="MYC71"/>
      <c r="MYD71"/>
      <c r="MYE71"/>
      <c r="MYF71"/>
      <c r="MYG71"/>
      <c r="MYH71"/>
      <c r="MYI71"/>
      <c r="MYJ71"/>
      <c r="MYK71"/>
      <c r="MYL71"/>
      <c r="MYM71"/>
      <c r="MYN71"/>
      <c r="MYO71"/>
      <c r="MYP71"/>
      <c r="MYQ71"/>
      <c r="MYR71"/>
      <c r="MYS71"/>
      <c r="MYT71"/>
      <c r="MYU71"/>
      <c r="MYV71"/>
      <c r="MYW71"/>
      <c r="MYX71"/>
      <c r="MYY71"/>
      <c r="MYZ71"/>
      <c r="MZA71"/>
      <c r="MZB71"/>
      <c r="MZC71"/>
      <c r="MZD71"/>
      <c r="MZE71"/>
      <c r="MZF71"/>
      <c r="MZG71"/>
      <c r="MZH71"/>
      <c r="MZI71"/>
      <c r="MZJ71"/>
      <c r="MZK71"/>
      <c r="MZL71"/>
      <c r="MZM71"/>
      <c r="MZN71"/>
      <c r="MZO71"/>
      <c r="MZP71"/>
      <c r="MZQ71"/>
      <c r="MZR71"/>
      <c r="MZS71"/>
      <c r="MZT71"/>
      <c r="MZU71"/>
      <c r="MZV71"/>
      <c r="MZW71"/>
      <c r="MZX71"/>
      <c r="MZY71"/>
      <c r="MZZ71"/>
      <c r="NAA71"/>
      <c r="NAB71"/>
      <c r="NAC71"/>
      <c r="NAD71"/>
      <c r="NAE71"/>
      <c r="NAF71"/>
      <c r="NAG71"/>
      <c r="NAH71"/>
      <c r="NAI71"/>
      <c r="NAJ71"/>
      <c r="NAK71"/>
      <c r="NAL71"/>
      <c r="NAM71"/>
      <c r="NAN71"/>
      <c r="NAO71"/>
      <c r="NAP71"/>
      <c r="NAQ71"/>
      <c r="NAR71"/>
      <c r="NAS71"/>
      <c r="NAT71"/>
      <c r="NAU71"/>
      <c r="NAV71"/>
      <c r="NAW71"/>
      <c r="NAX71"/>
      <c r="NAY71"/>
      <c r="NAZ71"/>
      <c r="NBA71"/>
      <c r="NBB71"/>
      <c r="NBC71"/>
      <c r="NBD71"/>
      <c r="NBE71"/>
      <c r="NBF71"/>
      <c r="NBG71"/>
      <c r="NBH71"/>
      <c r="NBI71"/>
      <c r="NBJ71"/>
      <c r="NBK71"/>
      <c r="NBL71"/>
      <c r="NBM71"/>
      <c r="NBN71"/>
      <c r="NBO71"/>
      <c r="NBP71"/>
      <c r="NBQ71"/>
      <c r="NBR71"/>
      <c r="NBS71"/>
      <c r="NBT71"/>
      <c r="NBU71"/>
      <c r="NBV71"/>
      <c r="NBW71"/>
      <c r="NBX71"/>
      <c r="NBY71"/>
      <c r="NBZ71"/>
      <c r="NCA71"/>
      <c r="NCB71"/>
      <c r="NCC71"/>
      <c r="NCD71"/>
      <c r="NCE71"/>
      <c r="NCF71"/>
      <c r="NCG71"/>
      <c r="NCH71"/>
      <c r="NCI71"/>
      <c r="NCJ71"/>
      <c r="NCK71"/>
      <c r="NCL71"/>
      <c r="NCM71"/>
      <c r="NCN71"/>
      <c r="NCO71"/>
      <c r="NCP71"/>
      <c r="NCQ71"/>
      <c r="NCR71"/>
      <c r="NCS71"/>
      <c r="NCT71"/>
      <c r="NCU71"/>
      <c r="NCV71"/>
      <c r="NCW71"/>
      <c r="NCX71"/>
      <c r="NCY71"/>
      <c r="NCZ71"/>
      <c r="NDA71"/>
      <c r="NDB71"/>
      <c r="NDC71"/>
      <c r="NDD71"/>
      <c r="NDE71"/>
      <c r="NDF71"/>
      <c r="NDG71"/>
      <c r="NDH71"/>
      <c r="NDI71"/>
      <c r="NDJ71"/>
      <c r="NDK71"/>
      <c r="NDL71"/>
      <c r="NDM71"/>
      <c r="NDN71"/>
      <c r="NDO71"/>
      <c r="NDP71"/>
      <c r="NDQ71"/>
      <c r="NDR71"/>
      <c r="NDS71"/>
      <c r="NDT71"/>
      <c r="NDU71"/>
      <c r="NDV71"/>
      <c r="NDW71"/>
      <c r="NDX71"/>
      <c r="NDY71"/>
      <c r="NDZ71"/>
      <c r="NEA71"/>
      <c r="NEB71"/>
      <c r="NEC71"/>
      <c r="NED71"/>
      <c r="NEE71"/>
      <c r="NEF71"/>
      <c r="NEG71"/>
      <c r="NEH71"/>
      <c r="NEI71"/>
      <c r="NEJ71"/>
      <c r="NEK71"/>
      <c r="NEL71"/>
      <c r="NEM71"/>
      <c r="NEN71"/>
      <c r="NEO71"/>
      <c r="NEP71"/>
      <c r="NEQ71"/>
      <c r="NER71"/>
      <c r="NES71"/>
      <c r="NET71"/>
      <c r="NEU71"/>
      <c r="NEV71"/>
      <c r="NEW71"/>
      <c r="NEX71"/>
      <c r="NEY71"/>
      <c r="NEZ71"/>
      <c r="NFA71"/>
      <c r="NFB71"/>
      <c r="NFC71"/>
      <c r="NFD71"/>
      <c r="NFE71"/>
      <c r="NFF71"/>
      <c r="NFG71"/>
      <c r="NFH71"/>
      <c r="NFI71"/>
      <c r="NFJ71"/>
      <c r="NFK71"/>
      <c r="NFL71"/>
      <c r="NFM71"/>
      <c r="NFN71"/>
      <c r="NFO71"/>
      <c r="NFP71"/>
      <c r="NFQ71"/>
      <c r="NFR71"/>
      <c r="NFS71"/>
      <c r="NFT71"/>
      <c r="NFU71"/>
      <c r="NFV71"/>
      <c r="NFW71"/>
      <c r="NFX71"/>
      <c r="NFY71"/>
      <c r="NFZ71"/>
      <c r="NGA71"/>
      <c r="NGB71"/>
      <c r="NGC71"/>
      <c r="NGD71"/>
      <c r="NGE71"/>
      <c r="NGF71"/>
      <c r="NGG71"/>
      <c r="NGH71"/>
      <c r="NGI71"/>
      <c r="NGJ71"/>
      <c r="NGK71"/>
      <c r="NGL71"/>
      <c r="NGM71"/>
      <c r="NGN71"/>
      <c r="NGO71"/>
      <c r="NGP71"/>
      <c r="NGQ71"/>
      <c r="NGR71"/>
      <c r="NGS71"/>
      <c r="NGT71"/>
      <c r="NGU71"/>
      <c r="NGV71"/>
      <c r="NGW71"/>
      <c r="NGX71"/>
      <c r="NGY71"/>
      <c r="NGZ71"/>
      <c r="NHA71"/>
      <c r="NHB71"/>
      <c r="NHC71"/>
      <c r="NHD71"/>
      <c r="NHE71"/>
      <c r="NHF71"/>
      <c r="NHG71"/>
      <c r="NHH71"/>
      <c r="NHI71"/>
      <c r="NHJ71"/>
      <c r="NHK71"/>
      <c r="NHL71"/>
      <c r="NHM71"/>
      <c r="NHN71"/>
      <c r="NHO71"/>
      <c r="NHP71"/>
      <c r="NHQ71"/>
      <c r="NHR71"/>
      <c r="NHS71"/>
      <c r="NHT71"/>
      <c r="NHU71"/>
      <c r="NHV71"/>
      <c r="NHW71"/>
      <c r="NHX71"/>
      <c r="NHY71"/>
      <c r="NHZ71"/>
      <c r="NIA71"/>
      <c r="NIB71"/>
      <c r="NIC71"/>
      <c r="NID71"/>
      <c r="NIE71"/>
      <c r="NIF71"/>
      <c r="NIG71"/>
      <c r="NIH71"/>
      <c r="NII71"/>
      <c r="NIJ71"/>
      <c r="NIK71"/>
      <c r="NIL71"/>
      <c r="NIM71"/>
      <c r="NIN71"/>
      <c r="NIO71"/>
      <c r="NIP71"/>
      <c r="NIQ71"/>
      <c r="NIR71"/>
      <c r="NIS71"/>
      <c r="NIT71"/>
      <c r="NIU71"/>
      <c r="NIV71"/>
      <c r="NIW71"/>
      <c r="NIX71"/>
      <c r="NIY71"/>
      <c r="NIZ71"/>
      <c r="NJA71"/>
      <c r="NJB71"/>
      <c r="NJC71"/>
      <c r="NJD71"/>
      <c r="NJE71"/>
      <c r="NJF71"/>
      <c r="NJG71"/>
      <c r="NJH71"/>
      <c r="NJI71"/>
      <c r="NJJ71"/>
      <c r="NJK71"/>
      <c r="NJL71"/>
      <c r="NJM71"/>
      <c r="NJN71"/>
      <c r="NJO71"/>
      <c r="NJP71"/>
      <c r="NJQ71"/>
      <c r="NJR71"/>
      <c r="NJS71"/>
      <c r="NJT71"/>
      <c r="NJU71"/>
      <c r="NJV71"/>
      <c r="NJW71"/>
      <c r="NJX71"/>
      <c r="NJY71"/>
      <c r="NJZ71"/>
      <c r="NKA71"/>
      <c r="NKB71"/>
      <c r="NKC71"/>
      <c r="NKD71"/>
      <c r="NKE71"/>
      <c r="NKF71"/>
      <c r="NKG71"/>
      <c r="NKH71"/>
      <c r="NKI71"/>
      <c r="NKJ71"/>
      <c r="NKK71"/>
      <c r="NKL71"/>
      <c r="NKM71"/>
      <c r="NKN71"/>
      <c r="NKO71"/>
      <c r="NKP71"/>
      <c r="NKQ71"/>
      <c r="NKR71"/>
      <c r="NKS71"/>
      <c r="NKT71"/>
      <c r="NKU71"/>
      <c r="NKV71"/>
      <c r="NKW71"/>
      <c r="NKX71"/>
      <c r="NKY71"/>
      <c r="NKZ71"/>
      <c r="NLA71"/>
      <c r="NLB71"/>
      <c r="NLC71"/>
      <c r="NLD71"/>
      <c r="NLE71"/>
      <c r="NLF71"/>
      <c r="NLG71"/>
      <c r="NLH71"/>
      <c r="NLI71"/>
      <c r="NLJ71"/>
      <c r="NLK71"/>
      <c r="NLL71"/>
      <c r="NLM71"/>
      <c r="NLN71"/>
      <c r="NLO71"/>
      <c r="NLP71"/>
      <c r="NLQ71"/>
      <c r="NLR71"/>
      <c r="NLS71"/>
      <c r="NLT71"/>
      <c r="NLU71"/>
      <c r="NLV71"/>
      <c r="NLW71"/>
      <c r="NLX71"/>
      <c r="NLY71"/>
      <c r="NLZ71"/>
      <c r="NMA71"/>
      <c r="NMB71"/>
      <c r="NMC71"/>
      <c r="NMD71"/>
      <c r="NME71"/>
      <c r="NMF71"/>
      <c r="NMG71"/>
      <c r="NMH71"/>
      <c r="NMI71"/>
      <c r="NMJ71"/>
      <c r="NMK71"/>
      <c r="NML71"/>
      <c r="NMM71"/>
      <c r="NMN71"/>
      <c r="NMO71"/>
      <c r="NMP71"/>
      <c r="NMQ71"/>
      <c r="NMR71"/>
      <c r="NMS71"/>
      <c r="NMT71"/>
      <c r="NMU71"/>
      <c r="NMV71"/>
      <c r="NMW71"/>
      <c r="NMX71"/>
      <c r="NMY71"/>
      <c r="NMZ71"/>
      <c r="NNA71"/>
      <c r="NNB71"/>
      <c r="NNC71"/>
      <c r="NND71"/>
      <c r="NNE71"/>
      <c r="NNF71"/>
      <c r="NNG71"/>
      <c r="NNH71"/>
      <c r="NNI71"/>
      <c r="NNJ71"/>
      <c r="NNK71"/>
      <c r="NNL71"/>
      <c r="NNM71"/>
      <c r="NNN71"/>
      <c r="NNO71"/>
      <c r="NNP71"/>
      <c r="NNQ71"/>
      <c r="NNR71"/>
      <c r="NNS71"/>
      <c r="NNT71"/>
      <c r="NNU71"/>
      <c r="NNV71"/>
      <c r="NNW71"/>
      <c r="NNX71"/>
      <c r="NNY71"/>
      <c r="NNZ71"/>
      <c r="NOA71"/>
      <c r="NOB71"/>
      <c r="NOC71"/>
      <c r="NOD71"/>
      <c r="NOE71"/>
      <c r="NOF71"/>
      <c r="NOG71"/>
      <c r="NOH71"/>
      <c r="NOI71"/>
      <c r="NOJ71"/>
      <c r="NOK71"/>
      <c r="NOL71"/>
      <c r="NOM71"/>
      <c r="NON71"/>
      <c r="NOO71"/>
      <c r="NOP71"/>
      <c r="NOQ71"/>
      <c r="NOR71"/>
      <c r="NOS71"/>
      <c r="NOT71"/>
      <c r="NOU71"/>
      <c r="NOV71"/>
      <c r="NOW71"/>
      <c r="NOX71"/>
      <c r="NOY71"/>
      <c r="NOZ71"/>
      <c r="NPA71"/>
      <c r="NPB71"/>
      <c r="NPC71"/>
      <c r="NPD71"/>
      <c r="NPE71"/>
      <c r="NPF71"/>
      <c r="NPG71"/>
      <c r="NPH71"/>
      <c r="NPI71"/>
      <c r="NPJ71"/>
      <c r="NPK71"/>
      <c r="NPL71"/>
      <c r="NPM71"/>
      <c r="NPN71"/>
      <c r="NPO71"/>
      <c r="NPP71"/>
      <c r="NPQ71"/>
      <c r="NPR71"/>
      <c r="NPS71"/>
      <c r="NPT71"/>
      <c r="NPU71"/>
      <c r="NPV71"/>
      <c r="NPW71"/>
      <c r="NPX71"/>
      <c r="NPY71"/>
      <c r="NPZ71"/>
      <c r="NQA71"/>
      <c r="NQB71"/>
      <c r="NQC71"/>
      <c r="NQD71"/>
      <c r="NQE71"/>
      <c r="NQF71"/>
      <c r="NQG71"/>
      <c r="NQH71"/>
      <c r="NQI71"/>
      <c r="NQJ71"/>
      <c r="NQK71"/>
      <c r="NQL71"/>
      <c r="NQM71"/>
      <c r="NQN71"/>
      <c r="NQO71"/>
      <c r="NQP71"/>
      <c r="NQQ71"/>
      <c r="NQR71"/>
      <c r="NQS71"/>
      <c r="NQT71"/>
      <c r="NQU71"/>
      <c r="NQV71"/>
      <c r="NQW71"/>
      <c r="NQX71"/>
      <c r="NQY71"/>
      <c r="NQZ71"/>
      <c r="NRA71"/>
      <c r="NRB71"/>
      <c r="NRC71"/>
      <c r="NRD71"/>
      <c r="NRE71"/>
      <c r="NRF71"/>
      <c r="NRG71"/>
      <c r="NRH71"/>
      <c r="NRI71"/>
    </row>
    <row r="72" spans="1:9941" s="61" customFormat="1" ht="12.2" customHeight="1" thickBot="1" x14ac:dyDescent="0.25">
      <c r="A72" s="1356" t="s">
        <v>172</v>
      </c>
      <c r="B72" s="917" t="s">
        <v>504</v>
      </c>
      <c r="C72" s="532">
        <f>'1. mell.bevétel_össz'!C71-'23._önként_össz_bev'!C73</f>
        <v>0</v>
      </c>
      <c r="D72" s="532">
        <f>'1. mell.bevétel_össz'!D71-'23._önként_össz_bev'!D73</f>
        <v>0</v>
      </c>
      <c r="E72" s="752">
        <f>'1. mell.bevétel_össz'!E71-'23._önként_össz_bev'!E73</f>
        <v>0</v>
      </c>
      <c r="F72" s="752">
        <f>'1. mell.bevétel_össz'!F71-'23._önként_össz_bev'!F73</f>
        <v>0</v>
      </c>
      <c r="G72" s="752">
        <f>'1. mell.bevétel_össz'!G71-'23._önként_össz_bev'!G73</f>
        <v>0</v>
      </c>
      <c r="H72" s="459">
        <f t="shared" si="2"/>
        <v>0</v>
      </c>
      <c r="I72" s="868">
        <f>'1. mell.bevétel_össz'!I71-'23._önként_össz_bev'!I73</f>
        <v>0</v>
      </c>
      <c r="J72" s="459">
        <f>'1. mell.bevétel_össz'!J71-'23._önként_össz_bev'!J73</f>
        <v>0</v>
      </c>
      <c r="K72" s="459">
        <f>'1. mell.bevétel_össz'!K71-'23._önként_össz_bev'!K73</f>
        <v>0</v>
      </c>
      <c r="L72" s="459" t="e">
        <f>'1. mell.bevétel_össz'!L71-'23._önként_össz_bev'!L73</f>
        <v>#DIV/0!</v>
      </c>
      <c r="M72"/>
      <c r="N72"/>
      <c r="O72" s="1294"/>
      <c r="P72" s="1294"/>
      <c r="Q72" s="1294"/>
      <c r="R72" s="1294"/>
      <c r="S72" s="1293"/>
      <c r="T72" s="1293"/>
      <c r="U72" s="1293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  <c r="AQV72"/>
      <c r="AQW72"/>
      <c r="AQX72"/>
      <c r="AQY72"/>
      <c r="AQZ72"/>
      <c r="ARA72"/>
      <c r="ARB72"/>
      <c r="ARC72"/>
      <c r="ARD72"/>
      <c r="ARE72"/>
      <c r="ARF72"/>
      <c r="ARG72"/>
      <c r="ARH72"/>
      <c r="ARI72"/>
      <c r="ARJ72"/>
      <c r="ARK72"/>
      <c r="ARL72"/>
      <c r="ARM72"/>
      <c r="ARN72"/>
      <c r="ARO72"/>
      <c r="ARP72"/>
      <c r="ARQ72"/>
      <c r="ARR72"/>
      <c r="ARS72"/>
      <c r="ART72"/>
      <c r="ARU72"/>
      <c r="ARV72"/>
      <c r="ARW72"/>
      <c r="ARX72"/>
      <c r="ARY72"/>
      <c r="ARZ72"/>
      <c r="ASA72"/>
      <c r="ASB72"/>
      <c r="ASC72"/>
      <c r="ASD72"/>
      <c r="ASE72"/>
      <c r="ASF72"/>
      <c r="ASG72"/>
      <c r="ASH72"/>
      <c r="ASI72"/>
      <c r="ASJ72"/>
      <c r="ASK72"/>
      <c r="ASL72"/>
      <c r="ASM72"/>
      <c r="ASN72"/>
      <c r="ASO72"/>
      <c r="ASP72"/>
      <c r="ASQ72"/>
      <c r="ASR72"/>
      <c r="ASS72"/>
      <c r="AST72"/>
      <c r="ASU72"/>
      <c r="ASV72"/>
      <c r="ASW72"/>
      <c r="ASX72"/>
      <c r="ASY72"/>
      <c r="ASZ72"/>
      <c r="ATA72"/>
      <c r="ATB72"/>
      <c r="ATC72"/>
      <c r="ATD72"/>
      <c r="ATE72"/>
      <c r="ATF72"/>
      <c r="ATG72"/>
      <c r="ATH72"/>
      <c r="ATI72"/>
      <c r="ATJ72"/>
      <c r="ATK72"/>
      <c r="ATL72"/>
      <c r="ATM72"/>
      <c r="ATN72"/>
      <c r="ATO72"/>
      <c r="ATP72"/>
      <c r="ATQ72"/>
      <c r="ATR72"/>
      <c r="ATS72"/>
      <c r="ATT72"/>
      <c r="ATU72"/>
      <c r="ATV72"/>
      <c r="ATW72"/>
      <c r="ATX72"/>
      <c r="ATY72"/>
      <c r="ATZ72"/>
      <c r="AUA72"/>
      <c r="AUB72"/>
      <c r="AUC72"/>
      <c r="AUD72"/>
      <c r="AUE72"/>
      <c r="AUF72"/>
      <c r="AUG72"/>
      <c r="AUH72"/>
      <c r="AUI72"/>
      <c r="AUJ72"/>
      <c r="AUK72"/>
      <c r="AUL72"/>
      <c r="AUM72"/>
      <c r="AUN72"/>
      <c r="AUO72"/>
      <c r="AUP72"/>
      <c r="AUQ72"/>
      <c r="AUR72"/>
      <c r="AUS72"/>
      <c r="AUT72"/>
      <c r="AUU72"/>
      <c r="AUV72"/>
      <c r="AUW72"/>
      <c r="AUX72"/>
      <c r="AUY72"/>
      <c r="AUZ72"/>
      <c r="AVA72"/>
      <c r="AVB72"/>
      <c r="AVC72"/>
      <c r="AVD72"/>
      <c r="AVE72"/>
      <c r="AVF72"/>
      <c r="AVG72"/>
      <c r="AVH72"/>
      <c r="AVI72"/>
      <c r="AVJ72"/>
      <c r="AVK72"/>
      <c r="AVL72"/>
      <c r="AVM72"/>
      <c r="AVN72"/>
      <c r="AVO72"/>
      <c r="AVP72"/>
      <c r="AVQ72"/>
      <c r="AVR72"/>
      <c r="AVS72"/>
      <c r="AVT72"/>
      <c r="AVU72"/>
      <c r="AVV72"/>
      <c r="AVW72"/>
      <c r="AVX72"/>
      <c r="AVY72"/>
      <c r="AVZ72"/>
      <c r="AWA72"/>
      <c r="AWB72"/>
      <c r="AWC72"/>
      <c r="AWD72"/>
      <c r="AWE72"/>
      <c r="AWF72"/>
      <c r="AWG72"/>
      <c r="AWH72"/>
      <c r="AWI72"/>
      <c r="AWJ72"/>
      <c r="AWK72"/>
      <c r="AWL72"/>
      <c r="AWM72"/>
      <c r="AWN72"/>
      <c r="AWO72"/>
      <c r="AWP72"/>
      <c r="AWQ72"/>
      <c r="AWR72"/>
      <c r="AWS72"/>
      <c r="AWT72"/>
      <c r="AWU72"/>
      <c r="AWV72"/>
      <c r="AWW72"/>
      <c r="AWX72"/>
      <c r="AWY72"/>
      <c r="AWZ72"/>
      <c r="AXA72"/>
      <c r="AXB72"/>
      <c r="AXC72"/>
      <c r="AXD72"/>
      <c r="AXE72"/>
      <c r="AXF72"/>
      <c r="AXG72"/>
      <c r="AXH72"/>
      <c r="AXI72"/>
      <c r="AXJ72"/>
      <c r="AXK72"/>
      <c r="AXL72"/>
      <c r="AXM72"/>
      <c r="AXN72"/>
      <c r="AXO72"/>
      <c r="AXP72"/>
      <c r="AXQ72"/>
      <c r="AXR72"/>
      <c r="AXS72"/>
      <c r="AXT72"/>
      <c r="AXU72"/>
      <c r="AXV72"/>
      <c r="AXW72"/>
      <c r="AXX72"/>
      <c r="AXY72"/>
      <c r="AXZ72"/>
      <c r="AYA72"/>
      <c r="AYB72"/>
      <c r="AYC72"/>
      <c r="AYD72"/>
      <c r="AYE72"/>
      <c r="AYF72"/>
      <c r="AYG72"/>
      <c r="AYH72"/>
      <c r="AYI72"/>
      <c r="AYJ72"/>
      <c r="AYK72"/>
      <c r="AYL72"/>
      <c r="AYM72"/>
      <c r="AYN72"/>
      <c r="AYO72"/>
      <c r="AYP72"/>
      <c r="AYQ72"/>
      <c r="AYR72"/>
      <c r="AYS72"/>
      <c r="AYT72"/>
      <c r="AYU72"/>
      <c r="AYV72"/>
      <c r="AYW72"/>
      <c r="AYX72"/>
      <c r="AYY72"/>
      <c r="AYZ72"/>
      <c r="AZA72"/>
      <c r="AZB72"/>
      <c r="AZC72"/>
      <c r="AZD72"/>
      <c r="AZE72"/>
      <c r="AZF72"/>
      <c r="AZG72"/>
      <c r="AZH72"/>
      <c r="AZI72"/>
      <c r="AZJ72"/>
      <c r="AZK72"/>
      <c r="AZL72"/>
      <c r="AZM72"/>
      <c r="AZN72"/>
      <c r="AZO72"/>
      <c r="AZP72"/>
      <c r="AZQ72"/>
      <c r="AZR72"/>
      <c r="AZS72"/>
      <c r="AZT72"/>
      <c r="AZU72"/>
      <c r="AZV72"/>
      <c r="AZW72"/>
      <c r="AZX72"/>
      <c r="AZY72"/>
      <c r="AZZ72"/>
      <c r="BAA72"/>
      <c r="BAB72"/>
      <c r="BAC72"/>
      <c r="BAD72"/>
      <c r="BAE72"/>
      <c r="BAF72"/>
      <c r="BAG72"/>
      <c r="BAH72"/>
      <c r="BAI72"/>
      <c r="BAJ72"/>
      <c r="BAK72"/>
      <c r="BAL72"/>
      <c r="BAM72"/>
      <c r="BAN72"/>
      <c r="BAO72"/>
      <c r="BAP72"/>
      <c r="BAQ72"/>
      <c r="BAR72"/>
      <c r="BAS72"/>
      <c r="BAT72"/>
      <c r="BAU72"/>
      <c r="BAV72"/>
      <c r="BAW72"/>
      <c r="BAX72"/>
      <c r="BAY72"/>
      <c r="BAZ72"/>
      <c r="BBA72"/>
      <c r="BBB72"/>
      <c r="BBC72"/>
      <c r="BBD72"/>
      <c r="BBE72"/>
      <c r="BBF72"/>
      <c r="BBG72"/>
      <c r="BBH72"/>
      <c r="BBI72"/>
      <c r="BBJ72"/>
      <c r="BBK72"/>
      <c r="BBL72"/>
      <c r="BBM72"/>
      <c r="BBN72"/>
      <c r="BBO72"/>
      <c r="BBP72"/>
      <c r="BBQ72"/>
      <c r="BBR72"/>
      <c r="BBS72"/>
      <c r="BBT72"/>
      <c r="BBU72"/>
      <c r="BBV72"/>
      <c r="BBW72"/>
      <c r="BBX72"/>
      <c r="BBY72"/>
      <c r="BBZ72"/>
      <c r="BCA72"/>
      <c r="BCB72"/>
      <c r="BCC72"/>
      <c r="BCD72"/>
      <c r="BCE72"/>
      <c r="BCF72"/>
      <c r="BCG72"/>
      <c r="BCH72"/>
      <c r="BCI72"/>
      <c r="BCJ72"/>
      <c r="BCK72"/>
      <c r="BCL72"/>
      <c r="BCM72"/>
      <c r="BCN72"/>
      <c r="BCO72"/>
      <c r="BCP72"/>
      <c r="BCQ72"/>
      <c r="BCR72"/>
      <c r="BCS72"/>
      <c r="BCT72"/>
      <c r="BCU72"/>
      <c r="BCV72"/>
      <c r="BCW72"/>
      <c r="BCX72"/>
      <c r="BCY72"/>
      <c r="BCZ72"/>
      <c r="BDA72"/>
      <c r="BDB72"/>
      <c r="BDC72"/>
      <c r="BDD72"/>
      <c r="BDE72"/>
      <c r="BDF72"/>
      <c r="BDG72"/>
      <c r="BDH72"/>
      <c r="BDI72"/>
      <c r="BDJ72"/>
      <c r="BDK72"/>
      <c r="BDL72"/>
      <c r="BDM72"/>
      <c r="BDN72"/>
      <c r="BDO72"/>
      <c r="BDP72"/>
      <c r="BDQ72"/>
      <c r="BDR72"/>
      <c r="BDS72"/>
      <c r="BDT72"/>
      <c r="BDU72"/>
      <c r="BDV72"/>
      <c r="BDW72"/>
      <c r="BDX72"/>
      <c r="BDY72"/>
      <c r="BDZ72"/>
      <c r="BEA72"/>
      <c r="BEB72"/>
      <c r="BEC72"/>
      <c r="BED72"/>
      <c r="BEE72"/>
      <c r="BEF72"/>
      <c r="BEG72"/>
      <c r="BEH72"/>
      <c r="BEI72"/>
      <c r="BEJ72"/>
      <c r="BEK72"/>
      <c r="BEL72"/>
      <c r="BEM72"/>
      <c r="BEN72"/>
      <c r="BEO72"/>
      <c r="BEP72"/>
      <c r="BEQ72"/>
      <c r="BER72"/>
      <c r="BES72"/>
      <c r="BET72"/>
      <c r="BEU72"/>
      <c r="BEV72"/>
      <c r="BEW72"/>
      <c r="BEX72"/>
      <c r="BEY72"/>
      <c r="BEZ72"/>
      <c r="BFA72"/>
      <c r="BFB72"/>
      <c r="BFC72"/>
      <c r="BFD72"/>
      <c r="BFE72"/>
      <c r="BFF72"/>
      <c r="BFG72"/>
      <c r="BFH72"/>
      <c r="BFI72"/>
      <c r="BFJ72"/>
      <c r="BFK72"/>
      <c r="BFL72"/>
      <c r="BFM72"/>
      <c r="BFN72"/>
      <c r="BFO72"/>
      <c r="BFP72"/>
      <c r="BFQ72"/>
      <c r="BFR72"/>
      <c r="BFS72"/>
      <c r="BFT72"/>
      <c r="BFU72"/>
      <c r="BFV72"/>
      <c r="BFW72"/>
      <c r="BFX72"/>
      <c r="BFY72"/>
      <c r="BFZ72"/>
      <c r="BGA72"/>
      <c r="BGB72"/>
      <c r="BGC72"/>
      <c r="BGD72"/>
      <c r="BGE72"/>
      <c r="BGF72"/>
      <c r="BGG72"/>
      <c r="BGH72"/>
      <c r="BGI72"/>
      <c r="BGJ72"/>
      <c r="BGK72"/>
      <c r="BGL72"/>
      <c r="BGM72"/>
      <c r="BGN72"/>
      <c r="BGO72"/>
      <c r="BGP72"/>
      <c r="BGQ72"/>
      <c r="BGR72"/>
      <c r="BGS72"/>
      <c r="BGT72"/>
      <c r="BGU72"/>
      <c r="BGV72"/>
      <c r="BGW72"/>
      <c r="BGX72"/>
      <c r="BGY72"/>
      <c r="BGZ72"/>
      <c r="BHA72"/>
      <c r="BHB72"/>
      <c r="BHC72"/>
      <c r="BHD72"/>
      <c r="BHE72"/>
      <c r="BHF72"/>
      <c r="BHG72"/>
      <c r="BHH72"/>
      <c r="BHI72"/>
      <c r="BHJ72"/>
      <c r="BHK72"/>
      <c r="BHL72"/>
      <c r="BHM72"/>
      <c r="BHN72"/>
      <c r="BHO72"/>
      <c r="BHP72"/>
      <c r="BHQ72"/>
      <c r="BHR72"/>
      <c r="BHS72"/>
      <c r="BHT72"/>
      <c r="BHU72"/>
      <c r="BHV72"/>
      <c r="BHW72"/>
      <c r="BHX72"/>
      <c r="BHY72"/>
      <c r="BHZ72"/>
      <c r="BIA72"/>
      <c r="BIB72"/>
      <c r="BIC72"/>
      <c r="BID72"/>
      <c r="BIE72"/>
      <c r="BIF72"/>
      <c r="BIG72"/>
      <c r="BIH72"/>
      <c r="BII72"/>
      <c r="BIJ72"/>
      <c r="BIK72"/>
      <c r="BIL72"/>
      <c r="BIM72"/>
      <c r="BIN72"/>
      <c r="BIO72"/>
      <c r="BIP72"/>
      <c r="BIQ72"/>
      <c r="BIR72"/>
      <c r="BIS72"/>
      <c r="BIT72"/>
      <c r="BIU72"/>
      <c r="BIV72"/>
      <c r="BIW72"/>
      <c r="BIX72"/>
      <c r="BIY72"/>
      <c r="BIZ72"/>
      <c r="BJA72"/>
      <c r="BJB72"/>
      <c r="BJC72"/>
      <c r="BJD72"/>
      <c r="BJE72"/>
      <c r="BJF72"/>
      <c r="BJG72"/>
      <c r="BJH72"/>
      <c r="BJI72"/>
      <c r="BJJ72"/>
      <c r="BJK72"/>
      <c r="BJL72"/>
      <c r="BJM72"/>
      <c r="BJN72"/>
      <c r="BJO72"/>
      <c r="BJP72"/>
      <c r="BJQ72"/>
      <c r="BJR72"/>
      <c r="BJS72"/>
      <c r="BJT72"/>
      <c r="BJU72"/>
      <c r="BJV72"/>
      <c r="BJW72"/>
      <c r="BJX72"/>
      <c r="BJY72"/>
      <c r="BJZ72"/>
      <c r="BKA72"/>
      <c r="BKB72"/>
      <c r="BKC72"/>
      <c r="BKD72"/>
      <c r="BKE72"/>
      <c r="BKF72"/>
      <c r="BKG72"/>
      <c r="BKH72"/>
      <c r="BKI72"/>
      <c r="BKJ72"/>
      <c r="BKK72"/>
      <c r="BKL72"/>
      <c r="BKM72"/>
      <c r="BKN72"/>
      <c r="BKO72"/>
      <c r="BKP72"/>
      <c r="BKQ72"/>
      <c r="BKR72"/>
      <c r="BKS72"/>
      <c r="BKT72"/>
      <c r="BKU72"/>
      <c r="BKV72"/>
      <c r="BKW72"/>
      <c r="BKX72"/>
      <c r="BKY72"/>
      <c r="BKZ72"/>
      <c r="BLA72"/>
      <c r="BLB72"/>
      <c r="BLC72"/>
      <c r="BLD72"/>
      <c r="BLE72"/>
      <c r="BLF72"/>
      <c r="BLG72"/>
      <c r="BLH72"/>
      <c r="BLI72"/>
      <c r="BLJ72"/>
      <c r="BLK72"/>
      <c r="BLL72"/>
      <c r="BLM72"/>
      <c r="BLN72"/>
      <c r="BLO72"/>
      <c r="BLP72"/>
      <c r="BLQ72"/>
      <c r="BLR72"/>
      <c r="BLS72"/>
      <c r="BLT72"/>
      <c r="BLU72"/>
      <c r="BLV72"/>
      <c r="BLW72"/>
      <c r="BLX72"/>
      <c r="BLY72"/>
      <c r="BLZ72"/>
      <c r="BMA72"/>
      <c r="BMB72"/>
      <c r="BMC72"/>
      <c r="BMD72"/>
      <c r="BME72"/>
      <c r="BMF72"/>
      <c r="BMG72"/>
      <c r="BMH72"/>
      <c r="BMI72"/>
      <c r="BMJ72"/>
      <c r="BMK72"/>
      <c r="BML72"/>
      <c r="BMM72"/>
      <c r="BMN72"/>
      <c r="BMO72"/>
      <c r="BMP72"/>
      <c r="BMQ72"/>
      <c r="BMR72"/>
      <c r="BMS72"/>
      <c r="BMT72"/>
      <c r="BMU72"/>
      <c r="BMV72"/>
      <c r="BMW72"/>
      <c r="BMX72"/>
      <c r="BMY72"/>
      <c r="BMZ72"/>
      <c r="BNA72"/>
      <c r="BNB72"/>
      <c r="BNC72"/>
      <c r="BND72"/>
      <c r="BNE72"/>
      <c r="BNF72"/>
      <c r="BNG72"/>
      <c r="BNH72"/>
      <c r="BNI72"/>
      <c r="BNJ72"/>
      <c r="BNK72"/>
      <c r="BNL72"/>
      <c r="BNM72"/>
      <c r="BNN72"/>
      <c r="BNO72"/>
      <c r="BNP72"/>
      <c r="BNQ72"/>
      <c r="BNR72"/>
      <c r="BNS72"/>
      <c r="BNT72"/>
      <c r="BNU72"/>
      <c r="BNV72"/>
      <c r="BNW72"/>
      <c r="BNX72"/>
      <c r="BNY72"/>
      <c r="BNZ72"/>
      <c r="BOA72"/>
      <c r="BOB72"/>
      <c r="BOC72"/>
      <c r="BOD72"/>
      <c r="BOE72"/>
      <c r="BOF72"/>
      <c r="BOG72"/>
      <c r="BOH72"/>
      <c r="BOI72"/>
      <c r="BOJ72"/>
      <c r="BOK72"/>
      <c r="BOL72"/>
      <c r="BOM72"/>
      <c r="BON72"/>
      <c r="BOO72"/>
      <c r="BOP72"/>
      <c r="BOQ72"/>
      <c r="BOR72"/>
      <c r="BOS72"/>
      <c r="BOT72"/>
      <c r="BOU72"/>
      <c r="BOV72"/>
      <c r="BOW72"/>
      <c r="BOX72"/>
      <c r="BOY72"/>
      <c r="BOZ72"/>
      <c r="BPA72"/>
      <c r="BPB72"/>
      <c r="BPC72"/>
      <c r="BPD72"/>
      <c r="BPE72"/>
      <c r="BPF72"/>
      <c r="BPG72"/>
      <c r="BPH72"/>
      <c r="BPI72"/>
      <c r="BPJ72"/>
      <c r="BPK72"/>
      <c r="BPL72"/>
      <c r="BPM72"/>
      <c r="BPN72"/>
      <c r="BPO72"/>
      <c r="BPP72"/>
      <c r="BPQ72"/>
      <c r="BPR72"/>
      <c r="BPS72"/>
      <c r="BPT72"/>
      <c r="BPU72"/>
      <c r="BPV72"/>
      <c r="BPW72"/>
      <c r="BPX72"/>
      <c r="BPY72"/>
      <c r="BPZ72"/>
      <c r="BQA72"/>
      <c r="BQB72"/>
      <c r="BQC72"/>
      <c r="BQD72"/>
      <c r="BQE72"/>
      <c r="BQF72"/>
      <c r="BQG72"/>
      <c r="BQH72"/>
      <c r="BQI72"/>
      <c r="BQJ72"/>
      <c r="BQK72"/>
      <c r="BQL72"/>
      <c r="BQM72"/>
      <c r="BQN72"/>
      <c r="BQO72"/>
      <c r="BQP72"/>
      <c r="BQQ72"/>
      <c r="BQR72"/>
      <c r="BQS72"/>
      <c r="BQT72"/>
      <c r="BQU72"/>
      <c r="BQV72"/>
      <c r="BQW72"/>
      <c r="BQX72"/>
      <c r="BQY72"/>
      <c r="BQZ72"/>
      <c r="BRA72"/>
      <c r="BRB72"/>
      <c r="BRC72"/>
      <c r="BRD72"/>
      <c r="BRE72"/>
      <c r="BRF72"/>
      <c r="BRG72"/>
      <c r="BRH72"/>
      <c r="BRI72"/>
      <c r="BRJ72"/>
      <c r="BRK72"/>
      <c r="BRL72"/>
      <c r="BRM72"/>
      <c r="BRN72"/>
      <c r="BRO72"/>
      <c r="BRP72"/>
      <c r="BRQ72"/>
      <c r="BRR72"/>
      <c r="BRS72"/>
      <c r="BRT72"/>
      <c r="BRU72"/>
      <c r="BRV72"/>
      <c r="BRW72"/>
      <c r="BRX72"/>
      <c r="BRY72"/>
      <c r="BRZ72"/>
      <c r="BSA72"/>
      <c r="BSB72"/>
      <c r="BSC72"/>
      <c r="BSD72"/>
      <c r="BSE72"/>
      <c r="BSF72"/>
      <c r="BSG72"/>
      <c r="BSH72"/>
      <c r="BSI72"/>
      <c r="BSJ72"/>
      <c r="BSK72"/>
      <c r="BSL72"/>
      <c r="BSM72"/>
      <c r="BSN72"/>
      <c r="BSO72"/>
      <c r="BSP72"/>
      <c r="BSQ72"/>
      <c r="BSR72"/>
      <c r="BSS72"/>
      <c r="BST72"/>
      <c r="BSU72"/>
      <c r="BSV72"/>
      <c r="BSW72"/>
      <c r="BSX72"/>
      <c r="BSY72"/>
      <c r="BSZ72"/>
      <c r="BTA72"/>
      <c r="BTB72"/>
      <c r="BTC72"/>
      <c r="BTD72"/>
      <c r="BTE72"/>
      <c r="BTF72"/>
      <c r="BTG72"/>
      <c r="BTH72"/>
      <c r="BTI72"/>
      <c r="BTJ72"/>
      <c r="BTK72"/>
      <c r="BTL72"/>
      <c r="BTM72"/>
      <c r="BTN72"/>
      <c r="BTO72"/>
      <c r="BTP72"/>
      <c r="BTQ72"/>
      <c r="BTR72"/>
      <c r="BTS72"/>
      <c r="BTT72"/>
      <c r="BTU72"/>
      <c r="BTV72"/>
      <c r="BTW72"/>
      <c r="BTX72"/>
      <c r="BTY72"/>
      <c r="BTZ72"/>
      <c r="BUA72"/>
      <c r="BUB72"/>
      <c r="BUC72"/>
      <c r="BUD72"/>
      <c r="BUE72"/>
      <c r="BUF72"/>
      <c r="BUG72"/>
      <c r="BUH72"/>
      <c r="BUI72"/>
      <c r="BUJ72"/>
      <c r="BUK72"/>
      <c r="BUL72"/>
      <c r="BUM72"/>
      <c r="BUN72"/>
      <c r="BUO72"/>
      <c r="BUP72"/>
      <c r="BUQ72"/>
      <c r="BUR72"/>
      <c r="BUS72"/>
      <c r="BUT72"/>
      <c r="BUU72"/>
      <c r="BUV72"/>
      <c r="BUW72"/>
      <c r="BUX72"/>
      <c r="BUY72"/>
      <c r="BUZ72"/>
      <c r="BVA72"/>
      <c r="BVB72"/>
      <c r="BVC72"/>
      <c r="BVD72"/>
      <c r="BVE72"/>
      <c r="BVF72"/>
      <c r="BVG72"/>
      <c r="BVH72"/>
      <c r="BVI72"/>
      <c r="BVJ72"/>
      <c r="BVK72"/>
      <c r="BVL72"/>
      <c r="BVM72"/>
      <c r="BVN72"/>
      <c r="BVO72"/>
      <c r="BVP72"/>
      <c r="BVQ72"/>
      <c r="BVR72"/>
      <c r="BVS72"/>
      <c r="BVT72"/>
      <c r="BVU72"/>
      <c r="BVV72"/>
      <c r="BVW72"/>
      <c r="BVX72"/>
      <c r="BVY72"/>
      <c r="BVZ72"/>
      <c r="BWA72"/>
      <c r="BWB72"/>
      <c r="BWC72"/>
      <c r="BWD72"/>
      <c r="BWE72"/>
      <c r="BWF72"/>
      <c r="BWG72"/>
      <c r="BWH72"/>
      <c r="BWI72"/>
      <c r="BWJ72"/>
      <c r="BWK72"/>
      <c r="BWL72"/>
      <c r="BWM72"/>
      <c r="BWN72"/>
      <c r="BWO72"/>
      <c r="BWP72"/>
      <c r="BWQ72"/>
      <c r="BWR72"/>
      <c r="BWS72"/>
      <c r="BWT72"/>
      <c r="BWU72"/>
      <c r="BWV72"/>
      <c r="BWW72"/>
      <c r="BWX72"/>
      <c r="BWY72"/>
      <c r="BWZ72"/>
      <c r="BXA72"/>
      <c r="BXB72"/>
      <c r="BXC72"/>
      <c r="BXD72"/>
      <c r="BXE72"/>
      <c r="BXF72"/>
      <c r="BXG72"/>
      <c r="BXH72"/>
      <c r="BXI72"/>
      <c r="BXJ72"/>
      <c r="BXK72"/>
      <c r="BXL72"/>
      <c r="BXM72"/>
      <c r="BXN72"/>
      <c r="BXO72"/>
      <c r="BXP72"/>
      <c r="BXQ72"/>
      <c r="BXR72"/>
      <c r="BXS72"/>
      <c r="BXT72"/>
      <c r="BXU72"/>
      <c r="BXV72"/>
      <c r="BXW72"/>
      <c r="BXX72"/>
      <c r="BXY72"/>
      <c r="BXZ72"/>
      <c r="BYA72"/>
      <c r="BYB72"/>
      <c r="BYC72"/>
      <c r="BYD72"/>
      <c r="BYE72"/>
      <c r="BYF72"/>
      <c r="BYG72"/>
      <c r="BYH72"/>
      <c r="BYI72"/>
      <c r="BYJ72"/>
      <c r="BYK72"/>
      <c r="BYL72"/>
      <c r="BYM72"/>
      <c r="BYN72"/>
      <c r="BYO72"/>
      <c r="BYP72"/>
      <c r="BYQ72"/>
      <c r="BYR72"/>
      <c r="BYS72"/>
      <c r="BYT72"/>
      <c r="BYU72"/>
      <c r="BYV72"/>
      <c r="BYW72"/>
      <c r="BYX72"/>
      <c r="BYY72"/>
      <c r="BYZ72"/>
      <c r="BZA72"/>
      <c r="BZB72"/>
      <c r="BZC72"/>
      <c r="BZD72"/>
      <c r="BZE72"/>
      <c r="BZF72"/>
      <c r="BZG72"/>
      <c r="BZH72"/>
      <c r="BZI72"/>
      <c r="BZJ72"/>
      <c r="BZK72"/>
      <c r="BZL72"/>
      <c r="BZM72"/>
      <c r="BZN72"/>
      <c r="BZO72"/>
      <c r="BZP72"/>
      <c r="BZQ72"/>
      <c r="BZR72"/>
      <c r="BZS72"/>
      <c r="BZT72"/>
      <c r="BZU72"/>
      <c r="BZV72"/>
      <c r="BZW72"/>
      <c r="BZX72"/>
      <c r="BZY72"/>
      <c r="BZZ72"/>
      <c r="CAA72"/>
      <c r="CAB72"/>
      <c r="CAC72"/>
      <c r="CAD72"/>
      <c r="CAE72"/>
      <c r="CAF72"/>
      <c r="CAG72"/>
      <c r="CAH72"/>
      <c r="CAI72"/>
      <c r="CAJ72"/>
      <c r="CAK72"/>
      <c r="CAL72"/>
      <c r="CAM72"/>
      <c r="CAN72"/>
      <c r="CAO72"/>
      <c r="CAP72"/>
      <c r="CAQ72"/>
      <c r="CAR72"/>
      <c r="CAS72"/>
      <c r="CAT72"/>
      <c r="CAU72"/>
      <c r="CAV72"/>
      <c r="CAW72"/>
      <c r="CAX72"/>
      <c r="CAY72"/>
      <c r="CAZ72"/>
      <c r="CBA72"/>
      <c r="CBB72"/>
      <c r="CBC72"/>
      <c r="CBD72"/>
      <c r="CBE72"/>
      <c r="CBF72"/>
      <c r="CBG72"/>
      <c r="CBH72"/>
      <c r="CBI72"/>
      <c r="CBJ72"/>
      <c r="CBK72"/>
      <c r="CBL72"/>
      <c r="CBM72"/>
      <c r="CBN72"/>
      <c r="CBO72"/>
      <c r="CBP72"/>
      <c r="CBQ72"/>
      <c r="CBR72"/>
      <c r="CBS72"/>
      <c r="CBT72"/>
      <c r="CBU72"/>
      <c r="CBV72"/>
      <c r="CBW72"/>
      <c r="CBX72"/>
      <c r="CBY72"/>
      <c r="CBZ72"/>
      <c r="CCA72"/>
      <c r="CCB72"/>
      <c r="CCC72"/>
      <c r="CCD72"/>
      <c r="CCE72"/>
      <c r="CCF72"/>
      <c r="CCG72"/>
      <c r="CCH72"/>
      <c r="CCI72"/>
      <c r="CCJ72"/>
      <c r="CCK72"/>
      <c r="CCL72"/>
      <c r="CCM72"/>
      <c r="CCN72"/>
      <c r="CCO72"/>
      <c r="CCP72"/>
      <c r="CCQ72"/>
      <c r="CCR72"/>
      <c r="CCS72"/>
      <c r="CCT72"/>
      <c r="CCU72"/>
      <c r="CCV72"/>
      <c r="CCW72"/>
      <c r="CCX72"/>
      <c r="CCY72"/>
      <c r="CCZ72"/>
      <c r="CDA72"/>
      <c r="CDB72"/>
      <c r="CDC72"/>
      <c r="CDD72"/>
      <c r="CDE72"/>
      <c r="CDF72"/>
      <c r="CDG72"/>
      <c r="CDH72"/>
      <c r="CDI72"/>
      <c r="CDJ72"/>
      <c r="CDK72"/>
      <c r="CDL72"/>
      <c r="CDM72"/>
      <c r="CDN72"/>
      <c r="CDO72"/>
      <c r="CDP72"/>
      <c r="CDQ72"/>
      <c r="CDR72"/>
      <c r="CDS72"/>
      <c r="CDT72"/>
      <c r="CDU72"/>
      <c r="CDV72"/>
      <c r="CDW72"/>
      <c r="CDX72"/>
      <c r="CDY72"/>
      <c r="CDZ72"/>
      <c r="CEA72"/>
      <c r="CEB72"/>
      <c r="CEC72"/>
      <c r="CED72"/>
      <c r="CEE72"/>
      <c r="CEF72"/>
      <c r="CEG72"/>
      <c r="CEH72"/>
      <c r="CEI72"/>
      <c r="CEJ72"/>
      <c r="CEK72"/>
      <c r="CEL72"/>
      <c r="CEM72"/>
      <c r="CEN72"/>
      <c r="CEO72"/>
      <c r="CEP72"/>
      <c r="CEQ72"/>
      <c r="CER72"/>
      <c r="CES72"/>
      <c r="CET72"/>
      <c r="CEU72"/>
      <c r="CEV72"/>
      <c r="CEW72"/>
      <c r="CEX72"/>
      <c r="CEY72"/>
      <c r="CEZ72"/>
      <c r="CFA72"/>
      <c r="CFB72"/>
      <c r="CFC72"/>
      <c r="CFD72"/>
      <c r="CFE72"/>
      <c r="CFF72"/>
      <c r="CFG72"/>
      <c r="CFH72"/>
      <c r="CFI72"/>
      <c r="CFJ72"/>
      <c r="CFK72"/>
      <c r="CFL72"/>
      <c r="CFM72"/>
      <c r="CFN72"/>
      <c r="CFO72"/>
      <c r="CFP72"/>
      <c r="CFQ72"/>
      <c r="CFR72"/>
      <c r="CFS72"/>
      <c r="CFT72"/>
      <c r="CFU72"/>
      <c r="CFV72"/>
      <c r="CFW72"/>
      <c r="CFX72"/>
      <c r="CFY72"/>
      <c r="CFZ72"/>
      <c r="CGA72"/>
      <c r="CGB72"/>
      <c r="CGC72"/>
      <c r="CGD72"/>
      <c r="CGE72"/>
      <c r="CGF72"/>
      <c r="CGG72"/>
      <c r="CGH72"/>
      <c r="CGI72"/>
      <c r="CGJ72"/>
      <c r="CGK72"/>
      <c r="CGL72"/>
      <c r="CGM72"/>
      <c r="CGN72"/>
      <c r="CGO72"/>
      <c r="CGP72"/>
      <c r="CGQ72"/>
      <c r="CGR72"/>
      <c r="CGS72"/>
      <c r="CGT72"/>
      <c r="CGU72"/>
      <c r="CGV72"/>
      <c r="CGW72"/>
      <c r="CGX72"/>
      <c r="CGY72"/>
      <c r="CGZ72"/>
      <c r="CHA72"/>
      <c r="CHB72"/>
      <c r="CHC72"/>
      <c r="CHD72"/>
      <c r="CHE72"/>
      <c r="CHF72"/>
      <c r="CHG72"/>
      <c r="CHH72"/>
      <c r="CHI72"/>
      <c r="CHJ72"/>
      <c r="CHK72"/>
      <c r="CHL72"/>
      <c r="CHM72"/>
      <c r="CHN72"/>
      <c r="CHO72"/>
      <c r="CHP72"/>
      <c r="CHQ72"/>
      <c r="CHR72"/>
      <c r="CHS72"/>
      <c r="CHT72"/>
      <c r="CHU72"/>
      <c r="CHV72"/>
      <c r="CHW72"/>
      <c r="CHX72"/>
      <c r="CHY72"/>
      <c r="CHZ72"/>
      <c r="CIA72"/>
      <c r="CIB72"/>
      <c r="CIC72"/>
      <c r="CID72"/>
      <c r="CIE72"/>
      <c r="CIF72"/>
      <c r="CIG72"/>
      <c r="CIH72"/>
      <c r="CII72"/>
      <c r="CIJ72"/>
      <c r="CIK72"/>
      <c r="CIL72"/>
      <c r="CIM72"/>
      <c r="CIN72"/>
      <c r="CIO72"/>
      <c r="CIP72"/>
      <c r="CIQ72"/>
      <c r="CIR72"/>
      <c r="CIS72"/>
      <c r="CIT72"/>
      <c r="CIU72"/>
      <c r="CIV72"/>
      <c r="CIW72"/>
      <c r="CIX72"/>
      <c r="CIY72"/>
      <c r="CIZ72"/>
      <c r="CJA72"/>
      <c r="CJB72"/>
      <c r="CJC72"/>
      <c r="CJD72"/>
      <c r="CJE72"/>
      <c r="CJF72"/>
      <c r="CJG72"/>
      <c r="CJH72"/>
      <c r="CJI72"/>
      <c r="CJJ72"/>
      <c r="CJK72"/>
      <c r="CJL72"/>
      <c r="CJM72"/>
      <c r="CJN72"/>
      <c r="CJO72"/>
      <c r="CJP72"/>
      <c r="CJQ72"/>
      <c r="CJR72"/>
      <c r="CJS72"/>
      <c r="CJT72"/>
      <c r="CJU72"/>
      <c r="CJV72"/>
      <c r="CJW72"/>
      <c r="CJX72"/>
      <c r="CJY72"/>
      <c r="CJZ72"/>
      <c r="CKA72"/>
      <c r="CKB72"/>
      <c r="CKC72"/>
      <c r="CKD72"/>
      <c r="CKE72"/>
      <c r="CKF72"/>
      <c r="CKG72"/>
      <c r="CKH72"/>
      <c r="CKI72"/>
      <c r="CKJ72"/>
      <c r="CKK72"/>
      <c r="CKL72"/>
      <c r="CKM72"/>
      <c r="CKN72"/>
      <c r="CKO72"/>
      <c r="CKP72"/>
      <c r="CKQ72"/>
      <c r="CKR72"/>
      <c r="CKS72"/>
      <c r="CKT72"/>
      <c r="CKU72"/>
      <c r="CKV72"/>
      <c r="CKW72"/>
      <c r="CKX72"/>
      <c r="CKY72"/>
      <c r="CKZ72"/>
      <c r="CLA72"/>
      <c r="CLB72"/>
      <c r="CLC72"/>
      <c r="CLD72"/>
      <c r="CLE72"/>
      <c r="CLF72"/>
      <c r="CLG72"/>
      <c r="CLH72"/>
      <c r="CLI72"/>
      <c r="CLJ72"/>
      <c r="CLK72"/>
      <c r="CLL72"/>
      <c r="CLM72"/>
      <c r="CLN72"/>
      <c r="CLO72"/>
      <c r="CLP72"/>
      <c r="CLQ72"/>
      <c r="CLR72"/>
      <c r="CLS72"/>
      <c r="CLT72"/>
      <c r="CLU72"/>
      <c r="CLV72"/>
      <c r="CLW72"/>
      <c r="CLX72"/>
      <c r="CLY72"/>
      <c r="CLZ72"/>
      <c r="CMA72"/>
      <c r="CMB72"/>
      <c r="CMC72"/>
      <c r="CMD72"/>
      <c r="CME72"/>
      <c r="CMF72"/>
      <c r="CMG72"/>
      <c r="CMH72"/>
      <c r="CMI72"/>
      <c r="CMJ72"/>
      <c r="CMK72"/>
      <c r="CML72"/>
      <c r="CMM72"/>
      <c r="CMN72"/>
      <c r="CMO72"/>
      <c r="CMP72"/>
      <c r="CMQ72"/>
      <c r="CMR72"/>
      <c r="CMS72"/>
      <c r="CMT72"/>
      <c r="CMU72"/>
      <c r="CMV72"/>
      <c r="CMW72"/>
      <c r="CMX72"/>
      <c r="CMY72"/>
      <c r="CMZ72"/>
      <c r="CNA72"/>
      <c r="CNB72"/>
      <c r="CNC72"/>
      <c r="CND72"/>
      <c r="CNE72"/>
      <c r="CNF72"/>
      <c r="CNG72"/>
      <c r="CNH72"/>
      <c r="CNI72"/>
      <c r="CNJ72"/>
      <c r="CNK72"/>
      <c r="CNL72"/>
      <c r="CNM72"/>
      <c r="CNN72"/>
      <c r="CNO72"/>
      <c r="CNP72"/>
      <c r="CNQ72"/>
      <c r="CNR72"/>
      <c r="CNS72"/>
      <c r="CNT72"/>
      <c r="CNU72"/>
      <c r="CNV72"/>
      <c r="CNW72"/>
      <c r="CNX72"/>
      <c r="CNY72"/>
      <c r="CNZ72"/>
      <c r="COA72"/>
      <c r="COB72"/>
      <c r="COC72"/>
      <c r="COD72"/>
      <c r="COE72"/>
      <c r="COF72"/>
      <c r="COG72"/>
      <c r="COH72"/>
      <c r="COI72"/>
      <c r="COJ72"/>
      <c r="COK72"/>
      <c r="COL72"/>
      <c r="COM72"/>
      <c r="CON72"/>
      <c r="COO72"/>
      <c r="COP72"/>
      <c r="COQ72"/>
      <c r="COR72"/>
      <c r="COS72"/>
      <c r="COT72"/>
      <c r="COU72"/>
      <c r="COV72"/>
      <c r="COW72"/>
      <c r="COX72"/>
      <c r="COY72"/>
      <c r="COZ72"/>
      <c r="CPA72"/>
      <c r="CPB72"/>
      <c r="CPC72"/>
      <c r="CPD72"/>
      <c r="CPE72"/>
      <c r="CPF72"/>
      <c r="CPG72"/>
      <c r="CPH72"/>
      <c r="CPI72"/>
      <c r="CPJ72"/>
      <c r="CPK72"/>
      <c r="CPL72"/>
      <c r="CPM72"/>
      <c r="CPN72"/>
      <c r="CPO72"/>
      <c r="CPP72"/>
      <c r="CPQ72"/>
      <c r="CPR72"/>
      <c r="CPS72"/>
      <c r="CPT72"/>
      <c r="CPU72"/>
      <c r="CPV72"/>
      <c r="CPW72"/>
      <c r="CPX72"/>
      <c r="CPY72"/>
      <c r="CPZ72"/>
      <c r="CQA72"/>
      <c r="CQB72"/>
      <c r="CQC72"/>
      <c r="CQD72"/>
      <c r="CQE72"/>
      <c r="CQF72"/>
      <c r="CQG72"/>
      <c r="CQH72"/>
      <c r="CQI72"/>
      <c r="CQJ72"/>
      <c r="CQK72"/>
      <c r="CQL72"/>
      <c r="CQM72"/>
      <c r="CQN72"/>
      <c r="CQO72"/>
      <c r="CQP72"/>
      <c r="CQQ72"/>
      <c r="CQR72"/>
      <c r="CQS72"/>
      <c r="CQT72"/>
      <c r="CQU72"/>
      <c r="CQV72"/>
      <c r="CQW72"/>
      <c r="CQX72"/>
      <c r="CQY72"/>
      <c r="CQZ72"/>
      <c r="CRA72"/>
      <c r="CRB72"/>
      <c r="CRC72"/>
      <c r="CRD72"/>
      <c r="CRE72"/>
      <c r="CRF72"/>
      <c r="CRG72"/>
      <c r="CRH72"/>
      <c r="CRI72"/>
      <c r="CRJ72"/>
      <c r="CRK72"/>
      <c r="CRL72"/>
      <c r="CRM72"/>
      <c r="CRN72"/>
      <c r="CRO72"/>
      <c r="CRP72"/>
      <c r="CRQ72"/>
      <c r="CRR72"/>
      <c r="CRS72"/>
      <c r="CRT72"/>
      <c r="CRU72"/>
      <c r="CRV72"/>
      <c r="CRW72"/>
      <c r="CRX72"/>
      <c r="CRY72"/>
      <c r="CRZ72"/>
      <c r="CSA72"/>
      <c r="CSB72"/>
      <c r="CSC72"/>
      <c r="CSD72"/>
      <c r="CSE72"/>
      <c r="CSF72"/>
      <c r="CSG72"/>
      <c r="CSH72"/>
      <c r="CSI72"/>
      <c r="CSJ72"/>
      <c r="CSK72"/>
      <c r="CSL72"/>
      <c r="CSM72"/>
      <c r="CSN72"/>
      <c r="CSO72"/>
      <c r="CSP72"/>
      <c r="CSQ72"/>
      <c r="CSR72"/>
      <c r="CSS72"/>
      <c r="CST72"/>
      <c r="CSU72"/>
      <c r="CSV72"/>
      <c r="CSW72"/>
      <c r="CSX72"/>
      <c r="CSY72"/>
      <c r="CSZ72"/>
      <c r="CTA72"/>
      <c r="CTB72"/>
      <c r="CTC72"/>
      <c r="CTD72"/>
      <c r="CTE72"/>
      <c r="CTF72"/>
      <c r="CTG72"/>
      <c r="CTH72"/>
      <c r="CTI72"/>
      <c r="CTJ72"/>
      <c r="CTK72"/>
      <c r="CTL72"/>
      <c r="CTM72"/>
      <c r="CTN72"/>
      <c r="CTO72"/>
      <c r="CTP72"/>
      <c r="CTQ72"/>
      <c r="CTR72"/>
      <c r="CTS72"/>
      <c r="CTT72"/>
      <c r="CTU72"/>
      <c r="CTV72"/>
      <c r="CTW72"/>
      <c r="CTX72"/>
      <c r="CTY72"/>
      <c r="CTZ72"/>
      <c r="CUA72"/>
      <c r="CUB72"/>
      <c r="CUC72"/>
      <c r="CUD72"/>
      <c r="CUE72"/>
      <c r="CUF72"/>
      <c r="CUG72"/>
      <c r="CUH72"/>
      <c r="CUI72"/>
      <c r="CUJ72"/>
      <c r="CUK72"/>
      <c r="CUL72"/>
      <c r="CUM72"/>
      <c r="CUN72"/>
      <c r="CUO72"/>
      <c r="CUP72"/>
      <c r="CUQ72"/>
      <c r="CUR72"/>
      <c r="CUS72"/>
      <c r="CUT72"/>
      <c r="CUU72"/>
      <c r="CUV72"/>
      <c r="CUW72"/>
      <c r="CUX72"/>
      <c r="CUY72"/>
      <c r="CUZ72"/>
      <c r="CVA72"/>
      <c r="CVB72"/>
      <c r="CVC72"/>
      <c r="CVD72"/>
      <c r="CVE72"/>
      <c r="CVF72"/>
      <c r="CVG72"/>
      <c r="CVH72"/>
      <c r="CVI72"/>
      <c r="CVJ72"/>
      <c r="CVK72"/>
      <c r="CVL72"/>
      <c r="CVM72"/>
      <c r="CVN72"/>
      <c r="CVO72"/>
      <c r="CVP72"/>
      <c r="CVQ72"/>
      <c r="CVR72"/>
      <c r="CVS72"/>
      <c r="CVT72"/>
      <c r="CVU72"/>
      <c r="CVV72"/>
      <c r="CVW72"/>
      <c r="CVX72"/>
      <c r="CVY72"/>
      <c r="CVZ72"/>
      <c r="CWA72"/>
      <c r="CWB72"/>
      <c r="CWC72"/>
      <c r="CWD72"/>
      <c r="CWE72"/>
      <c r="CWF72"/>
      <c r="CWG72"/>
      <c r="CWH72"/>
      <c r="CWI72"/>
      <c r="CWJ72"/>
      <c r="CWK72"/>
      <c r="CWL72"/>
      <c r="CWM72"/>
      <c r="CWN72"/>
      <c r="CWO72"/>
      <c r="CWP72"/>
      <c r="CWQ72"/>
      <c r="CWR72"/>
      <c r="CWS72"/>
      <c r="CWT72"/>
      <c r="CWU72"/>
      <c r="CWV72"/>
      <c r="CWW72"/>
      <c r="CWX72"/>
      <c r="CWY72"/>
      <c r="CWZ72"/>
      <c r="CXA72"/>
      <c r="CXB72"/>
      <c r="CXC72"/>
      <c r="CXD72"/>
      <c r="CXE72"/>
      <c r="CXF72"/>
      <c r="CXG72"/>
      <c r="CXH72"/>
      <c r="CXI72"/>
      <c r="CXJ72"/>
      <c r="CXK72"/>
      <c r="CXL72"/>
      <c r="CXM72"/>
      <c r="CXN72"/>
      <c r="CXO72"/>
      <c r="CXP72"/>
      <c r="CXQ72"/>
      <c r="CXR72"/>
      <c r="CXS72"/>
      <c r="CXT72"/>
      <c r="CXU72"/>
      <c r="CXV72"/>
      <c r="CXW72"/>
      <c r="CXX72"/>
      <c r="CXY72"/>
      <c r="CXZ72"/>
      <c r="CYA72"/>
      <c r="CYB72"/>
      <c r="CYC72"/>
      <c r="CYD72"/>
      <c r="CYE72"/>
      <c r="CYF72"/>
      <c r="CYG72"/>
      <c r="CYH72"/>
      <c r="CYI72"/>
      <c r="CYJ72"/>
      <c r="CYK72"/>
      <c r="CYL72"/>
      <c r="CYM72"/>
      <c r="CYN72"/>
      <c r="CYO72"/>
      <c r="CYP72"/>
      <c r="CYQ72"/>
      <c r="CYR72"/>
      <c r="CYS72"/>
      <c r="CYT72"/>
      <c r="CYU72"/>
      <c r="CYV72"/>
      <c r="CYW72"/>
      <c r="CYX72"/>
      <c r="CYY72"/>
      <c r="CYZ72"/>
      <c r="CZA72"/>
      <c r="CZB72"/>
      <c r="CZC72"/>
      <c r="CZD72"/>
      <c r="CZE72"/>
      <c r="CZF72"/>
      <c r="CZG72"/>
      <c r="CZH72"/>
      <c r="CZI72"/>
      <c r="CZJ72"/>
      <c r="CZK72"/>
      <c r="CZL72"/>
      <c r="CZM72"/>
      <c r="CZN72"/>
      <c r="CZO72"/>
      <c r="CZP72"/>
      <c r="CZQ72"/>
      <c r="CZR72"/>
      <c r="CZS72"/>
      <c r="CZT72"/>
      <c r="CZU72"/>
      <c r="CZV72"/>
      <c r="CZW72"/>
      <c r="CZX72"/>
      <c r="CZY72"/>
      <c r="CZZ72"/>
      <c r="DAA72"/>
      <c r="DAB72"/>
      <c r="DAC72"/>
      <c r="DAD72"/>
      <c r="DAE72"/>
      <c r="DAF72"/>
      <c r="DAG72"/>
      <c r="DAH72"/>
      <c r="DAI72"/>
      <c r="DAJ72"/>
      <c r="DAK72"/>
      <c r="DAL72"/>
      <c r="DAM72"/>
      <c r="DAN72"/>
      <c r="DAO72"/>
      <c r="DAP72"/>
      <c r="DAQ72"/>
      <c r="DAR72"/>
      <c r="DAS72"/>
      <c r="DAT72"/>
      <c r="DAU72"/>
      <c r="DAV72"/>
      <c r="DAW72"/>
      <c r="DAX72"/>
      <c r="DAY72"/>
      <c r="DAZ72"/>
      <c r="DBA72"/>
      <c r="DBB72"/>
      <c r="DBC72"/>
      <c r="DBD72"/>
      <c r="DBE72"/>
      <c r="DBF72"/>
      <c r="DBG72"/>
      <c r="DBH72"/>
      <c r="DBI72"/>
      <c r="DBJ72"/>
      <c r="DBK72"/>
      <c r="DBL72"/>
      <c r="DBM72"/>
      <c r="DBN72"/>
      <c r="DBO72"/>
      <c r="DBP72"/>
      <c r="DBQ72"/>
      <c r="DBR72"/>
      <c r="DBS72"/>
      <c r="DBT72"/>
      <c r="DBU72"/>
      <c r="DBV72"/>
      <c r="DBW72"/>
      <c r="DBX72"/>
      <c r="DBY72"/>
      <c r="DBZ72"/>
      <c r="DCA72"/>
      <c r="DCB72"/>
      <c r="DCC72"/>
      <c r="DCD72"/>
      <c r="DCE72"/>
      <c r="DCF72"/>
      <c r="DCG72"/>
      <c r="DCH72"/>
      <c r="DCI72"/>
      <c r="DCJ72"/>
      <c r="DCK72"/>
      <c r="DCL72"/>
      <c r="DCM72"/>
      <c r="DCN72"/>
      <c r="DCO72"/>
      <c r="DCP72"/>
      <c r="DCQ72"/>
      <c r="DCR72"/>
      <c r="DCS72"/>
      <c r="DCT72"/>
      <c r="DCU72"/>
      <c r="DCV72"/>
      <c r="DCW72"/>
      <c r="DCX72"/>
      <c r="DCY72"/>
      <c r="DCZ72"/>
      <c r="DDA72"/>
      <c r="DDB72"/>
      <c r="DDC72"/>
      <c r="DDD72"/>
      <c r="DDE72"/>
      <c r="DDF72"/>
      <c r="DDG72"/>
      <c r="DDH72"/>
      <c r="DDI72"/>
      <c r="DDJ72"/>
      <c r="DDK72"/>
      <c r="DDL72"/>
      <c r="DDM72"/>
      <c r="DDN72"/>
      <c r="DDO72"/>
      <c r="DDP72"/>
      <c r="DDQ72"/>
      <c r="DDR72"/>
      <c r="DDS72"/>
      <c r="DDT72"/>
      <c r="DDU72"/>
      <c r="DDV72"/>
      <c r="DDW72"/>
      <c r="DDX72"/>
      <c r="DDY72"/>
      <c r="DDZ72"/>
      <c r="DEA72"/>
      <c r="DEB72"/>
      <c r="DEC72"/>
      <c r="DED72"/>
      <c r="DEE72"/>
      <c r="DEF72"/>
      <c r="DEG72"/>
      <c r="DEH72"/>
      <c r="DEI72"/>
      <c r="DEJ72"/>
      <c r="DEK72"/>
      <c r="DEL72"/>
      <c r="DEM72"/>
      <c r="DEN72"/>
      <c r="DEO72"/>
      <c r="DEP72"/>
      <c r="DEQ72"/>
      <c r="DER72"/>
      <c r="DES72"/>
      <c r="DET72"/>
      <c r="DEU72"/>
      <c r="DEV72"/>
      <c r="DEW72"/>
      <c r="DEX72"/>
      <c r="DEY72"/>
      <c r="DEZ72"/>
      <c r="DFA72"/>
      <c r="DFB72"/>
      <c r="DFC72"/>
      <c r="DFD72"/>
      <c r="DFE72"/>
      <c r="DFF72"/>
      <c r="DFG72"/>
      <c r="DFH72"/>
      <c r="DFI72"/>
      <c r="DFJ72"/>
      <c r="DFK72"/>
      <c r="DFL72"/>
      <c r="DFM72"/>
      <c r="DFN72"/>
      <c r="DFO72"/>
      <c r="DFP72"/>
      <c r="DFQ72"/>
      <c r="DFR72"/>
      <c r="DFS72"/>
      <c r="DFT72"/>
      <c r="DFU72"/>
      <c r="DFV72"/>
      <c r="DFW72"/>
      <c r="DFX72"/>
      <c r="DFY72"/>
      <c r="DFZ72"/>
      <c r="DGA72"/>
      <c r="DGB72"/>
      <c r="DGC72"/>
      <c r="DGD72"/>
      <c r="DGE72"/>
      <c r="DGF72"/>
      <c r="DGG72"/>
      <c r="DGH72"/>
      <c r="DGI72"/>
      <c r="DGJ72"/>
      <c r="DGK72"/>
      <c r="DGL72"/>
      <c r="DGM72"/>
      <c r="DGN72"/>
      <c r="DGO72"/>
      <c r="DGP72"/>
      <c r="DGQ72"/>
      <c r="DGR72"/>
      <c r="DGS72"/>
      <c r="DGT72"/>
      <c r="DGU72"/>
      <c r="DGV72"/>
      <c r="DGW72"/>
      <c r="DGX72"/>
      <c r="DGY72"/>
      <c r="DGZ72"/>
      <c r="DHA72"/>
      <c r="DHB72"/>
      <c r="DHC72"/>
      <c r="DHD72"/>
      <c r="DHE72"/>
      <c r="DHF72"/>
      <c r="DHG72"/>
      <c r="DHH72"/>
      <c r="DHI72"/>
      <c r="DHJ72"/>
      <c r="DHK72"/>
      <c r="DHL72"/>
      <c r="DHM72"/>
      <c r="DHN72"/>
      <c r="DHO72"/>
      <c r="DHP72"/>
      <c r="DHQ72"/>
      <c r="DHR72"/>
      <c r="DHS72"/>
      <c r="DHT72"/>
      <c r="DHU72"/>
      <c r="DHV72"/>
      <c r="DHW72"/>
      <c r="DHX72"/>
      <c r="DHY72"/>
      <c r="DHZ72"/>
      <c r="DIA72"/>
      <c r="DIB72"/>
      <c r="DIC72"/>
      <c r="DID72"/>
      <c r="DIE72"/>
      <c r="DIF72"/>
      <c r="DIG72"/>
      <c r="DIH72"/>
      <c r="DII72"/>
      <c r="DIJ72"/>
      <c r="DIK72"/>
      <c r="DIL72"/>
      <c r="DIM72"/>
      <c r="DIN72"/>
      <c r="DIO72"/>
      <c r="DIP72"/>
      <c r="DIQ72"/>
      <c r="DIR72"/>
      <c r="DIS72"/>
      <c r="DIT72"/>
      <c r="DIU72"/>
      <c r="DIV72"/>
      <c r="DIW72"/>
      <c r="DIX72"/>
      <c r="DIY72"/>
      <c r="DIZ72"/>
      <c r="DJA72"/>
      <c r="DJB72"/>
      <c r="DJC72"/>
      <c r="DJD72"/>
      <c r="DJE72"/>
      <c r="DJF72"/>
      <c r="DJG72"/>
      <c r="DJH72"/>
      <c r="DJI72"/>
      <c r="DJJ72"/>
      <c r="DJK72"/>
      <c r="DJL72"/>
      <c r="DJM72"/>
      <c r="DJN72"/>
      <c r="DJO72"/>
      <c r="DJP72"/>
      <c r="DJQ72"/>
      <c r="DJR72"/>
      <c r="DJS72"/>
      <c r="DJT72"/>
      <c r="DJU72"/>
      <c r="DJV72"/>
      <c r="DJW72"/>
      <c r="DJX72"/>
      <c r="DJY72"/>
      <c r="DJZ72"/>
      <c r="DKA72"/>
      <c r="DKB72"/>
      <c r="DKC72"/>
      <c r="DKD72"/>
      <c r="DKE72"/>
      <c r="DKF72"/>
      <c r="DKG72"/>
      <c r="DKH72"/>
      <c r="DKI72"/>
      <c r="DKJ72"/>
      <c r="DKK72"/>
      <c r="DKL72"/>
      <c r="DKM72"/>
      <c r="DKN72"/>
      <c r="DKO72"/>
      <c r="DKP72"/>
      <c r="DKQ72"/>
      <c r="DKR72"/>
      <c r="DKS72"/>
      <c r="DKT72"/>
      <c r="DKU72"/>
      <c r="DKV72"/>
      <c r="DKW72"/>
      <c r="DKX72"/>
      <c r="DKY72"/>
      <c r="DKZ72"/>
      <c r="DLA72"/>
      <c r="DLB72"/>
      <c r="DLC72"/>
      <c r="DLD72"/>
      <c r="DLE72"/>
      <c r="DLF72"/>
      <c r="DLG72"/>
      <c r="DLH72"/>
      <c r="DLI72"/>
      <c r="DLJ72"/>
      <c r="DLK72"/>
      <c r="DLL72"/>
      <c r="DLM72"/>
      <c r="DLN72"/>
      <c r="DLO72"/>
      <c r="DLP72"/>
      <c r="DLQ72"/>
      <c r="DLR72"/>
      <c r="DLS72"/>
      <c r="DLT72"/>
      <c r="DLU72"/>
      <c r="DLV72"/>
      <c r="DLW72"/>
      <c r="DLX72"/>
      <c r="DLY72"/>
      <c r="DLZ72"/>
      <c r="DMA72"/>
      <c r="DMB72"/>
      <c r="DMC72"/>
      <c r="DMD72"/>
      <c r="DME72"/>
      <c r="DMF72"/>
      <c r="DMG72"/>
      <c r="DMH72"/>
      <c r="DMI72"/>
      <c r="DMJ72"/>
      <c r="DMK72"/>
      <c r="DML72"/>
      <c r="DMM72"/>
      <c r="DMN72"/>
      <c r="DMO72"/>
      <c r="DMP72"/>
      <c r="DMQ72"/>
      <c r="DMR72"/>
      <c r="DMS72"/>
      <c r="DMT72"/>
      <c r="DMU72"/>
      <c r="DMV72"/>
      <c r="DMW72"/>
      <c r="DMX72"/>
      <c r="DMY72"/>
      <c r="DMZ72"/>
      <c r="DNA72"/>
      <c r="DNB72"/>
      <c r="DNC72"/>
      <c r="DND72"/>
      <c r="DNE72"/>
      <c r="DNF72"/>
      <c r="DNG72"/>
      <c r="DNH72"/>
      <c r="DNI72"/>
      <c r="DNJ72"/>
      <c r="DNK72"/>
      <c r="DNL72"/>
      <c r="DNM72"/>
      <c r="DNN72"/>
      <c r="DNO72"/>
      <c r="DNP72"/>
      <c r="DNQ72"/>
      <c r="DNR72"/>
      <c r="DNS72"/>
      <c r="DNT72"/>
      <c r="DNU72"/>
      <c r="DNV72"/>
      <c r="DNW72"/>
      <c r="DNX72"/>
      <c r="DNY72"/>
      <c r="DNZ72"/>
      <c r="DOA72"/>
      <c r="DOB72"/>
      <c r="DOC72"/>
      <c r="DOD72"/>
      <c r="DOE72"/>
      <c r="DOF72"/>
      <c r="DOG72"/>
      <c r="DOH72"/>
      <c r="DOI72"/>
      <c r="DOJ72"/>
      <c r="DOK72"/>
      <c r="DOL72"/>
      <c r="DOM72"/>
      <c r="DON72"/>
      <c r="DOO72"/>
      <c r="DOP72"/>
      <c r="DOQ72"/>
      <c r="DOR72"/>
      <c r="DOS72"/>
      <c r="DOT72"/>
      <c r="DOU72"/>
      <c r="DOV72"/>
      <c r="DOW72"/>
      <c r="DOX72"/>
      <c r="DOY72"/>
      <c r="DOZ72"/>
      <c r="DPA72"/>
      <c r="DPB72"/>
      <c r="DPC72"/>
      <c r="DPD72"/>
      <c r="DPE72"/>
      <c r="DPF72"/>
      <c r="DPG72"/>
      <c r="DPH72"/>
      <c r="DPI72"/>
      <c r="DPJ72"/>
      <c r="DPK72"/>
      <c r="DPL72"/>
      <c r="DPM72"/>
      <c r="DPN72"/>
      <c r="DPO72"/>
      <c r="DPP72"/>
      <c r="DPQ72"/>
      <c r="DPR72"/>
      <c r="DPS72"/>
      <c r="DPT72"/>
      <c r="DPU72"/>
      <c r="DPV72"/>
      <c r="DPW72"/>
      <c r="DPX72"/>
      <c r="DPY72"/>
      <c r="DPZ72"/>
      <c r="DQA72"/>
      <c r="DQB72"/>
      <c r="DQC72"/>
      <c r="DQD72"/>
      <c r="DQE72"/>
      <c r="DQF72"/>
      <c r="DQG72"/>
      <c r="DQH72"/>
      <c r="DQI72"/>
      <c r="DQJ72"/>
      <c r="DQK72"/>
      <c r="DQL72"/>
      <c r="DQM72"/>
      <c r="DQN72"/>
      <c r="DQO72"/>
      <c r="DQP72"/>
      <c r="DQQ72"/>
      <c r="DQR72"/>
      <c r="DQS72"/>
      <c r="DQT72"/>
      <c r="DQU72"/>
      <c r="DQV72"/>
      <c r="DQW72"/>
      <c r="DQX72"/>
      <c r="DQY72"/>
      <c r="DQZ72"/>
      <c r="DRA72"/>
      <c r="DRB72"/>
      <c r="DRC72"/>
      <c r="DRD72"/>
      <c r="DRE72"/>
      <c r="DRF72"/>
      <c r="DRG72"/>
      <c r="DRH72"/>
      <c r="DRI72"/>
      <c r="DRJ72"/>
      <c r="DRK72"/>
      <c r="DRL72"/>
      <c r="DRM72"/>
      <c r="DRN72"/>
      <c r="DRO72"/>
      <c r="DRP72"/>
      <c r="DRQ72"/>
      <c r="DRR72"/>
      <c r="DRS72"/>
      <c r="DRT72"/>
      <c r="DRU72"/>
      <c r="DRV72"/>
      <c r="DRW72"/>
      <c r="DRX72"/>
      <c r="DRY72"/>
      <c r="DRZ72"/>
      <c r="DSA72"/>
      <c r="DSB72"/>
      <c r="DSC72"/>
      <c r="DSD72"/>
      <c r="DSE72"/>
      <c r="DSF72"/>
      <c r="DSG72"/>
      <c r="DSH72"/>
      <c r="DSI72"/>
      <c r="DSJ72"/>
      <c r="DSK72"/>
      <c r="DSL72"/>
      <c r="DSM72"/>
      <c r="DSN72"/>
      <c r="DSO72"/>
      <c r="DSP72"/>
      <c r="DSQ72"/>
      <c r="DSR72"/>
      <c r="DSS72"/>
      <c r="DST72"/>
      <c r="DSU72"/>
      <c r="DSV72"/>
      <c r="DSW72"/>
      <c r="DSX72"/>
      <c r="DSY72"/>
      <c r="DSZ72"/>
      <c r="DTA72"/>
      <c r="DTB72"/>
      <c r="DTC72"/>
      <c r="DTD72"/>
      <c r="DTE72"/>
      <c r="DTF72"/>
      <c r="DTG72"/>
      <c r="DTH72"/>
      <c r="DTI72"/>
      <c r="DTJ72"/>
      <c r="DTK72"/>
      <c r="DTL72"/>
      <c r="DTM72"/>
      <c r="DTN72"/>
      <c r="DTO72"/>
      <c r="DTP72"/>
      <c r="DTQ72"/>
      <c r="DTR72"/>
      <c r="DTS72"/>
      <c r="DTT72"/>
      <c r="DTU72"/>
      <c r="DTV72"/>
      <c r="DTW72"/>
      <c r="DTX72"/>
      <c r="DTY72"/>
      <c r="DTZ72"/>
      <c r="DUA72"/>
      <c r="DUB72"/>
      <c r="DUC72"/>
      <c r="DUD72"/>
      <c r="DUE72"/>
      <c r="DUF72"/>
      <c r="DUG72"/>
      <c r="DUH72"/>
      <c r="DUI72"/>
      <c r="DUJ72"/>
      <c r="DUK72"/>
      <c r="DUL72"/>
      <c r="DUM72"/>
      <c r="DUN72"/>
      <c r="DUO72"/>
      <c r="DUP72"/>
      <c r="DUQ72"/>
      <c r="DUR72"/>
      <c r="DUS72"/>
      <c r="DUT72"/>
      <c r="DUU72"/>
      <c r="DUV72"/>
      <c r="DUW72"/>
      <c r="DUX72"/>
      <c r="DUY72"/>
      <c r="DUZ72"/>
      <c r="DVA72"/>
      <c r="DVB72"/>
      <c r="DVC72"/>
      <c r="DVD72"/>
      <c r="DVE72"/>
      <c r="DVF72"/>
      <c r="DVG72"/>
      <c r="DVH72"/>
      <c r="DVI72"/>
      <c r="DVJ72"/>
      <c r="DVK72"/>
      <c r="DVL72"/>
      <c r="DVM72"/>
      <c r="DVN72"/>
      <c r="DVO72"/>
      <c r="DVP72"/>
      <c r="DVQ72"/>
      <c r="DVR72"/>
      <c r="DVS72"/>
      <c r="DVT72"/>
      <c r="DVU72"/>
      <c r="DVV72"/>
      <c r="DVW72"/>
      <c r="DVX72"/>
      <c r="DVY72"/>
      <c r="DVZ72"/>
      <c r="DWA72"/>
      <c r="DWB72"/>
      <c r="DWC72"/>
      <c r="DWD72"/>
      <c r="DWE72"/>
      <c r="DWF72"/>
      <c r="DWG72"/>
      <c r="DWH72"/>
      <c r="DWI72"/>
      <c r="DWJ72"/>
      <c r="DWK72"/>
      <c r="DWL72"/>
      <c r="DWM72"/>
      <c r="DWN72"/>
      <c r="DWO72"/>
      <c r="DWP72"/>
      <c r="DWQ72"/>
      <c r="DWR72"/>
      <c r="DWS72"/>
      <c r="DWT72"/>
      <c r="DWU72"/>
      <c r="DWV72"/>
      <c r="DWW72"/>
      <c r="DWX72"/>
      <c r="DWY72"/>
      <c r="DWZ72"/>
      <c r="DXA72"/>
      <c r="DXB72"/>
      <c r="DXC72"/>
      <c r="DXD72"/>
      <c r="DXE72"/>
      <c r="DXF72"/>
      <c r="DXG72"/>
      <c r="DXH72"/>
      <c r="DXI72"/>
      <c r="DXJ72"/>
      <c r="DXK72"/>
      <c r="DXL72"/>
      <c r="DXM72"/>
      <c r="DXN72"/>
      <c r="DXO72"/>
      <c r="DXP72"/>
      <c r="DXQ72"/>
      <c r="DXR72"/>
      <c r="DXS72"/>
      <c r="DXT72"/>
      <c r="DXU72"/>
      <c r="DXV72"/>
      <c r="DXW72"/>
      <c r="DXX72"/>
      <c r="DXY72"/>
      <c r="DXZ72"/>
      <c r="DYA72"/>
      <c r="DYB72"/>
      <c r="DYC72"/>
      <c r="DYD72"/>
      <c r="DYE72"/>
      <c r="DYF72"/>
      <c r="DYG72"/>
      <c r="DYH72"/>
      <c r="DYI72"/>
      <c r="DYJ72"/>
      <c r="DYK72"/>
      <c r="DYL72"/>
      <c r="DYM72"/>
      <c r="DYN72"/>
      <c r="DYO72"/>
      <c r="DYP72"/>
      <c r="DYQ72"/>
      <c r="DYR72"/>
      <c r="DYS72"/>
      <c r="DYT72"/>
      <c r="DYU72"/>
      <c r="DYV72"/>
      <c r="DYW72"/>
      <c r="DYX72"/>
      <c r="DYY72"/>
      <c r="DYZ72"/>
      <c r="DZA72"/>
      <c r="DZB72"/>
      <c r="DZC72"/>
      <c r="DZD72"/>
      <c r="DZE72"/>
      <c r="DZF72"/>
      <c r="DZG72"/>
      <c r="DZH72"/>
      <c r="DZI72"/>
      <c r="DZJ72"/>
      <c r="DZK72"/>
      <c r="DZL72"/>
      <c r="DZM72"/>
      <c r="DZN72"/>
      <c r="DZO72"/>
      <c r="DZP72"/>
      <c r="DZQ72"/>
      <c r="DZR72"/>
      <c r="DZS72"/>
      <c r="DZT72"/>
      <c r="DZU72"/>
      <c r="DZV72"/>
      <c r="DZW72"/>
      <c r="DZX72"/>
      <c r="DZY72"/>
      <c r="DZZ72"/>
      <c r="EAA72"/>
      <c r="EAB72"/>
      <c r="EAC72"/>
      <c r="EAD72"/>
      <c r="EAE72"/>
      <c r="EAF72"/>
      <c r="EAG72"/>
      <c r="EAH72"/>
      <c r="EAI72"/>
      <c r="EAJ72"/>
      <c r="EAK72"/>
      <c r="EAL72"/>
      <c r="EAM72"/>
      <c r="EAN72"/>
      <c r="EAO72"/>
      <c r="EAP72"/>
      <c r="EAQ72"/>
      <c r="EAR72"/>
      <c r="EAS72"/>
      <c r="EAT72"/>
      <c r="EAU72"/>
      <c r="EAV72"/>
      <c r="EAW72"/>
      <c r="EAX72"/>
      <c r="EAY72"/>
      <c r="EAZ72"/>
      <c r="EBA72"/>
      <c r="EBB72"/>
      <c r="EBC72"/>
      <c r="EBD72"/>
      <c r="EBE72"/>
      <c r="EBF72"/>
      <c r="EBG72"/>
      <c r="EBH72"/>
      <c r="EBI72"/>
      <c r="EBJ72"/>
      <c r="EBK72"/>
      <c r="EBL72"/>
      <c r="EBM72"/>
      <c r="EBN72"/>
      <c r="EBO72"/>
      <c r="EBP72"/>
      <c r="EBQ72"/>
      <c r="EBR72"/>
      <c r="EBS72"/>
      <c r="EBT72"/>
      <c r="EBU72"/>
      <c r="EBV72"/>
      <c r="EBW72"/>
      <c r="EBX72"/>
      <c r="EBY72"/>
      <c r="EBZ72"/>
      <c r="ECA72"/>
      <c r="ECB72"/>
      <c r="ECC72"/>
      <c r="ECD72"/>
      <c r="ECE72"/>
      <c r="ECF72"/>
      <c r="ECG72"/>
      <c r="ECH72"/>
      <c r="ECI72"/>
      <c r="ECJ72"/>
      <c r="ECK72"/>
      <c r="ECL72"/>
      <c r="ECM72"/>
      <c r="ECN72"/>
      <c r="ECO72"/>
      <c r="ECP72"/>
      <c r="ECQ72"/>
      <c r="ECR72"/>
      <c r="ECS72"/>
      <c r="ECT72"/>
      <c r="ECU72"/>
      <c r="ECV72"/>
      <c r="ECW72"/>
      <c r="ECX72"/>
      <c r="ECY72"/>
      <c r="ECZ72"/>
      <c r="EDA72"/>
      <c r="EDB72"/>
      <c r="EDC72"/>
      <c r="EDD72"/>
      <c r="EDE72"/>
      <c r="EDF72"/>
      <c r="EDG72"/>
      <c r="EDH72"/>
      <c r="EDI72"/>
      <c r="EDJ72"/>
      <c r="EDK72"/>
      <c r="EDL72"/>
      <c r="EDM72"/>
      <c r="EDN72"/>
      <c r="EDO72"/>
      <c r="EDP72"/>
      <c r="EDQ72"/>
      <c r="EDR72"/>
      <c r="EDS72"/>
      <c r="EDT72"/>
      <c r="EDU72"/>
      <c r="EDV72"/>
      <c r="EDW72"/>
      <c r="EDX72"/>
      <c r="EDY72"/>
      <c r="EDZ72"/>
      <c r="EEA72"/>
      <c r="EEB72"/>
      <c r="EEC72"/>
      <c r="EED72"/>
      <c r="EEE72"/>
      <c r="EEF72"/>
      <c r="EEG72"/>
      <c r="EEH72"/>
      <c r="EEI72"/>
      <c r="EEJ72"/>
      <c r="EEK72"/>
      <c r="EEL72"/>
      <c r="EEM72"/>
      <c r="EEN72"/>
      <c r="EEO72"/>
      <c r="EEP72"/>
      <c r="EEQ72"/>
      <c r="EER72"/>
      <c r="EES72"/>
      <c r="EET72"/>
      <c r="EEU72"/>
      <c r="EEV72"/>
      <c r="EEW72"/>
      <c r="EEX72"/>
      <c r="EEY72"/>
      <c r="EEZ72"/>
      <c r="EFA72"/>
      <c r="EFB72"/>
      <c r="EFC72"/>
      <c r="EFD72"/>
      <c r="EFE72"/>
      <c r="EFF72"/>
      <c r="EFG72"/>
      <c r="EFH72"/>
      <c r="EFI72"/>
      <c r="EFJ72"/>
      <c r="EFK72"/>
      <c r="EFL72"/>
      <c r="EFM72"/>
      <c r="EFN72"/>
      <c r="EFO72"/>
      <c r="EFP72"/>
      <c r="EFQ72"/>
      <c r="EFR72"/>
      <c r="EFS72"/>
      <c r="EFT72"/>
      <c r="EFU72"/>
      <c r="EFV72"/>
      <c r="EFW72"/>
      <c r="EFX72"/>
      <c r="EFY72"/>
      <c r="EFZ72"/>
      <c r="EGA72"/>
      <c r="EGB72"/>
      <c r="EGC72"/>
      <c r="EGD72"/>
      <c r="EGE72"/>
      <c r="EGF72"/>
      <c r="EGG72"/>
      <c r="EGH72"/>
      <c r="EGI72"/>
      <c r="EGJ72"/>
      <c r="EGK72"/>
      <c r="EGL72"/>
      <c r="EGM72"/>
      <c r="EGN72"/>
      <c r="EGO72"/>
      <c r="EGP72"/>
      <c r="EGQ72"/>
      <c r="EGR72"/>
      <c r="EGS72"/>
      <c r="EGT72"/>
      <c r="EGU72"/>
      <c r="EGV72"/>
      <c r="EGW72"/>
      <c r="EGX72"/>
      <c r="EGY72"/>
      <c r="EGZ72"/>
      <c r="EHA72"/>
      <c r="EHB72"/>
      <c r="EHC72"/>
      <c r="EHD72"/>
      <c r="EHE72"/>
      <c r="EHF72"/>
      <c r="EHG72"/>
      <c r="EHH72"/>
      <c r="EHI72"/>
      <c r="EHJ72"/>
      <c r="EHK72"/>
      <c r="EHL72"/>
      <c r="EHM72"/>
      <c r="EHN72"/>
      <c r="EHO72"/>
      <c r="EHP72"/>
      <c r="EHQ72"/>
      <c r="EHR72"/>
      <c r="EHS72"/>
      <c r="EHT72"/>
      <c r="EHU72"/>
      <c r="EHV72"/>
      <c r="EHW72"/>
      <c r="EHX72"/>
      <c r="EHY72"/>
      <c r="EHZ72"/>
      <c r="EIA72"/>
      <c r="EIB72"/>
      <c r="EIC72"/>
      <c r="EID72"/>
      <c r="EIE72"/>
      <c r="EIF72"/>
      <c r="EIG72"/>
      <c r="EIH72"/>
      <c r="EII72"/>
      <c r="EIJ72"/>
      <c r="EIK72"/>
      <c r="EIL72"/>
      <c r="EIM72"/>
      <c r="EIN72"/>
      <c r="EIO72"/>
      <c r="EIP72"/>
      <c r="EIQ72"/>
      <c r="EIR72"/>
      <c r="EIS72"/>
      <c r="EIT72"/>
      <c r="EIU72"/>
      <c r="EIV72"/>
      <c r="EIW72"/>
      <c r="EIX72"/>
      <c r="EIY72"/>
      <c r="EIZ72"/>
      <c r="EJA72"/>
      <c r="EJB72"/>
      <c r="EJC72"/>
      <c r="EJD72"/>
      <c r="EJE72"/>
      <c r="EJF72"/>
      <c r="EJG72"/>
      <c r="EJH72"/>
      <c r="EJI72"/>
      <c r="EJJ72"/>
      <c r="EJK72"/>
      <c r="EJL72"/>
      <c r="EJM72"/>
      <c r="EJN72"/>
      <c r="EJO72"/>
      <c r="EJP72"/>
      <c r="EJQ72"/>
      <c r="EJR72"/>
      <c r="EJS72"/>
      <c r="EJT72"/>
      <c r="EJU72"/>
      <c r="EJV72"/>
      <c r="EJW72"/>
      <c r="EJX72"/>
      <c r="EJY72"/>
      <c r="EJZ72"/>
      <c r="EKA72"/>
      <c r="EKB72"/>
      <c r="EKC72"/>
      <c r="EKD72"/>
      <c r="EKE72"/>
      <c r="EKF72"/>
      <c r="EKG72"/>
      <c r="EKH72"/>
      <c r="EKI72"/>
      <c r="EKJ72"/>
      <c r="EKK72"/>
      <c r="EKL72"/>
      <c r="EKM72"/>
      <c r="EKN72"/>
      <c r="EKO72"/>
      <c r="EKP72"/>
      <c r="EKQ72"/>
      <c r="EKR72"/>
      <c r="EKS72"/>
      <c r="EKT72"/>
      <c r="EKU72"/>
      <c r="EKV72"/>
      <c r="EKW72"/>
      <c r="EKX72"/>
      <c r="EKY72"/>
      <c r="EKZ72"/>
      <c r="ELA72"/>
      <c r="ELB72"/>
      <c r="ELC72"/>
      <c r="ELD72"/>
      <c r="ELE72"/>
      <c r="ELF72"/>
      <c r="ELG72"/>
      <c r="ELH72"/>
      <c r="ELI72"/>
      <c r="ELJ72"/>
      <c r="ELK72"/>
      <c r="ELL72"/>
      <c r="ELM72"/>
      <c r="ELN72"/>
      <c r="ELO72"/>
      <c r="ELP72"/>
      <c r="ELQ72"/>
      <c r="ELR72"/>
      <c r="ELS72"/>
      <c r="ELT72"/>
      <c r="ELU72"/>
      <c r="ELV72"/>
      <c r="ELW72"/>
      <c r="ELX72"/>
      <c r="ELY72"/>
      <c r="ELZ72"/>
      <c r="EMA72"/>
      <c r="EMB72"/>
      <c r="EMC72"/>
      <c r="EMD72"/>
      <c r="EME72"/>
      <c r="EMF72"/>
      <c r="EMG72"/>
      <c r="EMH72"/>
      <c r="EMI72"/>
      <c r="EMJ72"/>
      <c r="EMK72"/>
      <c r="EML72"/>
      <c r="EMM72"/>
      <c r="EMN72"/>
      <c r="EMO72"/>
      <c r="EMP72"/>
      <c r="EMQ72"/>
      <c r="EMR72"/>
      <c r="EMS72"/>
      <c r="EMT72"/>
      <c r="EMU72"/>
      <c r="EMV72"/>
      <c r="EMW72"/>
      <c r="EMX72"/>
      <c r="EMY72"/>
      <c r="EMZ72"/>
      <c r="ENA72"/>
      <c r="ENB72"/>
      <c r="ENC72"/>
      <c r="END72"/>
      <c r="ENE72"/>
      <c r="ENF72"/>
      <c r="ENG72"/>
      <c r="ENH72"/>
      <c r="ENI72"/>
      <c r="ENJ72"/>
      <c r="ENK72"/>
      <c r="ENL72"/>
      <c r="ENM72"/>
      <c r="ENN72"/>
      <c r="ENO72"/>
      <c r="ENP72"/>
      <c r="ENQ72"/>
      <c r="ENR72"/>
      <c r="ENS72"/>
      <c r="ENT72"/>
      <c r="ENU72"/>
      <c r="ENV72"/>
      <c r="ENW72"/>
      <c r="ENX72"/>
      <c r="ENY72"/>
      <c r="ENZ72"/>
      <c r="EOA72"/>
      <c r="EOB72"/>
      <c r="EOC72"/>
      <c r="EOD72"/>
      <c r="EOE72"/>
      <c r="EOF72"/>
      <c r="EOG72"/>
      <c r="EOH72"/>
      <c r="EOI72"/>
      <c r="EOJ72"/>
      <c r="EOK72"/>
      <c r="EOL72"/>
      <c r="EOM72"/>
      <c r="EON72"/>
      <c r="EOO72"/>
      <c r="EOP72"/>
      <c r="EOQ72"/>
      <c r="EOR72"/>
      <c r="EOS72"/>
      <c r="EOT72"/>
      <c r="EOU72"/>
      <c r="EOV72"/>
      <c r="EOW72"/>
      <c r="EOX72"/>
      <c r="EOY72"/>
      <c r="EOZ72"/>
      <c r="EPA72"/>
      <c r="EPB72"/>
      <c r="EPC72"/>
      <c r="EPD72"/>
      <c r="EPE72"/>
      <c r="EPF72"/>
      <c r="EPG72"/>
      <c r="EPH72"/>
      <c r="EPI72"/>
      <c r="EPJ72"/>
      <c r="EPK72"/>
      <c r="EPL72"/>
      <c r="EPM72"/>
      <c r="EPN72"/>
      <c r="EPO72"/>
      <c r="EPP72"/>
      <c r="EPQ72"/>
      <c r="EPR72"/>
      <c r="EPS72"/>
      <c r="EPT72"/>
      <c r="EPU72"/>
      <c r="EPV72"/>
      <c r="EPW72"/>
      <c r="EPX72"/>
      <c r="EPY72"/>
      <c r="EPZ72"/>
      <c r="EQA72"/>
      <c r="EQB72"/>
      <c r="EQC72"/>
      <c r="EQD72"/>
      <c r="EQE72"/>
      <c r="EQF72"/>
      <c r="EQG72"/>
      <c r="EQH72"/>
      <c r="EQI72"/>
      <c r="EQJ72"/>
      <c r="EQK72"/>
      <c r="EQL72"/>
      <c r="EQM72"/>
      <c r="EQN72"/>
      <c r="EQO72"/>
      <c r="EQP72"/>
      <c r="EQQ72"/>
      <c r="EQR72"/>
      <c r="EQS72"/>
      <c r="EQT72"/>
      <c r="EQU72"/>
      <c r="EQV72"/>
      <c r="EQW72"/>
      <c r="EQX72"/>
      <c r="EQY72"/>
      <c r="EQZ72"/>
      <c r="ERA72"/>
      <c r="ERB72"/>
      <c r="ERC72"/>
      <c r="ERD72"/>
      <c r="ERE72"/>
      <c r="ERF72"/>
      <c r="ERG72"/>
      <c r="ERH72"/>
      <c r="ERI72"/>
      <c r="ERJ72"/>
      <c r="ERK72"/>
      <c r="ERL72"/>
      <c r="ERM72"/>
      <c r="ERN72"/>
      <c r="ERO72"/>
      <c r="ERP72"/>
      <c r="ERQ72"/>
      <c r="ERR72"/>
      <c r="ERS72"/>
      <c r="ERT72"/>
      <c r="ERU72"/>
      <c r="ERV72"/>
      <c r="ERW72"/>
      <c r="ERX72"/>
      <c r="ERY72"/>
      <c r="ERZ72"/>
      <c r="ESA72"/>
      <c r="ESB72"/>
      <c r="ESC72"/>
      <c r="ESD72"/>
      <c r="ESE72"/>
      <c r="ESF72"/>
      <c r="ESG72"/>
      <c r="ESH72"/>
      <c r="ESI72"/>
      <c r="ESJ72"/>
      <c r="ESK72"/>
      <c r="ESL72"/>
      <c r="ESM72"/>
      <c r="ESN72"/>
      <c r="ESO72"/>
      <c r="ESP72"/>
      <c r="ESQ72"/>
      <c r="ESR72"/>
      <c r="ESS72"/>
      <c r="EST72"/>
      <c r="ESU72"/>
      <c r="ESV72"/>
      <c r="ESW72"/>
      <c r="ESX72"/>
      <c r="ESY72"/>
      <c r="ESZ72"/>
      <c r="ETA72"/>
      <c r="ETB72"/>
      <c r="ETC72"/>
      <c r="ETD72"/>
      <c r="ETE72"/>
      <c r="ETF72"/>
      <c r="ETG72"/>
      <c r="ETH72"/>
      <c r="ETI72"/>
      <c r="ETJ72"/>
      <c r="ETK72"/>
      <c r="ETL72"/>
      <c r="ETM72"/>
      <c r="ETN72"/>
      <c r="ETO72"/>
      <c r="ETP72"/>
      <c r="ETQ72"/>
      <c r="ETR72"/>
      <c r="ETS72"/>
      <c r="ETT72"/>
      <c r="ETU72"/>
      <c r="ETV72"/>
      <c r="ETW72"/>
      <c r="ETX72"/>
      <c r="ETY72"/>
      <c r="ETZ72"/>
      <c r="EUA72"/>
      <c r="EUB72"/>
      <c r="EUC72"/>
      <c r="EUD72"/>
      <c r="EUE72"/>
      <c r="EUF72"/>
      <c r="EUG72"/>
      <c r="EUH72"/>
      <c r="EUI72"/>
      <c r="EUJ72"/>
      <c r="EUK72"/>
      <c r="EUL72"/>
      <c r="EUM72"/>
      <c r="EUN72"/>
      <c r="EUO72"/>
      <c r="EUP72"/>
      <c r="EUQ72"/>
      <c r="EUR72"/>
      <c r="EUS72"/>
      <c r="EUT72"/>
      <c r="EUU72"/>
      <c r="EUV72"/>
      <c r="EUW72"/>
      <c r="EUX72"/>
      <c r="EUY72"/>
      <c r="EUZ72"/>
      <c r="EVA72"/>
      <c r="EVB72"/>
      <c r="EVC72"/>
      <c r="EVD72"/>
      <c r="EVE72"/>
      <c r="EVF72"/>
      <c r="EVG72"/>
      <c r="EVH72"/>
      <c r="EVI72"/>
      <c r="EVJ72"/>
      <c r="EVK72"/>
      <c r="EVL72"/>
      <c r="EVM72"/>
      <c r="EVN72"/>
      <c r="EVO72"/>
      <c r="EVP72"/>
      <c r="EVQ72"/>
      <c r="EVR72"/>
      <c r="EVS72"/>
      <c r="EVT72"/>
      <c r="EVU72"/>
      <c r="EVV72"/>
      <c r="EVW72"/>
      <c r="EVX72"/>
      <c r="EVY72"/>
      <c r="EVZ72"/>
      <c r="EWA72"/>
      <c r="EWB72"/>
      <c r="EWC72"/>
      <c r="EWD72"/>
      <c r="EWE72"/>
      <c r="EWF72"/>
      <c r="EWG72"/>
      <c r="EWH72"/>
      <c r="EWI72"/>
      <c r="EWJ72"/>
      <c r="EWK72"/>
      <c r="EWL72"/>
      <c r="EWM72"/>
      <c r="EWN72"/>
      <c r="EWO72"/>
      <c r="EWP72"/>
      <c r="EWQ72"/>
      <c r="EWR72"/>
      <c r="EWS72"/>
      <c r="EWT72"/>
      <c r="EWU72"/>
      <c r="EWV72"/>
      <c r="EWW72"/>
      <c r="EWX72"/>
      <c r="EWY72"/>
      <c r="EWZ72"/>
      <c r="EXA72"/>
      <c r="EXB72"/>
      <c r="EXC72"/>
      <c r="EXD72"/>
      <c r="EXE72"/>
      <c r="EXF72"/>
      <c r="EXG72"/>
      <c r="EXH72"/>
      <c r="EXI72"/>
      <c r="EXJ72"/>
      <c r="EXK72"/>
      <c r="EXL72"/>
      <c r="EXM72"/>
      <c r="EXN72"/>
      <c r="EXO72"/>
      <c r="EXP72"/>
      <c r="EXQ72"/>
      <c r="EXR72"/>
      <c r="EXS72"/>
      <c r="EXT72"/>
      <c r="EXU72"/>
      <c r="EXV72"/>
      <c r="EXW72"/>
      <c r="EXX72"/>
      <c r="EXY72"/>
      <c r="EXZ72"/>
      <c r="EYA72"/>
      <c r="EYB72"/>
      <c r="EYC72"/>
      <c r="EYD72"/>
      <c r="EYE72"/>
      <c r="EYF72"/>
      <c r="EYG72"/>
      <c r="EYH72"/>
      <c r="EYI72"/>
      <c r="EYJ72"/>
      <c r="EYK72"/>
      <c r="EYL72"/>
      <c r="EYM72"/>
      <c r="EYN72"/>
      <c r="EYO72"/>
      <c r="EYP72"/>
      <c r="EYQ72"/>
      <c r="EYR72"/>
      <c r="EYS72"/>
      <c r="EYT72"/>
      <c r="EYU72"/>
      <c r="EYV72"/>
      <c r="EYW72"/>
      <c r="EYX72"/>
      <c r="EYY72"/>
      <c r="EYZ72"/>
      <c r="EZA72"/>
      <c r="EZB72"/>
      <c r="EZC72"/>
      <c r="EZD72"/>
      <c r="EZE72"/>
      <c r="EZF72"/>
      <c r="EZG72"/>
      <c r="EZH72"/>
      <c r="EZI72"/>
      <c r="EZJ72"/>
      <c r="EZK72"/>
      <c r="EZL72"/>
      <c r="EZM72"/>
      <c r="EZN72"/>
      <c r="EZO72"/>
      <c r="EZP72"/>
      <c r="EZQ72"/>
      <c r="EZR72"/>
      <c r="EZS72"/>
      <c r="EZT72"/>
      <c r="EZU72"/>
      <c r="EZV72"/>
      <c r="EZW72"/>
      <c r="EZX72"/>
      <c r="EZY72"/>
      <c r="EZZ72"/>
      <c r="FAA72"/>
      <c r="FAB72"/>
      <c r="FAC72"/>
      <c r="FAD72"/>
      <c r="FAE72"/>
      <c r="FAF72"/>
      <c r="FAG72"/>
      <c r="FAH72"/>
      <c r="FAI72"/>
      <c r="FAJ72"/>
      <c r="FAK72"/>
      <c r="FAL72"/>
      <c r="FAM72"/>
      <c r="FAN72"/>
      <c r="FAO72"/>
      <c r="FAP72"/>
      <c r="FAQ72"/>
      <c r="FAR72"/>
      <c r="FAS72"/>
      <c r="FAT72"/>
      <c r="FAU72"/>
      <c r="FAV72"/>
      <c r="FAW72"/>
      <c r="FAX72"/>
      <c r="FAY72"/>
      <c r="FAZ72"/>
      <c r="FBA72"/>
      <c r="FBB72"/>
      <c r="FBC72"/>
      <c r="FBD72"/>
      <c r="FBE72"/>
      <c r="FBF72"/>
      <c r="FBG72"/>
      <c r="FBH72"/>
      <c r="FBI72"/>
      <c r="FBJ72"/>
      <c r="FBK72"/>
      <c r="FBL72"/>
      <c r="FBM72"/>
      <c r="FBN72"/>
      <c r="FBO72"/>
      <c r="FBP72"/>
      <c r="FBQ72"/>
      <c r="FBR72"/>
      <c r="FBS72"/>
      <c r="FBT72"/>
      <c r="FBU72"/>
      <c r="FBV72"/>
      <c r="FBW72"/>
      <c r="FBX72"/>
      <c r="FBY72"/>
      <c r="FBZ72"/>
      <c r="FCA72"/>
      <c r="FCB72"/>
      <c r="FCC72"/>
      <c r="FCD72"/>
      <c r="FCE72"/>
      <c r="FCF72"/>
      <c r="FCG72"/>
      <c r="FCH72"/>
      <c r="FCI72"/>
      <c r="FCJ72"/>
      <c r="FCK72"/>
      <c r="FCL72"/>
      <c r="FCM72"/>
      <c r="FCN72"/>
      <c r="FCO72"/>
      <c r="FCP72"/>
      <c r="FCQ72"/>
      <c r="FCR72"/>
      <c r="FCS72"/>
      <c r="FCT72"/>
      <c r="FCU72"/>
      <c r="FCV72"/>
      <c r="FCW72"/>
      <c r="FCX72"/>
      <c r="FCY72"/>
      <c r="FCZ72"/>
      <c r="FDA72"/>
      <c r="FDB72"/>
      <c r="FDC72"/>
      <c r="FDD72"/>
      <c r="FDE72"/>
      <c r="FDF72"/>
      <c r="FDG72"/>
      <c r="FDH72"/>
      <c r="FDI72"/>
      <c r="FDJ72"/>
      <c r="FDK72"/>
      <c r="FDL72"/>
      <c r="FDM72"/>
      <c r="FDN72"/>
      <c r="FDO72"/>
      <c r="FDP72"/>
      <c r="FDQ72"/>
      <c r="FDR72"/>
      <c r="FDS72"/>
      <c r="FDT72"/>
      <c r="FDU72"/>
      <c r="FDV72"/>
      <c r="FDW72"/>
      <c r="FDX72"/>
      <c r="FDY72"/>
      <c r="FDZ72"/>
      <c r="FEA72"/>
      <c r="FEB72"/>
      <c r="FEC72"/>
      <c r="FED72"/>
      <c r="FEE72"/>
      <c r="FEF72"/>
      <c r="FEG72"/>
      <c r="FEH72"/>
      <c r="FEI72"/>
      <c r="FEJ72"/>
      <c r="FEK72"/>
      <c r="FEL72"/>
      <c r="FEM72"/>
      <c r="FEN72"/>
      <c r="FEO72"/>
      <c r="FEP72"/>
      <c r="FEQ72"/>
      <c r="FER72"/>
      <c r="FES72"/>
      <c r="FET72"/>
      <c r="FEU72"/>
      <c r="FEV72"/>
      <c r="FEW72"/>
      <c r="FEX72"/>
      <c r="FEY72"/>
      <c r="FEZ72"/>
      <c r="FFA72"/>
      <c r="FFB72"/>
      <c r="FFC72"/>
      <c r="FFD72"/>
      <c r="FFE72"/>
      <c r="FFF72"/>
      <c r="FFG72"/>
      <c r="FFH72"/>
      <c r="FFI72"/>
      <c r="FFJ72"/>
      <c r="FFK72"/>
      <c r="FFL72"/>
      <c r="FFM72"/>
      <c r="FFN72"/>
      <c r="FFO72"/>
      <c r="FFP72"/>
      <c r="FFQ72"/>
      <c r="FFR72"/>
      <c r="FFS72"/>
      <c r="FFT72"/>
      <c r="FFU72"/>
      <c r="FFV72"/>
      <c r="FFW72"/>
      <c r="FFX72"/>
      <c r="FFY72"/>
      <c r="FFZ72"/>
      <c r="FGA72"/>
      <c r="FGB72"/>
      <c r="FGC72"/>
      <c r="FGD72"/>
      <c r="FGE72"/>
      <c r="FGF72"/>
      <c r="FGG72"/>
      <c r="FGH72"/>
      <c r="FGI72"/>
      <c r="FGJ72"/>
      <c r="FGK72"/>
      <c r="FGL72"/>
      <c r="FGM72"/>
      <c r="FGN72"/>
      <c r="FGO72"/>
      <c r="FGP72"/>
      <c r="FGQ72"/>
      <c r="FGR72"/>
      <c r="FGS72"/>
      <c r="FGT72"/>
      <c r="FGU72"/>
      <c r="FGV72"/>
      <c r="FGW72"/>
      <c r="FGX72"/>
      <c r="FGY72"/>
      <c r="FGZ72"/>
      <c r="FHA72"/>
      <c r="FHB72"/>
      <c r="FHC72"/>
      <c r="FHD72"/>
      <c r="FHE72"/>
      <c r="FHF72"/>
      <c r="FHG72"/>
      <c r="FHH72"/>
      <c r="FHI72"/>
      <c r="FHJ72"/>
      <c r="FHK72"/>
      <c r="FHL72"/>
      <c r="FHM72"/>
      <c r="FHN72"/>
      <c r="FHO72"/>
      <c r="FHP72"/>
      <c r="FHQ72"/>
      <c r="FHR72"/>
      <c r="FHS72"/>
      <c r="FHT72"/>
      <c r="FHU72"/>
      <c r="FHV72"/>
      <c r="FHW72"/>
      <c r="FHX72"/>
      <c r="FHY72"/>
      <c r="FHZ72"/>
      <c r="FIA72"/>
      <c r="FIB72"/>
      <c r="FIC72"/>
      <c r="FID72"/>
      <c r="FIE72"/>
      <c r="FIF72"/>
      <c r="FIG72"/>
      <c r="FIH72"/>
      <c r="FII72"/>
      <c r="FIJ72"/>
      <c r="FIK72"/>
      <c r="FIL72"/>
      <c r="FIM72"/>
      <c r="FIN72"/>
      <c r="FIO72"/>
      <c r="FIP72"/>
      <c r="FIQ72"/>
      <c r="FIR72"/>
      <c r="FIS72"/>
      <c r="FIT72"/>
      <c r="FIU72"/>
      <c r="FIV72"/>
      <c r="FIW72"/>
      <c r="FIX72"/>
      <c r="FIY72"/>
      <c r="FIZ72"/>
      <c r="FJA72"/>
      <c r="FJB72"/>
      <c r="FJC72"/>
      <c r="FJD72"/>
      <c r="FJE72"/>
      <c r="FJF72"/>
      <c r="FJG72"/>
      <c r="FJH72"/>
      <c r="FJI72"/>
      <c r="FJJ72"/>
      <c r="FJK72"/>
      <c r="FJL72"/>
      <c r="FJM72"/>
      <c r="FJN72"/>
      <c r="FJO72"/>
      <c r="FJP72"/>
      <c r="FJQ72"/>
      <c r="FJR72"/>
      <c r="FJS72"/>
      <c r="FJT72"/>
      <c r="FJU72"/>
      <c r="FJV72"/>
      <c r="FJW72"/>
      <c r="FJX72"/>
      <c r="FJY72"/>
      <c r="FJZ72"/>
      <c r="FKA72"/>
      <c r="FKB72"/>
      <c r="FKC72"/>
      <c r="FKD72"/>
      <c r="FKE72"/>
      <c r="FKF72"/>
      <c r="FKG72"/>
      <c r="FKH72"/>
      <c r="FKI72"/>
      <c r="FKJ72"/>
      <c r="FKK72"/>
      <c r="FKL72"/>
      <c r="FKM72"/>
      <c r="FKN72"/>
      <c r="FKO72"/>
      <c r="FKP72"/>
      <c r="FKQ72"/>
      <c r="FKR72"/>
      <c r="FKS72"/>
      <c r="FKT72"/>
      <c r="FKU72"/>
      <c r="FKV72"/>
      <c r="FKW72"/>
      <c r="FKX72"/>
      <c r="FKY72"/>
      <c r="FKZ72"/>
      <c r="FLA72"/>
      <c r="FLB72"/>
      <c r="FLC72"/>
      <c r="FLD72"/>
      <c r="FLE72"/>
      <c r="FLF72"/>
      <c r="FLG72"/>
      <c r="FLH72"/>
      <c r="FLI72"/>
      <c r="FLJ72"/>
      <c r="FLK72"/>
      <c r="FLL72"/>
      <c r="FLM72"/>
      <c r="FLN72"/>
      <c r="FLO72"/>
      <c r="FLP72"/>
      <c r="FLQ72"/>
      <c r="FLR72"/>
      <c r="FLS72"/>
      <c r="FLT72"/>
      <c r="FLU72"/>
      <c r="FLV72"/>
      <c r="FLW72"/>
      <c r="FLX72"/>
      <c r="FLY72"/>
      <c r="FLZ72"/>
      <c r="FMA72"/>
      <c r="FMB72"/>
      <c r="FMC72"/>
      <c r="FMD72"/>
      <c r="FME72"/>
      <c r="FMF72"/>
      <c r="FMG72"/>
      <c r="FMH72"/>
      <c r="FMI72"/>
      <c r="FMJ72"/>
      <c r="FMK72"/>
      <c r="FML72"/>
      <c r="FMM72"/>
      <c r="FMN72"/>
      <c r="FMO72"/>
      <c r="FMP72"/>
      <c r="FMQ72"/>
      <c r="FMR72"/>
      <c r="FMS72"/>
      <c r="FMT72"/>
      <c r="FMU72"/>
      <c r="FMV72"/>
      <c r="FMW72"/>
      <c r="FMX72"/>
      <c r="FMY72"/>
      <c r="FMZ72"/>
      <c r="FNA72"/>
      <c r="FNB72"/>
      <c r="FNC72"/>
      <c r="FND72"/>
      <c r="FNE72"/>
      <c r="FNF72"/>
      <c r="FNG72"/>
      <c r="FNH72"/>
      <c r="FNI72"/>
      <c r="FNJ72"/>
      <c r="FNK72"/>
      <c r="FNL72"/>
      <c r="FNM72"/>
      <c r="FNN72"/>
      <c r="FNO72"/>
      <c r="FNP72"/>
      <c r="FNQ72"/>
      <c r="FNR72"/>
      <c r="FNS72"/>
      <c r="FNT72"/>
      <c r="FNU72"/>
      <c r="FNV72"/>
      <c r="FNW72"/>
      <c r="FNX72"/>
      <c r="FNY72"/>
      <c r="FNZ72"/>
      <c r="FOA72"/>
      <c r="FOB72"/>
      <c r="FOC72"/>
      <c r="FOD72"/>
      <c r="FOE72"/>
      <c r="FOF72"/>
      <c r="FOG72"/>
      <c r="FOH72"/>
      <c r="FOI72"/>
      <c r="FOJ72"/>
      <c r="FOK72"/>
      <c r="FOL72"/>
      <c r="FOM72"/>
      <c r="FON72"/>
      <c r="FOO72"/>
      <c r="FOP72"/>
      <c r="FOQ72"/>
      <c r="FOR72"/>
      <c r="FOS72"/>
      <c r="FOT72"/>
      <c r="FOU72"/>
      <c r="FOV72"/>
      <c r="FOW72"/>
      <c r="FOX72"/>
      <c r="FOY72"/>
      <c r="FOZ72"/>
      <c r="FPA72"/>
      <c r="FPB72"/>
      <c r="FPC72"/>
      <c r="FPD72"/>
      <c r="FPE72"/>
      <c r="FPF72"/>
      <c r="FPG72"/>
      <c r="FPH72"/>
      <c r="FPI72"/>
      <c r="FPJ72"/>
      <c r="FPK72"/>
      <c r="FPL72"/>
      <c r="FPM72"/>
      <c r="FPN72"/>
      <c r="FPO72"/>
      <c r="FPP72"/>
      <c r="FPQ72"/>
      <c r="FPR72"/>
      <c r="FPS72"/>
      <c r="FPT72"/>
      <c r="FPU72"/>
      <c r="FPV72"/>
      <c r="FPW72"/>
      <c r="FPX72"/>
      <c r="FPY72"/>
      <c r="FPZ72"/>
      <c r="FQA72"/>
      <c r="FQB72"/>
      <c r="FQC72"/>
      <c r="FQD72"/>
      <c r="FQE72"/>
      <c r="FQF72"/>
      <c r="FQG72"/>
      <c r="FQH72"/>
      <c r="FQI72"/>
      <c r="FQJ72"/>
      <c r="FQK72"/>
      <c r="FQL72"/>
      <c r="FQM72"/>
      <c r="FQN72"/>
      <c r="FQO72"/>
      <c r="FQP72"/>
      <c r="FQQ72"/>
      <c r="FQR72"/>
      <c r="FQS72"/>
      <c r="FQT72"/>
      <c r="FQU72"/>
      <c r="FQV72"/>
      <c r="FQW72"/>
      <c r="FQX72"/>
      <c r="FQY72"/>
      <c r="FQZ72"/>
      <c r="FRA72"/>
      <c r="FRB72"/>
      <c r="FRC72"/>
      <c r="FRD72"/>
      <c r="FRE72"/>
      <c r="FRF72"/>
      <c r="FRG72"/>
      <c r="FRH72"/>
      <c r="FRI72"/>
      <c r="FRJ72"/>
      <c r="FRK72"/>
      <c r="FRL72"/>
      <c r="FRM72"/>
      <c r="FRN72"/>
      <c r="FRO72"/>
      <c r="FRP72"/>
      <c r="FRQ72"/>
      <c r="FRR72"/>
      <c r="FRS72"/>
      <c r="FRT72"/>
      <c r="FRU72"/>
      <c r="FRV72"/>
      <c r="FRW72"/>
      <c r="FRX72"/>
      <c r="FRY72"/>
      <c r="FRZ72"/>
      <c r="FSA72"/>
      <c r="FSB72"/>
      <c r="FSC72"/>
      <c r="FSD72"/>
      <c r="FSE72"/>
      <c r="FSF72"/>
      <c r="FSG72"/>
      <c r="FSH72"/>
      <c r="FSI72"/>
      <c r="FSJ72"/>
      <c r="FSK72"/>
      <c r="FSL72"/>
      <c r="FSM72"/>
      <c r="FSN72"/>
      <c r="FSO72"/>
      <c r="FSP72"/>
      <c r="FSQ72"/>
      <c r="FSR72"/>
      <c r="FSS72"/>
      <c r="FST72"/>
      <c r="FSU72"/>
      <c r="FSV72"/>
      <c r="FSW72"/>
      <c r="FSX72"/>
      <c r="FSY72"/>
      <c r="FSZ72"/>
      <c r="FTA72"/>
      <c r="FTB72"/>
      <c r="FTC72"/>
      <c r="FTD72"/>
      <c r="FTE72"/>
      <c r="FTF72"/>
      <c r="FTG72"/>
      <c r="FTH72"/>
      <c r="FTI72"/>
      <c r="FTJ72"/>
      <c r="FTK72"/>
      <c r="FTL72"/>
      <c r="FTM72"/>
      <c r="FTN72"/>
      <c r="FTO72"/>
      <c r="FTP72"/>
      <c r="FTQ72"/>
      <c r="FTR72"/>
      <c r="FTS72"/>
      <c r="FTT72"/>
      <c r="FTU72"/>
      <c r="FTV72"/>
      <c r="FTW72"/>
      <c r="FTX72"/>
      <c r="FTY72"/>
      <c r="FTZ72"/>
      <c r="FUA72"/>
      <c r="FUB72"/>
      <c r="FUC72"/>
      <c r="FUD72"/>
      <c r="FUE72"/>
      <c r="FUF72"/>
      <c r="FUG72"/>
      <c r="FUH72"/>
      <c r="FUI72"/>
      <c r="FUJ72"/>
      <c r="FUK72"/>
      <c r="FUL72"/>
      <c r="FUM72"/>
      <c r="FUN72"/>
      <c r="FUO72"/>
      <c r="FUP72"/>
      <c r="FUQ72"/>
      <c r="FUR72"/>
      <c r="FUS72"/>
      <c r="FUT72"/>
      <c r="FUU72"/>
      <c r="FUV72"/>
      <c r="FUW72"/>
      <c r="FUX72"/>
      <c r="FUY72"/>
      <c r="FUZ72"/>
      <c r="FVA72"/>
      <c r="FVB72"/>
      <c r="FVC72"/>
      <c r="FVD72"/>
      <c r="FVE72"/>
      <c r="FVF72"/>
      <c r="FVG72"/>
      <c r="FVH72"/>
      <c r="FVI72"/>
      <c r="FVJ72"/>
      <c r="FVK72"/>
      <c r="FVL72"/>
      <c r="FVM72"/>
      <c r="FVN72"/>
      <c r="FVO72"/>
      <c r="FVP72"/>
      <c r="FVQ72"/>
      <c r="FVR72"/>
      <c r="FVS72"/>
      <c r="FVT72"/>
      <c r="FVU72"/>
      <c r="FVV72"/>
      <c r="FVW72"/>
      <c r="FVX72"/>
      <c r="FVY72"/>
      <c r="FVZ72"/>
      <c r="FWA72"/>
      <c r="FWB72"/>
      <c r="FWC72"/>
      <c r="FWD72"/>
      <c r="FWE72"/>
      <c r="FWF72"/>
      <c r="FWG72"/>
      <c r="FWH72"/>
      <c r="FWI72"/>
      <c r="FWJ72"/>
      <c r="FWK72"/>
      <c r="FWL72"/>
      <c r="FWM72"/>
      <c r="FWN72"/>
      <c r="FWO72"/>
      <c r="FWP72"/>
      <c r="FWQ72"/>
      <c r="FWR72"/>
      <c r="FWS72"/>
      <c r="FWT72"/>
      <c r="FWU72"/>
      <c r="FWV72"/>
      <c r="FWW72"/>
      <c r="FWX72"/>
      <c r="FWY72"/>
      <c r="FWZ72"/>
      <c r="FXA72"/>
      <c r="FXB72"/>
      <c r="FXC72"/>
      <c r="FXD72"/>
      <c r="FXE72"/>
      <c r="FXF72"/>
      <c r="FXG72"/>
      <c r="FXH72"/>
      <c r="FXI72"/>
      <c r="FXJ72"/>
      <c r="FXK72"/>
      <c r="FXL72"/>
      <c r="FXM72"/>
      <c r="FXN72"/>
      <c r="FXO72"/>
      <c r="FXP72"/>
      <c r="FXQ72"/>
      <c r="FXR72"/>
      <c r="FXS72"/>
      <c r="FXT72"/>
      <c r="FXU72"/>
      <c r="FXV72"/>
      <c r="FXW72"/>
      <c r="FXX72"/>
      <c r="FXY72"/>
      <c r="FXZ72"/>
      <c r="FYA72"/>
      <c r="FYB72"/>
      <c r="FYC72"/>
      <c r="FYD72"/>
      <c r="FYE72"/>
      <c r="FYF72"/>
      <c r="FYG72"/>
      <c r="FYH72"/>
      <c r="FYI72"/>
      <c r="FYJ72"/>
      <c r="FYK72"/>
      <c r="FYL72"/>
      <c r="FYM72"/>
      <c r="FYN72"/>
      <c r="FYO72"/>
      <c r="FYP72"/>
      <c r="FYQ72"/>
      <c r="FYR72"/>
      <c r="FYS72"/>
      <c r="FYT72"/>
      <c r="FYU72"/>
      <c r="FYV72"/>
      <c r="FYW72"/>
      <c r="FYX72"/>
      <c r="FYY72"/>
      <c r="FYZ72"/>
      <c r="FZA72"/>
      <c r="FZB72"/>
      <c r="FZC72"/>
      <c r="FZD72"/>
      <c r="FZE72"/>
      <c r="FZF72"/>
      <c r="FZG72"/>
      <c r="FZH72"/>
      <c r="FZI72"/>
      <c r="FZJ72"/>
      <c r="FZK72"/>
      <c r="FZL72"/>
      <c r="FZM72"/>
      <c r="FZN72"/>
      <c r="FZO72"/>
      <c r="FZP72"/>
      <c r="FZQ72"/>
      <c r="FZR72"/>
      <c r="FZS72"/>
      <c r="FZT72"/>
      <c r="FZU72"/>
      <c r="FZV72"/>
      <c r="FZW72"/>
      <c r="FZX72"/>
      <c r="FZY72"/>
      <c r="FZZ72"/>
      <c r="GAA72"/>
      <c r="GAB72"/>
      <c r="GAC72"/>
      <c r="GAD72"/>
      <c r="GAE72"/>
      <c r="GAF72"/>
      <c r="GAG72"/>
      <c r="GAH72"/>
      <c r="GAI72"/>
      <c r="GAJ72"/>
      <c r="GAK72"/>
      <c r="GAL72"/>
      <c r="GAM72"/>
      <c r="GAN72"/>
      <c r="GAO72"/>
      <c r="GAP72"/>
      <c r="GAQ72"/>
      <c r="GAR72"/>
      <c r="GAS72"/>
      <c r="GAT72"/>
      <c r="GAU72"/>
      <c r="GAV72"/>
      <c r="GAW72"/>
      <c r="GAX72"/>
      <c r="GAY72"/>
      <c r="GAZ72"/>
      <c r="GBA72"/>
      <c r="GBB72"/>
      <c r="GBC72"/>
      <c r="GBD72"/>
      <c r="GBE72"/>
      <c r="GBF72"/>
      <c r="GBG72"/>
      <c r="GBH72"/>
      <c r="GBI72"/>
      <c r="GBJ72"/>
      <c r="GBK72"/>
      <c r="GBL72"/>
      <c r="GBM72"/>
      <c r="GBN72"/>
      <c r="GBO72"/>
      <c r="GBP72"/>
      <c r="GBQ72"/>
      <c r="GBR72"/>
      <c r="GBS72"/>
      <c r="GBT72"/>
      <c r="GBU72"/>
      <c r="GBV72"/>
      <c r="GBW72"/>
      <c r="GBX72"/>
      <c r="GBY72"/>
      <c r="GBZ72"/>
      <c r="GCA72"/>
      <c r="GCB72"/>
      <c r="GCC72"/>
      <c r="GCD72"/>
      <c r="GCE72"/>
      <c r="GCF72"/>
      <c r="GCG72"/>
      <c r="GCH72"/>
      <c r="GCI72"/>
      <c r="GCJ72"/>
      <c r="GCK72"/>
      <c r="GCL72"/>
      <c r="GCM72"/>
      <c r="GCN72"/>
      <c r="GCO72"/>
      <c r="GCP72"/>
      <c r="GCQ72"/>
      <c r="GCR72"/>
      <c r="GCS72"/>
      <c r="GCT72"/>
      <c r="GCU72"/>
      <c r="GCV72"/>
      <c r="GCW72"/>
      <c r="GCX72"/>
      <c r="GCY72"/>
      <c r="GCZ72"/>
      <c r="GDA72"/>
      <c r="GDB72"/>
      <c r="GDC72"/>
      <c r="GDD72"/>
      <c r="GDE72"/>
      <c r="GDF72"/>
      <c r="GDG72"/>
      <c r="GDH72"/>
      <c r="GDI72"/>
      <c r="GDJ72"/>
      <c r="GDK72"/>
      <c r="GDL72"/>
      <c r="GDM72"/>
      <c r="GDN72"/>
      <c r="GDO72"/>
      <c r="GDP72"/>
      <c r="GDQ72"/>
      <c r="GDR72"/>
      <c r="GDS72"/>
      <c r="GDT72"/>
      <c r="GDU72"/>
      <c r="GDV72"/>
      <c r="GDW72"/>
      <c r="GDX72"/>
      <c r="GDY72"/>
      <c r="GDZ72"/>
      <c r="GEA72"/>
      <c r="GEB72"/>
      <c r="GEC72"/>
      <c r="GED72"/>
      <c r="GEE72"/>
      <c r="GEF72"/>
      <c r="GEG72"/>
      <c r="GEH72"/>
      <c r="GEI72"/>
      <c r="GEJ72"/>
      <c r="GEK72"/>
      <c r="GEL72"/>
      <c r="GEM72"/>
      <c r="GEN72"/>
      <c r="GEO72"/>
      <c r="GEP72"/>
      <c r="GEQ72"/>
      <c r="GER72"/>
      <c r="GES72"/>
      <c r="GET72"/>
      <c r="GEU72"/>
      <c r="GEV72"/>
      <c r="GEW72"/>
      <c r="GEX72"/>
      <c r="GEY72"/>
      <c r="GEZ72"/>
      <c r="GFA72"/>
      <c r="GFB72"/>
      <c r="GFC72"/>
      <c r="GFD72"/>
      <c r="GFE72"/>
      <c r="GFF72"/>
      <c r="GFG72"/>
      <c r="GFH72"/>
      <c r="GFI72"/>
      <c r="GFJ72"/>
      <c r="GFK72"/>
      <c r="GFL72"/>
      <c r="GFM72"/>
      <c r="GFN72"/>
      <c r="GFO72"/>
      <c r="GFP72"/>
      <c r="GFQ72"/>
      <c r="GFR72"/>
      <c r="GFS72"/>
      <c r="GFT72"/>
      <c r="GFU72"/>
      <c r="GFV72"/>
      <c r="GFW72"/>
      <c r="GFX72"/>
      <c r="GFY72"/>
      <c r="GFZ72"/>
      <c r="GGA72"/>
      <c r="GGB72"/>
      <c r="GGC72"/>
      <c r="GGD72"/>
      <c r="GGE72"/>
      <c r="GGF72"/>
      <c r="GGG72"/>
      <c r="GGH72"/>
      <c r="GGI72"/>
      <c r="GGJ72"/>
      <c r="GGK72"/>
      <c r="GGL72"/>
      <c r="GGM72"/>
      <c r="GGN72"/>
      <c r="GGO72"/>
      <c r="GGP72"/>
      <c r="GGQ72"/>
      <c r="GGR72"/>
      <c r="GGS72"/>
      <c r="GGT72"/>
      <c r="GGU72"/>
      <c r="GGV72"/>
      <c r="GGW72"/>
      <c r="GGX72"/>
      <c r="GGY72"/>
      <c r="GGZ72"/>
      <c r="GHA72"/>
      <c r="GHB72"/>
      <c r="GHC72"/>
      <c r="GHD72"/>
      <c r="GHE72"/>
      <c r="GHF72"/>
      <c r="GHG72"/>
      <c r="GHH72"/>
      <c r="GHI72"/>
      <c r="GHJ72"/>
      <c r="GHK72"/>
      <c r="GHL72"/>
      <c r="GHM72"/>
      <c r="GHN72"/>
      <c r="GHO72"/>
      <c r="GHP72"/>
      <c r="GHQ72"/>
      <c r="GHR72"/>
      <c r="GHS72"/>
      <c r="GHT72"/>
      <c r="GHU72"/>
      <c r="GHV72"/>
      <c r="GHW72"/>
      <c r="GHX72"/>
      <c r="GHY72"/>
      <c r="GHZ72"/>
      <c r="GIA72"/>
      <c r="GIB72"/>
      <c r="GIC72"/>
      <c r="GID72"/>
      <c r="GIE72"/>
      <c r="GIF72"/>
      <c r="GIG72"/>
      <c r="GIH72"/>
      <c r="GII72"/>
      <c r="GIJ72"/>
      <c r="GIK72"/>
      <c r="GIL72"/>
      <c r="GIM72"/>
      <c r="GIN72"/>
      <c r="GIO72"/>
      <c r="GIP72"/>
      <c r="GIQ72"/>
      <c r="GIR72"/>
      <c r="GIS72"/>
      <c r="GIT72"/>
      <c r="GIU72"/>
      <c r="GIV72"/>
      <c r="GIW72"/>
      <c r="GIX72"/>
      <c r="GIY72"/>
      <c r="GIZ72"/>
      <c r="GJA72"/>
      <c r="GJB72"/>
      <c r="GJC72"/>
      <c r="GJD72"/>
      <c r="GJE72"/>
      <c r="GJF72"/>
      <c r="GJG72"/>
      <c r="GJH72"/>
      <c r="GJI72"/>
      <c r="GJJ72"/>
      <c r="GJK72"/>
      <c r="GJL72"/>
      <c r="GJM72"/>
      <c r="GJN72"/>
      <c r="GJO72"/>
      <c r="GJP72"/>
      <c r="GJQ72"/>
      <c r="GJR72"/>
      <c r="GJS72"/>
      <c r="GJT72"/>
      <c r="GJU72"/>
      <c r="GJV72"/>
      <c r="GJW72"/>
      <c r="GJX72"/>
      <c r="GJY72"/>
      <c r="GJZ72"/>
      <c r="GKA72"/>
      <c r="GKB72"/>
      <c r="GKC72"/>
      <c r="GKD72"/>
      <c r="GKE72"/>
      <c r="GKF72"/>
      <c r="GKG72"/>
      <c r="GKH72"/>
      <c r="GKI72"/>
      <c r="GKJ72"/>
      <c r="GKK72"/>
      <c r="GKL72"/>
      <c r="GKM72"/>
      <c r="GKN72"/>
      <c r="GKO72"/>
      <c r="GKP72"/>
      <c r="GKQ72"/>
      <c r="GKR72"/>
      <c r="GKS72"/>
      <c r="GKT72"/>
      <c r="GKU72"/>
      <c r="GKV72"/>
      <c r="GKW72"/>
      <c r="GKX72"/>
      <c r="GKY72"/>
      <c r="GKZ72"/>
      <c r="GLA72"/>
      <c r="GLB72"/>
      <c r="GLC72"/>
      <c r="GLD72"/>
      <c r="GLE72"/>
      <c r="GLF72"/>
      <c r="GLG72"/>
      <c r="GLH72"/>
      <c r="GLI72"/>
      <c r="GLJ72"/>
      <c r="GLK72"/>
      <c r="GLL72"/>
      <c r="GLM72"/>
      <c r="GLN72"/>
      <c r="GLO72"/>
      <c r="GLP72"/>
      <c r="GLQ72"/>
      <c r="GLR72"/>
      <c r="GLS72"/>
      <c r="GLT72"/>
      <c r="GLU72"/>
      <c r="GLV72"/>
      <c r="GLW72"/>
      <c r="GLX72"/>
      <c r="GLY72"/>
      <c r="GLZ72"/>
      <c r="GMA72"/>
      <c r="GMB72"/>
      <c r="GMC72"/>
      <c r="GMD72"/>
      <c r="GME72"/>
      <c r="GMF72"/>
      <c r="GMG72"/>
      <c r="GMH72"/>
      <c r="GMI72"/>
      <c r="GMJ72"/>
      <c r="GMK72"/>
      <c r="GML72"/>
      <c r="GMM72"/>
      <c r="GMN72"/>
      <c r="GMO72"/>
      <c r="GMP72"/>
      <c r="GMQ72"/>
      <c r="GMR72"/>
      <c r="GMS72"/>
      <c r="GMT72"/>
      <c r="GMU72"/>
      <c r="GMV72"/>
      <c r="GMW72"/>
      <c r="GMX72"/>
      <c r="GMY72"/>
      <c r="GMZ72"/>
      <c r="GNA72"/>
      <c r="GNB72"/>
      <c r="GNC72"/>
      <c r="GND72"/>
      <c r="GNE72"/>
      <c r="GNF72"/>
      <c r="GNG72"/>
      <c r="GNH72"/>
      <c r="GNI72"/>
      <c r="GNJ72"/>
      <c r="GNK72"/>
      <c r="GNL72"/>
      <c r="GNM72"/>
      <c r="GNN72"/>
      <c r="GNO72"/>
      <c r="GNP72"/>
      <c r="GNQ72"/>
      <c r="GNR72"/>
      <c r="GNS72"/>
      <c r="GNT72"/>
      <c r="GNU72"/>
      <c r="GNV72"/>
      <c r="GNW72"/>
      <c r="GNX72"/>
      <c r="GNY72"/>
      <c r="GNZ72"/>
      <c r="GOA72"/>
      <c r="GOB72"/>
      <c r="GOC72"/>
      <c r="GOD72"/>
      <c r="GOE72"/>
      <c r="GOF72"/>
      <c r="GOG72"/>
      <c r="GOH72"/>
      <c r="GOI72"/>
      <c r="GOJ72"/>
      <c r="GOK72"/>
      <c r="GOL72"/>
      <c r="GOM72"/>
      <c r="GON72"/>
      <c r="GOO72"/>
      <c r="GOP72"/>
      <c r="GOQ72"/>
      <c r="GOR72"/>
      <c r="GOS72"/>
      <c r="GOT72"/>
      <c r="GOU72"/>
      <c r="GOV72"/>
      <c r="GOW72"/>
      <c r="GOX72"/>
      <c r="GOY72"/>
      <c r="GOZ72"/>
      <c r="GPA72"/>
      <c r="GPB72"/>
      <c r="GPC72"/>
      <c r="GPD72"/>
      <c r="GPE72"/>
      <c r="GPF72"/>
      <c r="GPG72"/>
      <c r="GPH72"/>
      <c r="GPI72"/>
      <c r="GPJ72"/>
      <c r="GPK72"/>
      <c r="GPL72"/>
      <c r="GPM72"/>
      <c r="GPN72"/>
      <c r="GPO72"/>
      <c r="GPP72"/>
      <c r="GPQ72"/>
      <c r="GPR72"/>
      <c r="GPS72"/>
      <c r="GPT72"/>
      <c r="GPU72"/>
      <c r="GPV72"/>
      <c r="GPW72"/>
      <c r="GPX72"/>
      <c r="GPY72"/>
      <c r="GPZ72"/>
      <c r="GQA72"/>
      <c r="GQB72"/>
      <c r="GQC72"/>
      <c r="GQD72"/>
      <c r="GQE72"/>
      <c r="GQF72"/>
      <c r="GQG72"/>
      <c r="GQH72"/>
      <c r="GQI72"/>
      <c r="GQJ72"/>
      <c r="GQK72"/>
      <c r="GQL72"/>
      <c r="GQM72"/>
      <c r="GQN72"/>
      <c r="GQO72"/>
      <c r="GQP72"/>
      <c r="GQQ72"/>
      <c r="GQR72"/>
      <c r="GQS72"/>
      <c r="GQT72"/>
      <c r="GQU72"/>
      <c r="GQV72"/>
      <c r="GQW72"/>
      <c r="GQX72"/>
      <c r="GQY72"/>
      <c r="GQZ72"/>
      <c r="GRA72"/>
      <c r="GRB72"/>
      <c r="GRC72"/>
      <c r="GRD72"/>
      <c r="GRE72"/>
      <c r="GRF72"/>
      <c r="GRG72"/>
      <c r="GRH72"/>
      <c r="GRI72"/>
      <c r="GRJ72"/>
      <c r="GRK72"/>
      <c r="GRL72"/>
      <c r="GRM72"/>
      <c r="GRN72"/>
      <c r="GRO72"/>
      <c r="GRP72"/>
      <c r="GRQ72"/>
      <c r="GRR72"/>
      <c r="GRS72"/>
      <c r="GRT72"/>
      <c r="GRU72"/>
      <c r="GRV72"/>
      <c r="GRW72"/>
      <c r="GRX72"/>
      <c r="GRY72"/>
      <c r="GRZ72"/>
      <c r="GSA72"/>
      <c r="GSB72"/>
      <c r="GSC72"/>
      <c r="GSD72"/>
      <c r="GSE72"/>
      <c r="GSF72"/>
      <c r="GSG72"/>
      <c r="GSH72"/>
      <c r="GSI72"/>
      <c r="GSJ72"/>
      <c r="GSK72"/>
      <c r="GSL72"/>
      <c r="GSM72"/>
      <c r="GSN72"/>
      <c r="GSO72"/>
      <c r="GSP72"/>
      <c r="GSQ72"/>
      <c r="GSR72"/>
      <c r="GSS72"/>
      <c r="GST72"/>
      <c r="GSU72"/>
      <c r="GSV72"/>
      <c r="GSW72"/>
      <c r="GSX72"/>
      <c r="GSY72"/>
      <c r="GSZ72"/>
      <c r="GTA72"/>
      <c r="GTB72"/>
      <c r="GTC72"/>
      <c r="GTD72"/>
      <c r="GTE72"/>
      <c r="GTF72"/>
      <c r="GTG72"/>
      <c r="GTH72"/>
      <c r="GTI72"/>
      <c r="GTJ72"/>
      <c r="GTK72"/>
      <c r="GTL72"/>
      <c r="GTM72"/>
      <c r="GTN72"/>
      <c r="GTO72"/>
      <c r="GTP72"/>
      <c r="GTQ72"/>
      <c r="GTR72"/>
      <c r="GTS72"/>
      <c r="GTT72"/>
      <c r="GTU72"/>
      <c r="GTV72"/>
      <c r="GTW72"/>
      <c r="GTX72"/>
      <c r="GTY72"/>
      <c r="GTZ72"/>
      <c r="GUA72"/>
      <c r="GUB72"/>
      <c r="GUC72"/>
      <c r="GUD72"/>
      <c r="GUE72"/>
      <c r="GUF72"/>
      <c r="GUG72"/>
      <c r="GUH72"/>
      <c r="GUI72"/>
      <c r="GUJ72"/>
      <c r="GUK72"/>
      <c r="GUL72"/>
      <c r="GUM72"/>
      <c r="GUN72"/>
      <c r="GUO72"/>
      <c r="GUP72"/>
      <c r="GUQ72"/>
      <c r="GUR72"/>
      <c r="GUS72"/>
      <c r="GUT72"/>
      <c r="GUU72"/>
      <c r="GUV72"/>
      <c r="GUW72"/>
      <c r="GUX72"/>
      <c r="GUY72"/>
      <c r="GUZ72"/>
      <c r="GVA72"/>
      <c r="GVB72"/>
      <c r="GVC72"/>
      <c r="GVD72"/>
      <c r="GVE72"/>
      <c r="GVF72"/>
      <c r="GVG72"/>
      <c r="GVH72"/>
      <c r="GVI72"/>
      <c r="GVJ72"/>
      <c r="GVK72"/>
      <c r="GVL72"/>
      <c r="GVM72"/>
      <c r="GVN72"/>
      <c r="GVO72"/>
      <c r="GVP72"/>
      <c r="GVQ72"/>
      <c r="GVR72"/>
      <c r="GVS72"/>
      <c r="GVT72"/>
      <c r="GVU72"/>
      <c r="GVV72"/>
      <c r="GVW72"/>
      <c r="GVX72"/>
      <c r="GVY72"/>
      <c r="GVZ72"/>
      <c r="GWA72"/>
      <c r="GWB72"/>
      <c r="GWC72"/>
      <c r="GWD72"/>
      <c r="GWE72"/>
      <c r="GWF72"/>
      <c r="GWG72"/>
      <c r="GWH72"/>
      <c r="GWI72"/>
      <c r="GWJ72"/>
      <c r="GWK72"/>
      <c r="GWL72"/>
      <c r="GWM72"/>
      <c r="GWN72"/>
      <c r="GWO72"/>
      <c r="GWP72"/>
      <c r="GWQ72"/>
      <c r="GWR72"/>
      <c r="GWS72"/>
      <c r="GWT72"/>
      <c r="GWU72"/>
      <c r="GWV72"/>
      <c r="GWW72"/>
      <c r="GWX72"/>
      <c r="GWY72"/>
      <c r="GWZ72"/>
      <c r="GXA72"/>
      <c r="GXB72"/>
      <c r="GXC72"/>
      <c r="GXD72"/>
      <c r="GXE72"/>
      <c r="GXF72"/>
      <c r="GXG72"/>
      <c r="GXH72"/>
      <c r="GXI72"/>
      <c r="GXJ72"/>
      <c r="GXK72"/>
      <c r="GXL72"/>
      <c r="GXM72"/>
      <c r="GXN72"/>
      <c r="GXO72"/>
      <c r="GXP72"/>
      <c r="GXQ72"/>
      <c r="GXR72"/>
      <c r="GXS72"/>
      <c r="GXT72"/>
      <c r="GXU72"/>
      <c r="GXV72"/>
      <c r="GXW72"/>
      <c r="GXX72"/>
      <c r="GXY72"/>
      <c r="GXZ72"/>
      <c r="GYA72"/>
      <c r="GYB72"/>
      <c r="GYC72"/>
      <c r="GYD72"/>
      <c r="GYE72"/>
      <c r="GYF72"/>
      <c r="GYG72"/>
      <c r="GYH72"/>
      <c r="GYI72"/>
      <c r="GYJ72"/>
      <c r="GYK72"/>
      <c r="GYL72"/>
      <c r="GYM72"/>
      <c r="GYN72"/>
      <c r="GYO72"/>
      <c r="GYP72"/>
      <c r="GYQ72"/>
      <c r="GYR72"/>
      <c r="GYS72"/>
      <c r="GYT72"/>
      <c r="GYU72"/>
      <c r="GYV72"/>
      <c r="GYW72"/>
      <c r="GYX72"/>
      <c r="GYY72"/>
      <c r="GYZ72"/>
      <c r="GZA72"/>
      <c r="GZB72"/>
      <c r="GZC72"/>
      <c r="GZD72"/>
      <c r="GZE72"/>
      <c r="GZF72"/>
      <c r="GZG72"/>
      <c r="GZH72"/>
      <c r="GZI72"/>
      <c r="GZJ72"/>
      <c r="GZK72"/>
      <c r="GZL72"/>
      <c r="GZM72"/>
      <c r="GZN72"/>
      <c r="GZO72"/>
      <c r="GZP72"/>
      <c r="GZQ72"/>
      <c r="GZR72"/>
      <c r="GZS72"/>
      <c r="GZT72"/>
      <c r="GZU72"/>
      <c r="GZV72"/>
      <c r="GZW72"/>
      <c r="GZX72"/>
      <c r="GZY72"/>
      <c r="GZZ72"/>
      <c r="HAA72"/>
      <c r="HAB72"/>
      <c r="HAC72"/>
      <c r="HAD72"/>
      <c r="HAE72"/>
      <c r="HAF72"/>
      <c r="HAG72"/>
      <c r="HAH72"/>
      <c r="HAI72"/>
      <c r="HAJ72"/>
      <c r="HAK72"/>
      <c r="HAL72"/>
      <c r="HAM72"/>
      <c r="HAN72"/>
      <c r="HAO72"/>
      <c r="HAP72"/>
      <c r="HAQ72"/>
      <c r="HAR72"/>
      <c r="HAS72"/>
      <c r="HAT72"/>
      <c r="HAU72"/>
      <c r="HAV72"/>
      <c r="HAW72"/>
      <c r="HAX72"/>
      <c r="HAY72"/>
      <c r="HAZ72"/>
      <c r="HBA72"/>
      <c r="HBB72"/>
      <c r="HBC72"/>
      <c r="HBD72"/>
      <c r="HBE72"/>
      <c r="HBF72"/>
      <c r="HBG72"/>
      <c r="HBH72"/>
      <c r="HBI72"/>
      <c r="HBJ72"/>
      <c r="HBK72"/>
      <c r="HBL72"/>
      <c r="HBM72"/>
      <c r="HBN72"/>
      <c r="HBO72"/>
      <c r="HBP72"/>
      <c r="HBQ72"/>
      <c r="HBR72"/>
      <c r="HBS72"/>
      <c r="HBT72"/>
      <c r="HBU72"/>
      <c r="HBV72"/>
      <c r="HBW72"/>
      <c r="HBX72"/>
      <c r="HBY72"/>
      <c r="HBZ72"/>
      <c r="HCA72"/>
      <c r="HCB72"/>
      <c r="HCC72"/>
      <c r="HCD72"/>
      <c r="HCE72"/>
      <c r="HCF72"/>
      <c r="HCG72"/>
      <c r="HCH72"/>
      <c r="HCI72"/>
      <c r="HCJ72"/>
      <c r="HCK72"/>
      <c r="HCL72"/>
      <c r="HCM72"/>
      <c r="HCN72"/>
      <c r="HCO72"/>
      <c r="HCP72"/>
      <c r="HCQ72"/>
      <c r="HCR72"/>
      <c r="HCS72"/>
      <c r="HCT72"/>
      <c r="HCU72"/>
      <c r="HCV72"/>
      <c r="HCW72"/>
      <c r="HCX72"/>
      <c r="HCY72"/>
      <c r="HCZ72"/>
      <c r="HDA72"/>
      <c r="HDB72"/>
      <c r="HDC72"/>
      <c r="HDD72"/>
      <c r="HDE72"/>
      <c r="HDF72"/>
      <c r="HDG72"/>
      <c r="HDH72"/>
      <c r="HDI72"/>
      <c r="HDJ72"/>
      <c r="HDK72"/>
      <c r="HDL72"/>
      <c r="HDM72"/>
      <c r="HDN72"/>
      <c r="HDO72"/>
      <c r="HDP72"/>
      <c r="HDQ72"/>
      <c r="HDR72"/>
      <c r="HDS72"/>
      <c r="HDT72"/>
      <c r="HDU72"/>
      <c r="HDV72"/>
      <c r="HDW72"/>
      <c r="HDX72"/>
      <c r="HDY72"/>
      <c r="HDZ72"/>
      <c r="HEA72"/>
      <c r="HEB72"/>
      <c r="HEC72"/>
      <c r="HED72"/>
      <c r="HEE72"/>
      <c r="HEF72"/>
      <c r="HEG72"/>
      <c r="HEH72"/>
      <c r="HEI72"/>
      <c r="HEJ72"/>
      <c r="HEK72"/>
      <c r="HEL72"/>
      <c r="HEM72"/>
      <c r="HEN72"/>
      <c r="HEO72"/>
      <c r="HEP72"/>
      <c r="HEQ72"/>
      <c r="HER72"/>
      <c r="HES72"/>
      <c r="HET72"/>
      <c r="HEU72"/>
      <c r="HEV72"/>
      <c r="HEW72"/>
      <c r="HEX72"/>
      <c r="HEY72"/>
      <c r="HEZ72"/>
      <c r="HFA72"/>
      <c r="HFB72"/>
      <c r="HFC72"/>
      <c r="HFD72"/>
      <c r="HFE72"/>
      <c r="HFF72"/>
      <c r="HFG72"/>
      <c r="HFH72"/>
      <c r="HFI72"/>
      <c r="HFJ72"/>
      <c r="HFK72"/>
      <c r="HFL72"/>
      <c r="HFM72"/>
      <c r="HFN72"/>
      <c r="HFO72"/>
      <c r="HFP72"/>
      <c r="HFQ72"/>
      <c r="HFR72"/>
      <c r="HFS72"/>
      <c r="HFT72"/>
      <c r="HFU72"/>
      <c r="HFV72"/>
      <c r="HFW72"/>
      <c r="HFX72"/>
      <c r="HFY72"/>
      <c r="HFZ72"/>
      <c r="HGA72"/>
      <c r="HGB72"/>
      <c r="HGC72"/>
      <c r="HGD72"/>
      <c r="HGE72"/>
      <c r="HGF72"/>
      <c r="HGG72"/>
      <c r="HGH72"/>
      <c r="HGI72"/>
      <c r="HGJ72"/>
      <c r="HGK72"/>
      <c r="HGL72"/>
      <c r="HGM72"/>
      <c r="HGN72"/>
      <c r="HGO72"/>
      <c r="HGP72"/>
      <c r="HGQ72"/>
      <c r="HGR72"/>
      <c r="HGS72"/>
      <c r="HGT72"/>
      <c r="HGU72"/>
      <c r="HGV72"/>
      <c r="HGW72"/>
      <c r="HGX72"/>
      <c r="HGY72"/>
      <c r="HGZ72"/>
      <c r="HHA72"/>
      <c r="HHB72"/>
      <c r="HHC72"/>
      <c r="HHD72"/>
      <c r="HHE72"/>
      <c r="HHF72"/>
      <c r="HHG72"/>
      <c r="HHH72"/>
      <c r="HHI72"/>
      <c r="HHJ72"/>
      <c r="HHK72"/>
      <c r="HHL72"/>
      <c r="HHM72"/>
      <c r="HHN72"/>
      <c r="HHO72"/>
      <c r="HHP72"/>
      <c r="HHQ72"/>
      <c r="HHR72"/>
      <c r="HHS72"/>
      <c r="HHT72"/>
      <c r="HHU72"/>
      <c r="HHV72"/>
      <c r="HHW72"/>
      <c r="HHX72"/>
      <c r="HHY72"/>
      <c r="HHZ72"/>
      <c r="HIA72"/>
      <c r="HIB72"/>
      <c r="HIC72"/>
      <c r="HID72"/>
      <c r="HIE72"/>
      <c r="HIF72"/>
      <c r="HIG72"/>
      <c r="HIH72"/>
      <c r="HII72"/>
      <c r="HIJ72"/>
      <c r="HIK72"/>
      <c r="HIL72"/>
      <c r="HIM72"/>
      <c r="HIN72"/>
      <c r="HIO72"/>
      <c r="HIP72"/>
      <c r="HIQ72"/>
      <c r="HIR72"/>
      <c r="HIS72"/>
      <c r="HIT72"/>
      <c r="HIU72"/>
      <c r="HIV72"/>
      <c r="HIW72"/>
      <c r="HIX72"/>
      <c r="HIY72"/>
      <c r="HIZ72"/>
      <c r="HJA72"/>
      <c r="HJB72"/>
      <c r="HJC72"/>
      <c r="HJD72"/>
      <c r="HJE72"/>
      <c r="HJF72"/>
      <c r="HJG72"/>
      <c r="HJH72"/>
      <c r="HJI72"/>
      <c r="HJJ72"/>
      <c r="HJK72"/>
      <c r="HJL72"/>
      <c r="HJM72"/>
      <c r="HJN72"/>
      <c r="HJO72"/>
      <c r="HJP72"/>
      <c r="HJQ72"/>
      <c r="HJR72"/>
      <c r="HJS72"/>
      <c r="HJT72"/>
      <c r="HJU72"/>
      <c r="HJV72"/>
      <c r="HJW72"/>
      <c r="HJX72"/>
      <c r="HJY72"/>
      <c r="HJZ72"/>
      <c r="HKA72"/>
      <c r="HKB72"/>
      <c r="HKC72"/>
      <c r="HKD72"/>
      <c r="HKE72"/>
      <c r="HKF72"/>
      <c r="HKG72"/>
      <c r="HKH72"/>
      <c r="HKI72"/>
      <c r="HKJ72"/>
      <c r="HKK72"/>
      <c r="HKL72"/>
      <c r="HKM72"/>
      <c r="HKN72"/>
      <c r="HKO72"/>
      <c r="HKP72"/>
      <c r="HKQ72"/>
      <c r="HKR72"/>
      <c r="HKS72"/>
      <c r="HKT72"/>
      <c r="HKU72"/>
      <c r="HKV72"/>
      <c r="HKW72"/>
      <c r="HKX72"/>
      <c r="HKY72"/>
      <c r="HKZ72"/>
      <c r="HLA72"/>
      <c r="HLB72"/>
      <c r="HLC72"/>
      <c r="HLD72"/>
      <c r="HLE72"/>
      <c r="HLF72"/>
      <c r="HLG72"/>
      <c r="HLH72"/>
      <c r="HLI72"/>
      <c r="HLJ72"/>
      <c r="HLK72"/>
      <c r="HLL72"/>
      <c r="HLM72"/>
      <c r="HLN72"/>
      <c r="HLO72"/>
      <c r="HLP72"/>
      <c r="HLQ72"/>
      <c r="HLR72"/>
      <c r="HLS72"/>
      <c r="HLT72"/>
      <c r="HLU72"/>
      <c r="HLV72"/>
      <c r="HLW72"/>
      <c r="HLX72"/>
      <c r="HLY72"/>
      <c r="HLZ72"/>
      <c r="HMA72"/>
      <c r="HMB72"/>
      <c r="HMC72"/>
      <c r="HMD72"/>
      <c r="HME72"/>
      <c r="HMF72"/>
      <c r="HMG72"/>
      <c r="HMH72"/>
      <c r="HMI72"/>
      <c r="HMJ72"/>
      <c r="HMK72"/>
      <c r="HML72"/>
      <c r="HMM72"/>
      <c r="HMN72"/>
      <c r="HMO72"/>
      <c r="HMP72"/>
      <c r="HMQ72"/>
      <c r="HMR72"/>
      <c r="HMS72"/>
      <c r="HMT72"/>
      <c r="HMU72"/>
      <c r="HMV72"/>
      <c r="HMW72"/>
      <c r="HMX72"/>
      <c r="HMY72"/>
      <c r="HMZ72"/>
      <c r="HNA72"/>
      <c r="HNB72"/>
      <c r="HNC72"/>
      <c r="HND72"/>
      <c r="HNE72"/>
      <c r="HNF72"/>
      <c r="HNG72"/>
      <c r="HNH72"/>
      <c r="HNI72"/>
      <c r="HNJ72"/>
      <c r="HNK72"/>
      <c r="HNL72"/>
      <c r="HNM72"/>
      <c r="HNN72"/>
      <c r="HNO72"/>
      <c r="HNP72"/>
      <c r="HNQ72"/>
      <c r="HNR72"/>
      <c r="HNS72"/>
      <c r="HNT72"/>
      <c r="HNU72"/>
      <c r="HNV72"/>
      <c r="HNW72"/>
      <c r="HNX72"/>
      <c r="HNY72"/>
      <c r="HNZ72"/>
      <c r="HOA72"/>
      <c r="HOB72"/>
      <c r="HOC72"/>
      <c r="HOD72"/>
      <c r="HOE72"/>
      <c r="HOF72"/>
      <c r="HOG72"/>
      <c r="HOH72"/>
      <c r="HOI72"/>
      <c r="HOJ72"/>
      <c r="HOK72"/>
      <c r="HOL72"/>
      <c r="HOM72"/>
      <c r="HON72"/>
      <c r="HOO72"/>
      <c r="HOP72"/>
      <c r="HOQ72"/>
      <c r="HOR72"/>
      <c r="HOS72"/>
      <c r="HOT72"/>
      <c r="HOU72"/>
      <c r="HOV72"/>
      <c r="HOW72"/>
      <c r="HOX72"/>
      <c r="HOY72"/>
      <c r="HOZ72"/>
      <c r="HPA72"/>
      <c r="HPB72"/>
      <c r="HPC72"/>
      <c r="HPD72"/>
      <c r="HPE72"/>
      <c r="HPF72"/>
      <c r="HPG72"/>
      <c r="HPH72"/>
      <c r="HPI72"/>
      <c r="HPJ72"/>
      <c r="HPK72"/>
      <c r="HPL72"/>
      <c r="HPM72"/>
      <c r="HPN72"/>
      <c r="HPO72"/>
      <c r="HPP72"/>
      <c r="HPQ72"/>
      <c r="HPR72"/>
      <c r="HPS72"/>
      <c r="HPT72"/>
      <c r="HPU72"/>
      <c r="HPV72"/>
      <c r="HPW72"/>
      <c r="HPX72"/>
      <c r="HPY72"/>
      <c r="HPZ72"/>
      <c r="HQA72"/>
      <c r="HQB72"/>
      <c r="HQC72"/>
      <c r="HQD72"/>
      <c r="HQE72"/>
      <c r="HQF72"/>
      <c r="HQG72"/>
      <c r="HQH72"/>
      <c r="HQI72"/>
      <c r="HQJ72"/>
      <c r="HQK72"/>
      <c r="HQL72"/>
      <c r="HQM72"/>
      <c r="HQN72"/>
      <c r="HQO72"/>
      <c r="HQP72"/>
      <c r="HQQ72"/>
      <c r="HQR72"/>
      <c r="HQS72"/>
      <c r="HQT72"/>
      <c r="HQU72"/>
      <c r="HQV72"/>
      <c r="HQW72"/>
      <c r="HQX72"/>
      <c r="HQY72"/>
      <c r="HQZ72"/>
      <c r="HRA72"/>
      <c r="HRB72"/>
      <c r="HRC72"/>
      <c r="HRD72"/>
      <c r="HRE72"/>
      <c r="HRF72"/>
      <c r="HRG72"/>
      <c r="HRH72"/>
      <c r="HRI72"/>
      <c r="HRJ72"/>
      <c r="HRK72"/>
      <c r="HRL72"/>
      <c r="HRM72"/>
      <c r="HRN72"/>
      <c r="HRO72"/>
      <c r="HRP72"/>
      <c r="HRQ72"/>
      <c r="HRR72"/>
      <c r="HRS72"/>
      <c r="HRT72"/>
      <c r="HRU72"/>
      <c r="HRV72"/>
      <c r="HRW72"/>
      <c r="HRX72"/>
      <c r="HRY72"/>
      <c r="HRZ72"/>
      <c r="HSA72"/>
      <c r="HSB72"/>
      <c r="HSC72"/>
      <c r="HSD72"/>
      <c r="HSE72"/>
      <c r="HSF72"/>
      <c r="HSG72"/>
      <c r="HSH72"/>
      <c r="HSI72"/>
      <c r="HSJ72"/>
      <c r="HSK72"/>
      <c r="HSL72"/>
      <c r="HSM72"/>
      <c r="HSN72"/>
      <c r="HSO72"/>
      <c r="HSP72"/>
      <c r="HSQ72"/>
      <c r="HSR72"/>
      <c r="HSS72"/>
      <c r="HST72"/>
      <c r="HSU72"/>
      <c r="HSV72"/>
      <c r="HSW72"/>
      <c r="HSX72"/>
      <c r="HSY72"/>
      <c r="HSZ72"/>
      <c r="HTA72"/>
      <c r="HTB72"/>
      <c r="HTC72"/>
      <c r="HTD72"/>
      <c r="HTE72"/>
      <c r="HTF72"/>
      <c r="HTG72"/>
      <c r="HTH72"/>
      <c r="HTI72"/>
      <c r="HTJ72"/>
      <c r="HTK72"/>
      <c r="HTL72"/>
      <c r="HTM72"/>
      <c r="HTN72"/>
      <c r="HTO72"/>
      <c r="HTP72"/>
      <c r="HTQ72"/>
      <c r="HTR72"/>
      <c r="HTS72"/>
      <c r="HTT72"/>
      <c r="HTU72"/>
      <c r="HTV72"/>
      <c r="HTW72"/>
      <c r="HTX72"/>
      <c r="HTY72"/>
      <c r="HTZ72"/>
      <c r="HUA72"/>
      <c r="HUB72"/>
      <c r="HUC72"/>
      <c r="HUD72"/>
      <c r="HUE72"/>
      <c r="HUF72"/>
      <c r="HUG72"/>
      <c r="HUH72"/>
      <c r="HUI72"/>
      <c r="HUJ72"/>
      <c r="HUK72"/>
      <c r="HUL72"/>
      <c r="HUM72"/>
      <c r="HUN72"/>
      <c r="HUO72"/>
      <c r="HUP72"/>
      <c r="HUQ72"/>
      <c r="HUR72"/>
      <c r="HUS72"/>
      <c r="HUT72"/>
      <c r="HUU72"/>
      <c r="HUV72"/>
      <c r="HUW72"/>
      <c r="HUX72"/>
      <c r="HUY72"/>
      <c r="HUZ72"/>
      <c r="HVA72"/>
      <c r="HVB72"/>
      <c r="HVC72"/>
      <c r="HVD72"/>
      <c r="HVE72"/>
      <c r="HVF72"/>
      <c r="HVG72"/>
      <c r="HVH72"/>
      <c r="HVI72"/>
      <c r="HVJ72"/>
      <c r="HVK72"/>
      <c r="HVL72"/>
      <c r="HVM72"/>
      <c r="HVN72"/>
      <c r="HVO72"/>
      <c r="HVP72"/>
      <c r="HVQ72"/>
      <c r="HVR72"/>
      <c r="HVS72"/>
      <c r="HVT72"/>
      <c r="HVU72"/>
      <c r="HVV72"/>
      <c r="HVW72"/>
      <c r="HVX72"/>
      <c r="HVY72"/>
      <c r="HVZ72"/>
      <c r="HWA72"/>
      <c r="HWB72"/>
      <c r="HWC72"/>
      <c r="HWD72"/>
      <c r="HWE72"/>
      <c r="HWF72"/>
      <c r="HWG72"/>
      <c r="HWH72"/>
      <c r="HWI72"/>
      <c r="HWJ72"/>
      <c r="HWK72"/>
      <c r="HWL72"/>
      <c r="HWM72"/>
      <c r="HWN72"/>
      <c r="HWO72"/>
      <c r="HWP72"/>
      <c r="HWQ72"/>
      <c r="HWR72"/>
      <c r="HWS72"/>
      <c r="HWT72"/>
      <c r="HWU72"/>
      <c r="HWV72"/>
      <c r="HWW72"/>
      <c r="HWX72"/>
      <c r="HWY72"/>
      <c r="HWZ72"/>
      <c r="HXA72"/>
      <c r="HXB72"/>
      <c r="HXC72"/>
      <c r="HXD72"/>
      <c r="HXE72"/>
      <c r="HXF72"/>
      <c r="HXG72"/>
      <c r="HXH72"/>
      <c r="HXI72"/>
      <c r="HXJ72"/>
      <c r="HXK72"/>
      <c r="HXL72"/>
      <c r="HXM72"/>
      <c r="HXN72"/>
      <c r="HXO72"/>
      <c r="HXP72"/>
      <c r="HXQ72"/>
      <c r="HXR72"/>
      <c r="HXS72"/>
      <c r="HXT72"/>
      <c r="HXU72"/>
      <c r="HXV72"/>
      <c r="HXW72"/>
      <c r="HXX72"/>
      <c r="HXY72"/>
      <c r="HXZ72"/>
      <c r="HYA72"/>
      <c r="HYB72"/>
      <c r="HYC72"/>
      <c r="HYD72"/>
      <c r="HYE72"/>
      <c r="HYF72"/>
      <c r="HYG72"/>
      <c r="HYH72"/>
      <c r="HYI72"/>
      <c r="HYJ72"/>
      <c r="HYK72"/>
      <c r="HYL72"/>
      <c r="HYM72"/>
      <c r="HYN72"/>
      <c r="HYO72"/>
      <c r="HYP72"/>
      <c r="HYQ72"/>
      <c r="HYR72"/>
      <c r="HYS72"/>
      <c r="HYT72"/>
      <c r="HYU72"/>
      <c r="HYV72"/>
      <c r="HYW72"/>
      <c r="HYX72"/>
      <c r="HYY72"/>
      <c r="HYZ72"/>
      <c r="HZA72"/>
      <c r="HZB72"/>
      <c r="HZC72"/>
      <c r="HZD72"/>
      <c r="HZE72"/>
      <c r="HZF72"/>
      <c r="HZG72"/>
      <c r="HZH72"/>
      <c r="HZI72"/>
      <c r="HZJ72"/>
      <c r="HZK72"/>
      <c r="HZL72"/>
      <c r="HZM72"/>
      <c r="HZN72"/>
      <c r="HZO72"/>
      <c r="HZP72"/>
      <c r="HZQ72"/>
      <c r="HZR72"/>
      <c r="HZS72"/>
      <c r="HZT72"/>
      <c r="HZU72"/>
      <c r="HZV72"/>
      <c r="HZW72"/>
      <c r="HZX72"/>
      <c r="HZY72"/>
      <c r="HZZ72"/>
      <c r="IAA72"/>
      <c r="IAB72"/>
      <c r="IAC72"/>
      <c r="IAD72"/>
      <c r="IAE72"/>
      <c r="IAF72"/>
      <c r="IAG72"/>
      <c r="IAH72"/>
      <c r="IAI72"/>
      <c r="IAJ72"/>
      <c r="IAK72"/>
      <c r="IAL72"/>
      <c r="IAM72"/>
      <c r="IAN72"/>
      <c r="IAO72"/>
      <c r="IAP72"/>
      <c r="IAQ72"/>
      <c r="IAR72"/>
      <c r="IAS72"/>
      <c r="IAT72"/>
      <c r="IAU72"/>
      <c r="IAV72"/>
      <c r="IAW72"/>
      <c r="IAX72"/>
      <c r="IAY72"/>
      <c r="IAZ72"/>
      <c r="IBA72"/>
      <c r="IBB72"/>
      <c r="IBC72"/>
      <c r="IBD72"/>
      <c r="IBE72"/>
      <c r="IBF72"/>
      <c r="IBG72"/>
      <c r="IBH72"/>
      <c r="IBI72"/>
      <c r="IBJ72"/>
      <c r="IBK72"/>
      <c r="IBL72"/>
      <c r="IBM72"/>
      <c r="IBN72"/>
      <c r="IBO72"/>
      <c r="IBP72"/>
      <c r="IBQ72"/>
      <c r="IBR72"/>
      <c r="IBS72"/>
      <c r="IBT72"/>
      <c r="IBU72"/>
      <c r="IBV72"/>
      <c r="IBW72"/>
      <c r="IBX72"/>
      <c r="IBY72"/>
      <c r="IBZ72"/>
      <c r="ICA72"/>
      <c r="ICB72"/>
      <c r="ICC72"/>
      <c r="ICD72"/>
      <c r="ICE72"/>
      <c r="ICF72"/>
      <c r="ICG72"/>
      <c r="ICH72"/>
      <c r="ICI72"/>
      <c r="ICJ72"/>
      <c r="ICK72"/>
      <c r="ICL72"/>
      <c r="ICM72"/>
      <c r="ICN72"/>
      <c r="ICO72"/>
      <c r="ICP72"/>
      <c r="ICQ72"/>
      <c r="ICR72"/>
      <c r="ICS72"/>
      <c r="ICT72"/>
      <c r="ICU72"/>
      <c r="ICV72"/>
      <c r="ICW72"/>
      <c r="ICX72"/>
      <c r="ICY72"/>
      <c r="ICZ72"/>
      <c r="IDA72"/>
      <c r="IDB72"/>
      <c r="IDC72"/>
      <c r="IDD72"/>
      <c r="IDE72"/>
      <c r="IDF72"/>
      <c r="IDG72"/>
      <c r="IDH72"/>
      <c r="IDI72"/>
      <c r="IDJ72"/>
      <c r="IDK72"/>
      <c r="IDL72"/>
      <c r="IDM72"/>
      <c r="IDN72"/>
      <c r="IDO72"/>
      <c r="IDP72"/>
      <c r="IDQ72"/>
      <c r="IDR72"/>
      <c r="IDS72"/>
      <c r="IDT72"/>
      <c r="IDU72"/>
      <c r="IDV72"/>
      <c r="IDW72"/>
      <c r="IDX72"/>
      <c r="IDY72"/>
      <c r="IDZ72"/>
      <c r="IEA72"/>
      <c r="IEB72"/>
      <c r="IEC72"/>
      <c r="IED72"/>
      <c r="IEE72"/>
      <c r="IEF72"/>
      <c r="IEG72"/>
      <c r="IEH72"/>
      <c r="IEI72"/>
      <c r="IEJ72"/>
      <c r="IEK72"/>
      <c r="IEL72"/>
      <c r="IEM72"/>
      <c r="IEN72"/>
      <c r="IEO72"/>
      <c r="IEP72"/>
      <c r="IEQ72"/>
      <c r="IER72"/>
      <c r="IES72"/>
      <c r="IET72"/>
      <c r="IEU72"/>
      <c r="IEV72"/>
      <c r="IEW72"/>
      <c r="IEX72"/>
      <c r="IEY72"/>
      <c r="IEZ72"/>
      <c r="IFA72"/>
      <c r="IFB72"/>
      <c r="IFC72"/>
      <c r="IFD72"/>
      <c r="IFE72"/>
      <c r="IFF72"/>
      <c r="IFG72"/>
      <c r="IFH72"/>
      <c r="IFI72"/>
      <c r="IFJ72"/>
      <c r="IFK72"/>
      <c r="IFL72"/>
      <c r="IFM72"/>
      <c r="IFN72"/>
      <c r="IFO72"/>
      <c r="IFP72"/>
      <c r="IFQ72"/>
      <c r="IFR72"/>
      <c r="IFS72"/>
      <c r="IFT72"/>
      <c r="IFU72"/>
      <c r="IFV72"/>
      <c r="IFW72"/>
      <c r="IFX72"/>
      <c r="IFY72"/>
      <c r="IFZ72"/>
      <c r="IGA72"/>
      <c r="IGB72"/>
      <c r="IGC72"/>
      <c r="IGD72"/>
      <c r="IGE72"/>
      <c r="IGF72"/>
      <c r="IGG72"/>
      <c r="IGH72"/>
      <c r="IGI72"/>
      <c r="IGJ72"/>
      <c r="IGK72"/>
      <c r="IGL72"/>
      <c r="IGM72"/>
      <c r="IGN72"/>
      <c r="IGO72"/>
      <c r="IGP72"/>
      <c r="IGQ72"/>
      <c r="IGR72"/>
      <c r="IGS72"/>
      <c r="IGT72"/>
      <c r="IGU72"/>
      <c r="IGV72"/>
      <c r="IGW72"/>
      <c r="IGX72"/>
      <c r="IGY72"/>
      <c r="IGZ72"/>
      <c r="IHA72"/>
      <c r="IHB72"/>
      <c r="IHC72"/>
      <c r="IHD72"/>
      <c r="IHE72"/>
      <c r="IHF72"/>
      <c r="IHG72"/>
      <c r="IHH72"/>
      <c r="IHI72"/>
      <c r="IHJ72"/>
      <c r="IHK72"/>
      <c r="IHL72"/>
      <c r="IHM72"/>
      <c r="IHN72"/>
      <c r="IHO72"/>
      <c r="IHP72"/>
      <c r="IHQ72"/>
      <c r="IHR72"/>
      <c r="IHS72"/>
      <c r="IHT72"/>
      <c r="IHU72"/>
      <c r="IHV72"/>
      <c r="IHW72"/>
      <c r="IHX72"/>
      <c r="IHY72"/>
      <c r="IHZ72"/>
      <c r="IIA72"/>
      <c r="IIB72"/>
      <c r="IIC72"/>
      <c r="IID72"/>
      <c r="IIE72"/>
      <c r="IIF72"/>
      <c r="IIG72"/>
      <c r="IIH72"/>
      <c r="III72"/>
      <c r="IIJ72"/>
      <c r="IIK72"/>
      <c r="IIL72"/>
      <c r="IIM72"/>
      <c r="IIN72"/>
      <c r="IIO72"/>
      <c r="IIP72"/>
      <c r="IIQ72"/>
      <c r="IIR72"/>
      <c r="IIS72"/>
      <c r="IIT72"/>
      <c r="IIU72"/>
      <c r="IIV72"/>
      <c r="IIW72"/>
      <c r="IIX72"/>
      <c r="IIY72"/>
      <c r="IIZ72"/>
      <c r="IJA72"/>
      <c r="IJB72"/>
      <c r="IJC72"/>
      <c r="IJD72"/>
      <c r="IJE72"/>
      <c r="IJF72"/>
      <c r="IJG72"/>
      <c r="IJH72"/>
      <c r="IJI72"/>
      <c r="IJJ72"/>
      <c r="IJK72"/>
      <c r="IJL72"/>
      <c r="IJM72"/>
      <c r="IJN72"/>
      <c r="IJO72"/>
      <c r="IJP72"/>
      <c r="IJQ72"/>
      <c r="IJR72"/>
      <c r="IJS72"/>
      <c r="IJT72"/>
      <c r="IJU72"/>
      <c r="IJV72"/>
      <c r="IJW72"/>
      <c r="IJX72"/>
      <c r="IJY72"/>
      <c r="IJZ72"/>
      <c r="IKA72"/>
      <c r="IKB72"/>
      <c r="IKC72"/>
      <c r="IKD72"/>
      <c r="IKE72"/>
      <c r="IKF72"/>
      <c r="IKG72"/>
      <c r="IKH72"/>
      <c r="IKI72"/>
      <c r="IKJ72"/>
      <c r="IKK72"/>
      <c r="IKL72"/>
      <c r="IKM72"/>
      <c r="IKN72"/>
      <c r="IKO72"/>
      <c r="IKP72"/>
      <c r="IKQ72"/>
      <c r="IKR72"/>
      <c r="IKS72"/>
      <c r="IKT72"/>
      <c r="IKU72"/>
      <c r="IKV72"/>
      <c r="IKW72"/>
      <c r="IKX72"/>
      <c r="IKY72"/>
      <c r="IKZ72"/>
      <c r="ILA72"/>
      <c r="ILB72"/>
      <c r="ILC72"/>
      <c r="ILD72"/>
      <c r="ILE72"/>
      <c r="ILF72"/>
      <c r="ILG72"/>
      <c r="ILH72"/>
      <c r="ILI72"/>
      <c r="ILJ72"/>
      <c r="ILK72"/>
      <c r="ILL72"/>
      <c r="ILM72"/>
      <c r="ILN72"/>
      <c r="ILO72"/>
      <c r="ILP72"/>
      <c r="ILQ72"/>
      <c r="ILR72"/>
      <c r="ILS72"/>
      <c r="ILT72"/>
      <c r="ILU72"/>
      <c r="ILV72"/>
      <c r="ILW72"/>
      <c r="ILX72"/>
      <c r="ILY72"/>
      <c r="ILZ72"/>
      <c r="IMA72"/>
      <c r="IMB72"/>
      <c r="IMC72"/>
      <c r="IMD72"/>
      <c r="IME72"/>
      <c r="IMF72"/>
      <c r="IMG72"/>
      <c r="IMH72"/>
      <c r="IMI72"/>
      <c r="IMJ72"/>
      <c r="IMK72"/>
      <c r="IML72"/>
      <c r="IMM72"/>
      <c r="IMN72"/>
      <c r="IMO72"/>
      <c r="IMP72"/>
      <c r="IMQ72"/>
      <c r="IMR72"/>
      <c r="IMS72"/>
      <c r="IMT72"/>
      <c r="IMU72"/>
      <c r="IMV72"/>
      <c r="IMW72"/>
      <c r="IMX72"/>
      <c r="IMY72"/>
      <c r="IMZ72"/>
      <c r="INA72"/>
      <c r="INB72"/>
      <c r="INC72"/>
      <c r="IND72"/>
      <c r="INE72"/>
      <c r="INF72"/>
      <c r="ING72"/>
      <c r="INH72"/>
      <c r="INI72"/>
      <c r="INJ72"/>
      <c r="INK72"/>
      <c r="INL72"/>
      <c r="INM72"/>
      <c r="INN72"/>
      <c r="INO72"/>
      <c r="INP72"/>
      <c r="INQ72"/>
      <c r="INR72"/>
      <c r="INS72"/>
      <c r="INT72"/>
      <c r="INU72"/>
      <c r="INV72"/>
      <c r="INW72"/>
      <c r="INX72"/>
      <c r="INY72"/>
      <c r="INZ72"/>
      <c r="IOA72"/>
      <c r="IOB72"/>
      <c r="IOC72"/>
      <c r="IOD72"/>
      <c r="IOE72"/>
      <c r="IOF72"/>
      <c r="IOG72"/>
      <c r="IOH72"/>
      <c r="IOI72"/>
      <c r="IOJ72"/>
      <c r="IOK72"/>
      <c r="IOL72"/>
      <c r="IOM72"/>
      <c r="ION72"/>
      <c r="IOO72"/>
      <c r="IOP72"/>
      <c r="IOQ72"/>
      <c r="IOR72"/>
      <c r="IOS72"/>
      <c r="IOT72"/>
      <c r="IOU72"/>
      <c r="IOV72"/>
      <c r="IOW72"/>
      <c r="IOX72"/>
      <c r="IOY72"/>
      <c r="IOZ72"/>
      <c r="IPA72"/>
      <c r="IPB72"/>
      <c r="IPC72"/>
      <c r="IPD72"/>
      <c r="IPE72"/>
      <c r="IPF72"/>
      <c r="IPG72"/>
      <c r="IPH72"/>
      <c r="IPI72"/>
      <c r="IPJ72"/>
      <c r="IPK72"/>
      <c r="IPL72"/>
      <c r="IPM72"/>
      <c r="IPN72"/>
      <c r="IPO72"/>
      <c r="IPP72"/>
      <c r="IPQ72"/>
      <c r="IPR72"/>
      <c r="IPS72"/>
      <c r="IPT72"/>
      <c r="IPU72"/>
      <c r="IPV72"/>
      <c r="IPW72"/>
      <c r="IPX72"/>
      <c r="IPY72"/>
      <c r="IPZ72"/>
      <c r="IQA72"/>
      <c r="IQB72"/>
      <c r="IQC72"/>
      <c r="IQD72"/>
      <c r="IQE72"/>
      <c r="IQF72"/>
      <c r="IQG72"/>
      <c r="IQH72"/>
      <c r="IQI72"/>
      <c r="IQJ72"/>
      <c r="IQK72"/>
      <c r="IQL72"/>
      <c r="IQM72"/>
      <c r="IQN72"/>
      <c r="IQO72"/>
      <c r="IQP72"/>
      <c r="IQQ72"/>
      <c r="IQR72"/>
      <c r="IQS72"/>
      <c r="IQT72"/>
      <c r="IQU72"/>
      <c r="IQV72"/>
      <c r="IQW72"/>
      <c r="IQX72"/>
      <c r="IQY72"/>
      <c r="IQZ72"/>
      <c r="IRA72"/>
      <c r="IRB72"/>
      <c r="IRC72"/>
      <c r="IRD72"/>
      <c r="IRE72"/>
      <c r="IRF72"/>
      <c r="IRG72"/>
      <c r="IRH72"/>
      <c r="IRI72"/>
      <c r="IRJ72"/>
      <c r="IRK72"/>
      <c r="IRL72"/>
      <c r="IRM72"/>
      <c r="IRN72"/>
      <c r="IRO72"/>
      <c r="IRP72"/>
      <c r="IRQ72"/>
      <c r="IRR72"/>
      <c r="IRS72"/>
      <c r="IRT72"/>
      <c r="IRU72"/>
      <c r="IRV72"/>
      <c r="IRW72"/>
      <c r="IRX72"/>
      <c r="IRY72"/>
      <c r="IRZ72"/>
      <c r="ISA72"/>
      <c r="ISB72"/>
      <c r="ISC72"/>
      <c r="ISD72"/>
      <c r="ISE72"/>
      <c r="ISF72"/>
      <c r="ISG72"/>
      <c r="ISH72"/>
      <c r="ISI72"/>
      <c r="ISJ72"/>
      <c r="ISK72"/>
      <c r="ISL72"/>
      <c r="ISM72"/>
      <c r="ISN72"/>
      <c r="ISO72"/>
      <c r="ISP72"/>
      <c r="ISQ72"/>
      <c r="ISR72"/>
      <c r="ISS72"/>
      <c r="IST72"/>
      <c r="ISU72"/>
      <c r="ISV72"/>
      <c r="ISW72"/>
      <c r="ISX72"/>
      <c r="ISY72"/>
      <c r="ISZ72"/>
      <c r="ITA72"/>
      <c r="ITB72"/>
      <c r="ITC72"/>
      <c r="ITD72"/>
      <c r="ITE72"/>
      <c r="ITF72"/>
      <c r="ITG72"/>
      <c r="ITH72"/>
      <c r="ITI72"/>
      <c r="ITJ72"/>
      <c r="ITK72"/>
      <c r="ITL72"/>
      <c r="ITM72"/>
      <c r="ITN72"/>
      <c r="ITO72"/>
      <c r="ITP72"/>
      <c r="ITQ72"/>
      <c r="ITR72"/>
      <c r="ITS72"/>
      <c r="ITT72"/>
      <c r="ITU72"/>
      <c r="ITV72"/>
      <c r="ITW72"/>
      <c r="ITX72"/>
      <c r="ITY72"/>
      <c r="ITZ72"/>
      <c r="IUA72"/>
      <c r="IUB72"/>
      <c r="IUC72"/>
      <c r="IUD72"/>
      <c r="IUE72"/>
      <c r="IUF72"/>
      <c r="IUG72"/>
      <c r="IUH72"/>
      <c r="IUI72"/>
      <c r="IUJ72"/>
      <c r="IUK72"/>
      <c r="IUL72"/>
      <c r="IUM72"/>
      <c r="IUN72"/>
      <c r="IUO72"/>
      <c r="IUP72"/>
      <c r="IUQ72"/>
      <c r="IUR72"/>
      <c r="IUS72"/>
      <c r="IUT72"/>
      <c r="IUU72"/>
      <c r="IUV72"/>
      <c r="IUW72"/>
      <c r="IUX72"/>
      <c r="IUY72"/>
      <c r="IUZ72"/>
      <c r="IVA72"/>
      <c r="IVB72"/>
      <c r="IVC72"/>
      <c r="IVD72"/>
      <c r="IVE72"/>
      <c r="IVF72"/>
      <c r="IVG72"/>
      <c r="IVH72"/>
      <c r="IVI72"/>
      <c r="IVJ72"/>
      <c r="IVK72"/>
      <c r="IVL72"/>
      <c r="IVM72"/>
      <c r="IVN72"/>
      <c r="IVO72"/>
      <c r="IVP72"/>
      <c r="IVQ72"/>
      <c r="IVR72"/>
      <c r="IVS72"/>
      <c r="IVT72"/>
      <c r="IVU72"/>
      <c r="IVV72"/>
      <c r="IVW72"/>
      <c r="IVX72"/>
      <c r="IVY72"/>
      <c r="IVZ72"/>
      <c r="IWA72"/>
      <c r="IWB72"/>
      <c r="IWC72"/>
      <c r="IWD72"/>
      <c r="IWE72"/>
      <c r="IWF72"/>
      <c r="IWG72"/>
      <c r="IWH72"/>
      <c r="IWI72"/>
      <c r="IWJ72"/>
      <c r="IWK72"/>
      <c r="IWL72"/>
      <c r="IWM72"/>
      <c r="IWN72"/>
      <c r="IWO72"/>
      <c r="IWP72"/>
      <c r="IWQ72"/>
      <c r="IWR72"/>
      <c r="IWS72"/>
      <c r="IWT72"/>
      <c r="IWU72"/>
      <c r="IWV72"/>
      <c r="IWW72"/>
      <c r="IWX72"/>
      <c r="IWY72"/>
      <c r="IWZ72"/>
      <c r="IXA72"/>
      <c r="IXB72"/>
      <c r="IXC72"/>
      <c r="IXD72"/>
      <c r="IXE72"/>
      <c r="IXF72"/>
      <c r="IXG72"/>
      <c r="IXH72"/>
      <c r="IXI72"/>
      <c r="IXJ72"/>
      <c r="IXK72"/>
      <c r="IXL72"/>
      <c r="IXM72"/>
      <c r="IXN72"/>
      <c r="IXO72"/>
      <c r="IXP72"/>
      <c r="IXQ72"/>
      <c r="IXR72"/>
      <c r="IXS72"/>
      <c r="IXT72"/>
      <c r="IXU72"/>
      <c r="IXV72"/>
      <c r="IXW72"/>
      <c r="IXX72"/>
      <c r="IXY72"/>
      <c r="IXZ72"/>
      <c r="IYA72"/>
      <c r="IYB72"/>
      <c r="IYC72"/>
      <c r="IYD72"/>
      <c r="IYE72"/>
      <c r="IYF72"/>
      <c r="IYG72"/>
      <c r="IYH72"/>
      <c r="IYI72"/>
      <c r="IYJ72"/>
      <c r="IYK72"/>
      <c r="IYL72"/>
      <c r="IYM72"/>
      <c r="IYN72"/>
      <c r="IYO72"/>
      <c r="IYP72"/>
      <c r="IYQ72"/>
      <c r="IYR72"/>
      <c r="IYS72"/>
      <c r="IYT72"/>
      <c r="IYU72"/>
      <c r="IYV72"/>
      <c r="IYW72"/>
      <c r="IYX72"/>
      <c r="IYY72"/>
      <c r="IYZ72"/>
      <c r="IZA72"/>
      <c r="IZB72"/>
      <c r="IZC72"/>
      <c r="IZD72"/>
      <c r="IZE72"/>
      <c r="IZF72"/>
      <c r="IZG72"/>
      <c r="IZH72"/>
      <c r="IZI72"/>
      <c r="IZJ72"/>
      <c r="IZK72"/>
      <c r="IZL72"/>
      <c r="IZM72"/>
      <c r="IZN72"/>
      <c r="IZO72"/>
      <c r="IZP72"/>
      <c r="IZQ72"/>
      <c r="IZR72"/>
      <c r="IZS72"/>
      <c r="IZT72"/>
      <c r="IZU72"/>
      <c r="IZV72"/>
      <c r="IZW72"/>
      <c r="IZX72"/>
      <c r="IZY72"/>
      <c r="IZZ72"/>
      <c r="JAA72"/>
      <c r="JAB72"/>
      <c r="JAC72"/>
      <c r="JAD72"/>
      <c r="JAE72"/>
      <c r="JAF72"/>
      <c r="JAG72"/>
      <c r="JAH72"/>
      <c r="JAI72"/>
      <c r="JAJ72"/>
      <c r="JAK72"/>
      <c r="JAL72"/>
      <c r="JAM72"/>
      <c r="JAN72"/>
      <c r="JAO72"/>
      <c r="JAP72"/>
      <c r="JAQ72"/>
      <c r="JAR72"/>
      <c r="JAS72"/>
      <c r="JAT72"/>
      <c r="JAU72"/>
      <c r="JAV72"/>
      <c r="JAW72"/>
      <c r="JAX72"/>
      <c r="JAY72"/>
      <c r="JAZ72"/>
      <c r="JBA72"/>
      <c r="JBB72"/>
      <c r="JBC72"/>
      <c r="JBD72"/>
      <c r="JBE72"/>
      <c r="JBF72"/>
      <c r="JBG72"/>
      <c r="JBH72"/>
      <c r="JBI72"/>
      <c r="JBJ72"/>
      <c r="JBK72"/>
      <c r="JBL72"/>
      <c r="JBM72"/>
      <c r="JBN72"/>
      <c r="JBO72"/>
      <c r="JBP72"/>
      <c r="JBQ72"/>
      <c r="JBR72"/>
      <c r="JBS72"/>
      <c r="JBT72"/>
      <c r="JBU72"/>
      <c r="JBV72"/>
      <c r="JBW72"/>
      <c r="JBX72"/>
      <c r="JBY72"/>
      <c r="JBZ72"/>
      <c r="JCA72"/>
      <c r="JCB72"/>
      <c r="JCC72"/>
      <c r="JCD72"/>
      <c r="JCE72"/>
      <c r="JCF72"/>
      <c r="JCG72"/>
      <c r="JCH72"/>
      <c r="JCI72"/>
      <c r="JCJ72"/>
      <c r="JCK72"/>
      <c r="JCL72"/>
      <c r="JCM72"/>
      <c r="JCN72"/>
      <c r="JCO72"/>
      <c r="JCP72"/>
      <c r="JCQ72"/>
      <c r="JCR72"/>
      <c r="JCS72"/>
      <c r="JCT72"/>
      <c r="JCU72"/>
      <c r="JCV72"/>
      <c r="JCW72"/>
      <c r="JCX72"/>
      <c r="JCY72"/>
      <c r="JCZ72"/>
      <c r="JDA72"/>
      <c r="JDB72"/>
      <c r="JDC72"/>
      <c r="JDD72"/>
      <c r="JDE72"/>
      <c r="JDF72"/>
      <c r="JDG72"/>
      <c r="JDH72"/>
      <c r="JDI72"/>
      <c r="JDJ72"/>
      <c r="JDK72"/>
      <c r="JDL72"/>
      <c r="JDM72"/>
      <c r="JDN72"/>
      <c r="JDO72"/>
      <c r="JDP72"/>
      <c r="JDQ72"/>
      <c r="JDR72"/>
      <c r="JDS72"/>
      <c r="JDT72"/>
      <c r="JDU72"/>
      <c r="JDV72"/>
      <c r="JDW72"/>
      <c r="JDX72"/>
      <c r="JDY72"/>
      <c r="JDZ72"/>
      <c r="JEA72"/>
      <c r="JEB72"/>
      <c r="JEC72"/>
      <c r="JED72"/>
      <c r="JEE72"/>
      <c r="JEF72"/>
      <c r="JEG72"/>
      <c r="JEH72"/>
      <c r="JEI72"/>
      <c r="JEJ72"/>
      <c r="JEK72"/>
      <c r="JEL72"/>
      <c r="JEM72"/>
      <c r="JEN72"/>
      <c r="JEO72"/>
      <c r="JEP72"/>
      <c r="JEQ72"/>
      <c r="JER72"/>
      <c r="JES72"/>
      <c r="JET72"/>
      <c r="JEU72"/>
      <c r="JEV72"/>
      <c r="JEW72"/>
      <c r="JEX72"/>
      <c r="JEY72"/>
      <c r="JEZ72"/>
      <c r="JFA72"/>
      <c r="JFB72"/>
      <c r="JFC72"/>
      <c r="JFD72"/>
      <c r="JFE72"/>
      <c r="JFF72"/>
      <c r="JFG72"/>
      <c r="JFH72"/>
      <c r="JFI72"/>
      <c r="JFJ72"/>
      <c r="JFK72"/>
      <c r="JFL72"/>
      <c r="JFM72"/>
      <c r="JFN72"/>
      <c r="JFO72"/>
      <c r="JFP72"/>
      <c r="JFQ72"/>
      <c r="JFR72"/>
      <c r="JFS72"/>
      <c r="JFT72"/>
      <c r="JFU72"/>
      <c r="JFV72"/>
      <c r="JFW72"/>
      <c r="JFX72"/>
      <c r="JFY72"/>
      <c r="JFZ72"/>
      <c r="JGA72"/>
      <c r="JGB72"/>
      <c r="JGC72"/>
      <c r="JGD72"/>
      <c r="JGE72"/>
      <c r="JGF72"/>
      <c r="JGG72"/>
      <c r="JGH72"/>
      <c r="JGI72"/>
      <c r="JGJ72"/>
      <c r="JGK72"/>
      <c r="JGL72"/>
      <c r="JGM72"/>
      <c r="JGN72"/>
      <c r="JGO72"/>
      <c r="JGP72"/>
      <c r="JGQ72"/>
      <c r="JGR72"/>
      <c r="JGS72"/>
      <c r="JGT72"/>
      <c r="JGU72"/>
      <c r="JGV72"/>
      <c r="JGW72"/>
      <c r="JGX72"/>
      <c r="JGY72"/>
      <c r="JGZ72"/>
      <c r="JHA72"/>
      <c r="JHB72"/>
      <c r="JHC72"/>
      <c r="JHD72"/>
      <c r="JHE72"/>
      <c r="JHF72"/>
      <c r="JHG72"/>
      <c r="JHH72"/>
      <c r="JHI72"/>
      <c r="JHJ72"/>
      <c r="JHK72"/>
      <c r="JHL72"/>
      <c r="JHM72"/>
      <c r="JHN72"/>
      <c r="JHO72"/>
      <c r="JHP72"/>
      <c r="JHQ72"/>
      <c r="JHR72"/>
      <c r="JHS72"/>
      <c r="JHT72"/>
      <c r="JHU72"/>
      <c r="JHV72"/>
      <c r="JHW72"/>
      <c r="JHX72"/>
      <c r="JHY72"/>
      <c r="JHZ72"/>
      <c r="JIA72"/>
      <c r="JIB72"/>
      <c r="JIC72"/>
      <c r="JID72"/>
      <c r="JIE72"/>
      <c r="JIF72"/>
      <c r="JIG72"/>
      <c r="JIH72"/>
      <c r="JII72"/>
      <c r="JIJ72"/>
      <c r="JIK72"/>
      <c r="JIL72"/>
      <c r="JIM72"/>
      <c r="JIN72"/>
      <c r="JIO72"/>
      <c r="JIP72"/>
      <c r="JIQ72"/>
      <c r="JIR72"/>
      <c r="JIS72"/>
      <c r="JIT72"/>
      <c r="JIU72"/>
      <c r="JIV72"/>
      <c r="JIW72"/>
      <c r="JIX72"/>
      <c r="JIY72"/>
      <c r="JIZ72"/>
      <c r="JJA72"/>
      <c r="JJB72"/>
      <c r="JJC72"/>
      <c r="JJD72"/>
      <c r="JJE72"/>
      <c r="JJF72"/>
      <c r="JJG72"/>
      <c r="JJH72"/>
      <c r="JJI72"/>
      <c r="JJJ72"/>
      <c r="JJK72"/>
      <c r="JJL72"/>
      <c r="JJM72"/>
      <c r="JJN72"/>
      <c r="JJO72"/>
      <c r="JJP72"/>
      <c r="JJQ72"/>
      <c r="JJR72"/>
      <c r="JJS72"/>
      <c r="JJT72"/>
      <c r="JJU72"/>
      <c r="JJV72"/>
      <c r="JJW72"/>
      <c r="JJX72"/>
      <c r="JJY72"/>
      <c r="JJZ72"/>
      <c r="JKA72"/>
      <c r="JKB72"/>
      <c r="JKC72"/>
      <c r="JKD72"/>
      <c r="JKE72"/>
      <c r="JKF72"/>
      <c r="JKG72"/>
      <c r="JKH72"/>
      <c r="JKI72"/>
      <c r="JKJ72"/>
      <c r="JKK72"/>
      <c r="JKL72"/>
      <c r="JKM72"/>
      <c r="JKN72"/>
      <c r="JKO72"/>
      <c r="JKP72"/>
      <c r="JKQ72"/>
      <c r="JKR72"/>
      <c r="JKS72"/>
      <c r="JKT72"/>
      <c r="JKU72"/>
      <c r="JKV72"/>
      <c r="JKW72"/>
      <c r="JKX72"/>
      <c r="JKY72"/>
      <c r="JKZ72"/>
      <c r="JLA72"/>
      <c r="JLB72"/>
      <c r="JLC72"/>
      <c r="JLD72"/>
      <c r="JLE72"/>
      <c r="JLF72"/>
      <c r="JLG72"/>
      <c r="JLH72"/>
      <c r="JLI72"/>
      <c r="JLJ72"/>
      <c r="JLK72"/>
      <c r="JLL72"/>
      <c r="JLM72"/>
      <c r="JLN72"/>
      <c r="JLO72"/>
      <c r="JLP72"/>
      <c r="JLQ72"/>
      <c r="JLR72"/>
      <c r="JLS72"/>
      <c r="JLT72"/>
      <c r="JLU72"/>
      <c r="JLV72"/>
      <c r="JLW72"/>
      <c r="JLX72"/>
      <c r="JLY72"/>
      <c r="JLZ72"/>
      <c r="JMA72"/>
      <c r="JMB72"/>
      <c r="JMC72"/>
      <c r="JMD72"/>
      <c r="JME72"/>
      <c r="JMF72"/>
      <c r="JMG72"/>
      <c r="JMH72"/>
      <c r="JMI72"/>
      <c r="JMJ72"/>
      <c r="JMK72"/>
      <c r="JML72"/>
      <c r="JMM72"/>
      <c r="JMN72"/>
      <c r="JMO72"/>
      <c r="JMP72"/>
      <c r="JMQ72"/>
      <c r="JMR72"/>
      <c r="JMS72"/>
      <c r="JMT72"/>
      <c r="JMU72"/>
      <c r="JMV72"/>
      <c r="JMW72"/>
      <c r="JMX72"/>
      <c r="JMY72"/>
      <c r="JMZ72"/>
      <c r="JNA72"/>
      <c r="JNB72"/>
      <c r="JNC72"/>
      <c r="JND72"/>
      <c r="JNE72"/>
      <c r="JNF72"/>
      <c r="JNG72"/>
      <c r="JNH72"/>
      <c r="JNI72"/>
      <c r="JNJ72"/>
      <c r="JNK72"/>
      <c r="JNL72"/>
      <c r="JNM72"/>
      <c r="JNN72"/>
      <c r="JNO72"/>
      <c r="JNP72"/>
      <c r="JNQ72"/>
      <c r="JNR72"/>
      <c r="JNS72"/>
      <c r="JNT72"/>
      <c r="JNU72"/>
      <c r="JNV72"/>
      <c r="JNW72"/>
      <c r="JNX72"/>
      <c r="JNY72"/>
      <c r="JNZ72"/>
      <c r="JOA72"/>
      <c r="JOB72"/>
      <c r="JOC72"/>
      <c r="JOD72"/>
      <c r="JOE72"/>
      <c r="JOF72"/>
      <c r="JOG72"/>
      <c r="JOH72"/>
      <c r="JOI72"/>
      <c r="JOJ72"/>
      <c r="JOK72"/>
      <c r="JOL72"/>
      <c r="JOM72"/>
      <c r="JON72"/>
      <c r="JOO72"/>
      <c r="JOP72"/>
      <c r="JOQ72"/>
      <c r="JOR72"/>
      <c r="JOS72"/>
      <c r="JOT72"/>
      <c r="JOU72"/>
      <c r="JOV72"/>
      <c r="JOW72"/>
      <c r="JOX72"/>
      <c r="JOY72"/>
      <c r="JOZ72"/>
      <c r="JPA72"/>
      <c r="JPB72"/>
      <c r="JPC72"/>
      <c r="JPD72"/>
      <c r="JPE72"/>
      <c r="JPF72"/>
      <c r="JPG72"/>
      <c r="JPH72"/>
      <c r="JPI72"/>
      <c r="JPJ72"/>
      <c r="JPK72"/>
      <c r="JPL72"/>
      <c r="JPM72"/>
      <c r="JPN72"/>
      <c r="JPO72"/>
      <c r="JPP72"/>
      <c r="JPQ72"/>
      <c r="JPR72"/>
      <c r="JPS72"/>
      <c r="JPT72"/>
      <c r="JPU72"/>
      <c r="JPV72"/>
      <c r="JPW72"/>
      <c r="JPX72"/>
      <c r="JPY72"/>
      <c r="JPZ72"/>
      <c r="JQA72"/>
      <c r="JQB72"/>
      <c r="JQC72"/>
      <c r="JQD72"/>
      <c r="JQE72"/>
      <c r="JQF72"/>
      <c r="JQG72"/>
      <c r="JQH72"/>
      <c r="JQI72"/>
      <c r="JQJ72"/>
      <c r="JQK72"/>
      <c r="JQL72"/>
      <c r="JQM72"/>
      <c r="JQN72"/>
      <c r="JQO72"/>
      <c r="JQP72"/>
      <c r="JQQ72"/>
      <c r="JQR72"/>
      <c r="JQS72"/>
      <c r="JQT72"/>
      <c r="JQU72"/>
      <c r="JQV72"/>
      <c r="JQW72"/>
      <c r="JQX72"/>
      <c r="JQY72"/>
      <c r="JQZ72"/>
      <c r="JRA72"/>
      <c r="JRB72"/>
      <c r="JRC72"/>
      <c r="JRD72"/>
      <c r="JRE72"/>
      <c r="JRF72"/>
      <c r="JRG72"/>
      <c r="JRH72"/>
      <c r="JRI72"/>
      <c r="JRJ72"/>
      <c r="JRK72"/>
      <c r="JRL72"/>
      <c r="JRM72"/>
      <c r="JRN72"/>
      <c r="JRO72"/>
      <c r="JRP72"/>
      <c r="JRQ72"/>
      <c r="JRR72"/>
      <c r="JRS72"/>
      <c r="JRT72"/>
      <c r="JRU72"/>
      <c r="JRV72"/>
      <c r="JRW72"/>
      <c r="JRX72"/>
      <c r="JRY72"/>
      <c r="JRZ72"/>
      <c r="JSA72"/>
      <c r="JSB72"/>
      <c r="JSC72"/>
      <c r="JSD72"/>
      <c r="JSE72"/>
      <c r="JSF72"/>
      <c r="JSG72"/>
      <c r="JSH72"/>
      <c r="JSI72"/>
      <c r="JSJ72"/>
      <c r="JSK72"/>
      <c r="JSL72"/>
      <c r="JSM72"/>
      <c r="JSN72"/>
      <c r="JSO72"/>
      <c r="JSP72"/>
      <c r="JSQ72"/>
      <c r="JSR72"/>
      <c r="JSS72"/>
      <c r="JST72"/>
      <c r="JSU72"/>
      <c r="JSV72"/>
      <c r="JSW72"/>
      <c r="JSX72"/>
      <c r="JSY72"/>
      <c r="JSZ72"/>
      <c r="JTA72"/>
      <c r="JTB72"/>
      <c r="JTC72"/>
      <c r="JTD72"/>
      <c r="JTE72"/>
      <c r="JTF72"/>
      <c r="JTG72"/>
      <c r="JTH72"/>
      <c r="JTI72"/>
      <c r="JTJ72"/>
      <c r="JTK72"/>
      <c r="JTL72"/>
      <c r="JTM72"/>
      <c r="JTN72"/>
      <c r="JTO72"/>
      <c r="JTP72"/>
      <c r="JTQ72"/>
      <c r="JTR72"/>
      <c r="JTS72"/>
      <c r="JTT72"/>
      <c r="JTU72"/>
      <c r="JTV72"/>
      <c r="JTW72"/>
      <c r="JTX72"/>
      <c r="JTY72"/>
      <c r="JTZ72"/>
      <c r="JUA72"/>
      <c r="JUB72"/>
      <c r="JUC72"/>
      <c r="JUD72"/>
      <c r="JUE72"/>
      <c r="JUF72"/>
      <c r="JUG72"/>
      <c r="JUH72"/>
      <c r="JUI72"/>
      <c r="JUJ72"/>
      <c r="JUK72"/>
      <c r="JUL72"/>
      <c r="JUM72"/>
      <c r="JUN72"/>
      <c r="JUO72"/>
      <c r="JUP72"/>
      <c r="JUQ72"/>
      <c r="JUR72"/>
      <c r="JUS72"/>
      <c r="JUT72"/>
      <c r="JUU72"/>
      <c r="JUV72"/>
      <c r="JUW72"/>
      <c r="JUX72"/>
      <c r="JUY72"/>
      <c r="JUZ72"/>
      <c r="JVA72"/>
      <c r="JVB72"/>
      <c r="JVC72"/>
      <c r="JVD72"/>
      <c r="JVE72"/>
      <c r="JVF72"/>
      <c r="JVG72"/>
      <c r="JVH72"/>
      <c r="JVI72"/>
      <c r="JVJ72"/>
      <c r="JVK72"/>
      <c r="JVL72"/>
      <c r="JVM72"/>
      <c r="JVN72"/>
      <c r="JVO72"/>
      <c r="JVP72"/>
      <c r="JVQ72"/>
      <c r="JVR72"/>
      <c r="JVS72"/>
      <c r="JVT72"/>
      <c r="JVU72"/>
      <c r="JVV72"/>
      <c r="JVW72"/>
      <c r="JVX72"/>
      <c r="JVY72"/>
      <c r="JVZ72"/>
      <c r="JWA72"/>
      <c r="JWB72"/>
      <c r="JWC72"/>
      <c r="JWD72"/>
      <c r="JWE72"/>
      <c r="JWF72"/>
      <c r="JWG72"/>
      <c r="JWH72"/>
      <c r="JWI72"/>
      <c r="JWJ72"/>
      <c r="JWK72"/>
      <c r="JWL72"/>
      <c r="JWM72"/>
      <c r="JWN72"/>
      <c r="JWO72"/>
      <c r="JWP72"/>
      <c r="JWQ72"/>
      <c r="JWR72"/>
      <c r="JWS72"/>
      <c r="JWT72"/>
      <c r="JWU72"/>
      <c r="JWV72"/>
      <c r="JWW72"/>
      <c r="JWX72"/>
      <c r="JWY72"/>
      <c r="JWZ72"/>
      <c r="JXA72"/>
      <c r="JXB72"/>
      <c r="JXC72"/>
      <c r="JXD72"/>
      <c r="JXE72"/>
      <c r="JXF72"/>
      <c r="JXG72"/>
      <c r="JXH72"/>
      <c r="JXI72"/>
      <c r="JXJ72"/>
      <c r="JXK72"/>
      <c r="JXL72"/>
      <c r="JXM72"/>
      <c r="JXN72"/>
      <c r="JXO72"/>
      <c r="JXP72"/>
      <c r="JXQ72"/>
      <c r="JXR72"/>
      <c r="JXS72"/>
      <c r="JXT72"/>
      <c r="JXU72"/>
      <c r="JXV72"/>
      <c r="JXW72"/>
      <c r="JXX72"/>
      <c r="JXY72"/>
      <c r="JXZ72"/>
      <c r="JYA72"/>
      <c r="JYB72"/>
      <c r="JYC72"/>
      <c r="JYD72"/>
      <c r="JYE72"/>
      <c r="JYF72"/>
      <c r="JYG72"/>
      <c r="JYH72"/>
      <c r="JYI72"/>
      <c r="JYJ72"/>
      <c r="JYK72"/>
      <c r="JYL72"/>
      <c r="JYM72"/>
      <c r="JYN72"/>
      <c r="JYO72"/>
      <c r="JYP72"/>
      <c r="JYQ72"/>
      <c r="JYR72"/>
      <c r="JYS72"/>
      <c r="JYT72"/>
      <c r="JYU72"/>
      <c r="JYV72"/>
      <c r="JYW72"/>
      <c r="JYX72"/>
      <c r="JYY72"/>
      <c r="JYZ72"/>
      <c r="JZA72"/>
      <c r="JZB72"/>
      <c r="JZC72"/>
      <c r="JZD72"/>
      <c r="JZE72"/>
      <c r="JZF72"/>
      <c r="JZG72"/>
      <c r="JZH72"/>
      <c r="JZI72"/>
      <c r="JZJ72"/>
      <c r="JZK72"/>
      <c r="JZL72"/>
      <c r="JZM72"/>
      <c r="JZN72"/>
      <c r="JZO72"/>
      <c r="JZP72"/>
      <c r="JZQ72"/>
      <c r="JZR72"/>
      <c r="JZS72"/>
      <c r="JZT72"/>
      <c r="JZU72"/>
      <c r="JZV72"/>
      <c r="JZW72"/>
      <c r="JZX72"/>
      <c r="JZY72"/>
      <c r="JZZ72"/>
      <c r="KAA72"/>
      <c r="KAB72"/>
      <c r="KAC72"/>
      <c r="KAD72"/>
      <c r="KAE72"/>
      <c r="KAF72"/>
      <c r="KAG72"/>
      <c r="KAH72"/>
      <c r="KAI72"/>
      <c r="KAJ72"/>
      <c r="KAK72"/>
      <c r="KAL72"/>
      <c r="KAM72"/>
      <c r="KAN72"/>
      <c r="KAO72"/>
      <c r="KAP72"/>
      <c r="KAQ72"/>
      <c r="KAR72"/>
      <c r="KAS72"/>
      <c r="KAT72"/>
      <c r="KAU72"/>
      <c r="KAV72"/>
      <c r="KAW72"/>
      <c r="KAX72"/>
      <c r="KAY72"/>
      <c r="KAZ72"/>
      <c r="KBA72"/>
      <c r="KBB72"/>
      <c r="KBC72"/>
      <c r="KBD72"/>
      <c r="KBE72"/>
      <c r="KBF72"/>
      <c r="KBG72"/>
      <c r="KBH72"/>
      <c r="KBI72"/>
      <c r="KBJ72"/>
      <c r="KBK72"/>
      <c r="KBL72"/>
      <c r="KBM72"/>
      <c r="KBN72"/>
      <c r="KBO72"/>
      <c r="KBP72"/>
      <c r="KBQ72"/>
      <c r="KBR72"/>
      <c r="KBS72"/>
      <c r="KBT72"/>
      <c r="KBU72"/>
      <c r="KBV72"/>
      <c r="KBW72"/>
      <c r="KBX72"/>
      <c r="KBY72"/>
      <c r="KBZ72"/>
      <c r="KCA72"/>
      <c r="KCB72"/>
      <c r="KCC72"/>
      <c r="KCD72"/>
      <c r="KCE72"/>
      <c r="KCF72"/>
      <c r="KCG72"/>
      <c r="KCH72"/>
      <c r="KCI72"/>
      <c r="KCJ72"/>
      <c r="KCK72"/>
      <c r="KCL72"/>
      <c r="KCM72"/>
      <c r="KCN72"/>
      <c r="KCO72"/>
      <c r="KCP72"/>
      <c r="KCQ72"/>
      <c r="KCR72"/>
      <c r="KCS72"/>
      <c r="KCT72"/>
      <c r="KCU72"/>
      <c r="KCV72"/>
      <c r="KCW72"/>
      <c r="KCX72"/>
      <c r="KCY72"/>
      <c r="KCZ72"/>
      <c r="KDA72"/>
      <c r="KDB72"/>
      <c r="KDC72"/>
      <c r="KDD72"/>
      <c r="KDE72"/>
      <c r="KDF72"/>
      <c r="KDG72"/>
      <c r="KDH72"/>
      <c r="KDI72"/>
      <c r="KDJ72"/>
      <c r="KDK72"/>
      <c r="KDL72"/>
      <c r="KDM72"/>
      <c r="KDN72"/>
      <c r="KDO72"/>
      <c r="KDP72"/>
      <c r="KDQ72"/>
      <c r="KDR72"/>
      <c r="KDS72"/>
      <c r="KDT72"/>
      <c r="KDU72"/>
      <c r="KDV72"/>
      <c r="KDW72"/>
      <c r="KDX72"/>
      <c r="KDY72"/>
      <c r="KDZ72"/>
      <c r="KEA72"/>
      <c r="KEB72"/>
      <c r="KEC72"/>
      <c r="KED72"/>
      <c r="KEE72"/>
      <c r="KEF72"/>
      <c r="KEG72"/>
      <c r="KEH72"/>
      <c r="KEI72"/>
      <c r="KEJ72"/>
      <c r="KEK72"/>
      <c r="KEL72"/>
      <c r="KEM72"/>
      <c r="KEN72"/>
      <c r="KEO72"/>
      <c r="KEP72"/>
      <c r="KEQ72"/>
      <c r="KER72"/>
      <c r="KES72"/>
      <c r="KET72"/>
      <c r="KEU72"/>
      <c r="KEV72"/>
      <c r="KEW72"/>
      <c r="KEX72"/>
      <c r="KEY72"/>
      <c r="KEZ72"/>
      <c r="KFA72"/>
      <c r="KFB72"/>
      <c r="KFC72"/>
      <c r="KFD72"/>
      <c r="KFE72"/>
      <c r="KFF72"/>
      <c r="KFG72"/>
      <c r="KFH72"/>
      <c r="KFI72"/>
      <c r="KFJ72"/>
      <c r="KFK72"/>
      <c r="KFL72"/>
      <c r="KFM72"/>
      <c r="KFN72"/>
      <c r="KFO72"/>
      <c r="KFP72"/>
      <c r="KFQ72"/>
      <c r="KFR72"/>
      <c r="KFS72"/>
      <c r="KFT72"/>
      <c r="KFU72"/>
      <c r="KFV72"/>
      <c r="KFW72"/>
      <c r="KFX72"/>
      <c r="KFY72"/>
      <c r="KFZ72"/>
      <c r="KGA72"/>
      <c r="KGB72"/>
      <c r="KGC72"/>
      <c r="KGD72"/>
      <c r="KGE72"/>
      <c r="KGF72"/>
      <c r="KGG72"/>
      <c r="KGH72"/>
      <c r="KGI72"/>
      <c r="KGJ72"/>
      <c r="KGK72"/>
      <c r="KGL72"/>
      <c r="KGM72"/>
      <c r="KGN72"/>
      <c r="KGO72"/>
      <c r="KGP72"/>
      <c r="KGQ72"/>
      <c r="KGR72"/>
      <c r="KGS72"/>
      <c r="KGT72"/>
      <c r="KGU72"/>
      <c r="KGV72"/>
      <c r="KGW72"/>
      <c r="KGX72"/>
      <c r="KGY72"/>
      <c r="KGZ72"/>
      <c r="KHA72"/>
      <c r="KHB72"/>
      <c r="KHC72"/>
      <c r="KHD72"/>
      <c r="KHE72"/>
      <c r="KHF72"/>
      <c r="KHG72"/>
      <c r="KHH72"/>
      <c r="KHI72"/>
      <c r="KHJ72"/>
      <c r="KHK72"/>
      <c r="KHL72"/>
      <c r="KHM72"/>
      <c r="KHN72"/>
      <c r="KHO72"/>
      <c r="KHP72"/>
      <c r="KHQ72"/>
      <c r="KHR72"/>
      <c r="KHS72"/>
      <c r="KHT72"/>
      <c r="KHU72"/>
      <c r="KHV72"/>
      <c r="KHW72"/>
      <c r="KHX72"/>
      <c r="KHY72"/>
      <c r="KHZ72"/>
      <c r="KIA72"/>
      <c r="KIB72"/>
      <c r="KIC72"/>
      <c r="KID72"/>
      <c r="KIE72"/>
      <c r="KIF72"/>
      <c r="KIG72"/>
      <c r="KIH72"/>
      <c r="KII72"/>
      <c r="KIJ72"/>
      <c r="KIK72"/>
      <c r="KIL72"/>
      <c r="KIM72"/>
      <c r="KIN72"/>
      <c r="KIO72"/>
      <c r="KIP72"/>
      <c r="KIQ72"/>
      <c r="KIR72"/>
      <c r="KIS72"/>
      <c r="KIT72"/>
      <c r="KIU72"/>
      <c r="KIV72"/>
      <c r="KIW72"/>
      <c r="KIX72"/>
      <c r="KIY72"/>
      <c r="KIZ72"/>
      <c r="KJA72"/>
      <c r="KJB72"/>
      <c r="KJC72"/>
      <c r="KJD72"/>
      <c r="KJE72"/>
      <c r="KJF72"/>
      <c r="KJG72"/>
      <c r="KJH72"/>
      <c r="KJI72"/>
      <c r="KJJ72"/>
      <c r="KJK72"/>
      <c r="KJL72"/>
      <c r="KJM72"/>
      <c r="KJN72"/>
      <c r="KJO72"/>
      <c r="KJP72"/>
      <c r="KJQ72"/>
      <c r="KJR72"/>
      <c r="KJS72"/>
      <c r="KJT72"/>
      <c r="KJU72"/>
      <c r="KJV72"/>
      <c r="KJW72"/>
      <c r="KJX72"/>
      <c r="KJY72"/>
      <c r="KJZ72"/>
      <c r="KKA72"/>
      <c r="KKB72"/>
      <c r="KKC72"/>
      <c r="KKD72"/>
      <c r="KKE72"/>
      <c r="KKF72"/>
      <c r="KKG72"/>
      <c r="KKH72"/>
      <c r="KKI72"/>
      <c r="KKJ72"/>
      <c r="KKK72"/>
      <c r="KKL72"/>
      <c r="KKM72"/>
      <c r="KKN72"/>
      <c r="KKO72"/>
      <c r="KKP72"/>
      <c r="KKQ72"/>
      <c r="KKR72"/>
      <c r="KKS72"/>
      <c r="KKT72"/>
      <c r="KKU72"/>
      <c r="KKV72"/>
      <c r="KKW72"/>
      <c r="KKX72"/>
      <c r="KKY72"/>
      <c r="KKZ72"/>
      <c r="KLA72"/>
      <c r="KLB72"/>
      <c r="KLC72"/>
      <c r="KLD72"/>
      <c r="KLE72"/>
      <c r="KLF72"/>
      <c r="KLG72"/>
      <c r="KLH72"/>
      <c r="KLI72"/>
      <c r="KLJ72"/>
      <c r="KLK72"/>
      <c r="KLL72"/>
      <c r="KLM72"/>
      <c r="KLN72"/>
      <c r="KLO72"/>
      <c r="KLP72"/>
      <c r="KLQ72"/>
      <c r="KLR72"/>
      <c r="KLS72"/>
      <c r="KLT72"/>
      <c r="KLU72"/>
      <c r="KLV72"/>
      <c r="KLW72"/>
      <c r="KLX72"/>
      <c r="KLY72"/>
      <c r="KLZ72"/>
      <c r="KMA72"/>
      <c r="KMB72"/>
      <c r="KMC72"/>
      <c r="KMD72"/>
      <c r="KME72"/>
      <c r="KMF72"/>
      <c r="KMG72"/>
      <c r="KMH72"/>
      <c r="KMI72"/>
      <c r="KMJ72"/>
      <c r="KMK72"/>
      <c r="KML72"/>
      <c r="KMM72"/>
      <c r="KMN72"/>
      <c r="KMO72"/>
      <c r="KMP72"/>
      <c r="KMQ72"/>
      <c r="KMR72"/>
      <c r="KMS72"/>
      <c r="KMT72"/>
      <c r="KMU72"/>
      <c r="KMV72"/>
      <c r="KMW72"/>
      <c r="KMX72"/>
      <c r="KMY72"/>
      <c r="KMZ72"/>
      <c r="KNA72"/>
      <c r="KNB72"/>
      <c r="KNC72"/>
      <c r="KND72"/>
      <c r="KNE72"/>
      <c r="KNF72"/>
      <c r="KNG72"/>
      <c r="KNH72"/>
      <c r="KNI72"/>
      <c r="KNJ72"/>
      <c r="KNK72"/>
      <c r="KNL72"/>
      <c r="KNM72"/>
      <c r="KNN72"/>
      <c r="KNO72"/>
      <c r="KNP72"/>
      <c r="KNQ72"/>
      <c r="KNR72"/>
      <c r="KNS72"/>
      <c r="KNT72"/>
      <c r="KNU72"/>
      <c r="KNV72"/>
      <c r="KNW72"/>
      <c r="KNX72"/>
      <c r="KNY72"/>
      <c r="KNZ72"/>
      <c r="KOA72"/>
      <c r="KOB72"/>
      <c r="KOC72"/>
      <c r="KOD72"/>
      <c r="KOE72"/>
      <c r="KOF72"/>
      <c r="KOG72"/>
      <c r="KOH72"/>
      <c r="KOI72"/>
      <c r="KOJ72"/>
      <c r="KOK72"/>
      <c r="KOL72"/>
      <c r="KOM72"/>
      <c r="KON72"/>
      <c r="KOO72"/>
      <c r="KOP72"/>
      <c r="KOQ72"/>
      <c r="KOR72"/>
      <c r="KOS72"/>
      <c r="KOT72"/>
      <c r="KOU72"/>
      <c r="KOV72"/>
      <c r="KOW72"/>
      <c r="KOX72"/>
      <c r="KOY72"/>
      <c r="KOZ72"/>
      <c r="KPA72"/>
      <c r="KPB72"/>
      <c r="KPC72"/>
      <c r="KPD72"/>
      <c r="KPE72"/>
      <c r="KPF72"/>
      <c r="KPG72"/>
      <c r="KPH72"/>
      <c r="KPI72"/>
      <c r="KPJ72"/>
      <c r="KPK72"/>
      <c r="KPL72"/>
      <c r="KPM72"/>
      <c r="KPN72"/>
      <c r="KPO72"/>
      <c r="KPP72"/>
      <c r="KPQ72"/>
      <c r="KPR72"/>
      <c r="KPS72"/>
      <c r="KPT72"/>
      <c r="KPU72"/>
      <c r="KPV72"/>
      <c r="KPW72"/>
      <c r="KPX72"/>
      <c r="KPY72"/>
      <c r="KPZ72"/>
      <c r="KQA72"/>
      <c r="KQB72"/>
      <c r="KQC72"/>
      <c r="KQD72"/>
      <c r="KQE72"/>
      <c r="KQF72"/>
      <c r="KQG72"/>
      <c r="KQH72"/>
      <c r="KQI72"/>
      <c r="KQJ72"/>
      <c r="KQK72"/>
      <c r="KQL72"/>
      <c r="KQM72"/>
      <c r="KQN72"/>
      <c r="KQO72"/>
      <c r="KQP72"/>
      <c r="KQQ72"/>
      <c r="KQR72"/>
      <c r="KQS72"/>
      <c r="KQT72"/>
      <c r="KQU72"/>
      <c r="KQV72"/>
      <c r="KQW72"/>
      <c r="KQX72"/>
      <c r="KQY72"/>
      <c r="KQZ72"/>
      <c r="KRA72"/>
      <c r="KRB72"/>
      <c r="KRC72"/>
      <c r="KRD72"/>
      <c r="KRE72"/>
      <c r="KRF72"/>
      <c r="KRG72"/>
      <c r="KRH72"/>
      <c r="KRI72"/>
      <c r="KRJ72"/>
      <c r="KRK72"/>
      <c r="KRL72"/>
      <c r="KRM72"/>
      <c r="KRN72"/>
      <c r="KRO72"/>
      <c r="KRP72"/>
      <c r="KRQ72"/>
      <c r="KRR72"/>
      <c r="KRS72"/>
      <c r="KRT72"/>
      <c r="KRU72"/>
      <c r="KRV72"/>
      <c r="KRW72"/>
      <c r="KRX72"/>
      <c r="KRY72"/>
      <c r="KRZ72"/>
      <c r="KSA72"/>
      <c r="KSB72"/>
      <c r="KSC72"/>
      <c r="KSD72"/>
      <c r="KSE72"/>
      <c r="KSF72"/>
      <c r="KSG72"/>
      <c r="KSH72"/>
      <c r="KSI72"/>
      <c r="KSJ72"/>
      <c r="KSK72"/>
      <c r="KSL72"/>
      <c r="KSM72"/>
      <c r="KSN72"/>
      <c r="KSO72"/>
      <c r="KSP72"/>
      <c r="KSQ72"/>
      <c r="KSR72"/>
      <c r="KSS72"/>
      <c r="KST72"/>
      <c r="KSU72"/>
      <c r="KSV72"/>
      <c r="KSW72"/>
      <c r="KSX72"/>
      <c r="KSY72"/>
      <c r="KSZ72"/>
      <c r="KTA72"/>
      <c r="KTB72"/>
      <c r="KTC72"/>
      <c r="KTD72"/>
      <c r="KTE72"/>
      <c r="KTF72"/>
      <c r="KTG72"/>
      <c r="KTH72"/>
      <c r="KTI72"/>
      <c r="KTJ72"/>
      <c r="KTK72"/>
      <c r="KTL72"/>
      <c r="KTM72"/>
      <c r="KTN72"/>
      <c r="KTO72"/>
      <c r="KTP72"/>
      <c r="KTQ72"/>
      <c r="KTR72"/>
      <c r="KTS72"/>
      <c r="KTT72"/>
      <c r="KTU72"/>
      <c r="KTV72"/>
      <c r="KTW72"/>
      <c r="KTX72"/>
      <c r="KTY72"/>
      <c r="KTZ72"/>
      <c r="KUA72"/>
      <c r="KUB72"/>
      <c r="KUC72"/>
      <c r="KUD72"/>
      <c r="KUE72"/>
      <c r="KUF72"/>
      <c r="KUG72"/>
      <c r="KUH72"/>
      <c r="KUI72"/>
      <c r="KUJ72"/>
      <c r="KUK72"/>
      <c r="KUL72"/>
      <c r="KUM72"/>
      <c r="KUN72"/>
      <c r="KUO72"/>
      <c r="KUP72"/>
      <c r="KUQ72"/>
      <c r="KUR72"/>
      <c r="KUS72"/>
      <c r="KUT72"/>
      <c r="KUU72"/>
      <c r="KUV72"/>
      <c r="KUW72"/>
      <c r="KUX72"/>
      <c r="KUY72"/>
      <c r="KUZ72"/>
      <c r="KVA72"/>
      <c r="KVB72"/>
      <c r="KVC72"/>
      <c r="KVD72"/>
      <c r="KVE72"/>
      <c r="KVF72"/>
      <c r="KVG72"/>
      <c r="KVH72"/>
      <c r="KVI72"/>
      <c r="KVJ72"/>
      <c r="KVK72"/>
      <c r="KVL72"/>
      <c r="KVM72"/>
      <c r="KVN72"/>
      <c r="KVO72"/>
      <c r="KVP72"/>
      <c r="KVQ72"/>
      <c r="KVR72"/>
      <c r="KVS72"/>
      <c r="KVT72"/>
      <c r="KVU72"/>
      <c r="KVV72"/>
      <c r="KVW72"/>
      <c r="KVX72"/>
      <c r="KVY72"/>
      <c r="KVZ72"/>
      <c r="KWA72"/>
      <c r="KWB72"/>
      <c r="KWC72"/>
      <c r="KWD72"/>
      <c r="KWE72"/>
      <c r="KWF72"/>
      <c r="KWG72"/>
      <c r="KWH72"/>
      <c r="KWI72"/>
      <c r="KWJ72"/>
      <c r="KWK72"/>
      <c r="KWL72"/>
      <c r="KWM72"/>
      <c r="KWN72"/>
      <c r="KWO72"/>
      <c r="KWP72"/>
      <c r="KWQ72"/>
      <c r="KWR72"/>
      <c r="KWS72"/>
      <c r="KWT72"/>
      <c r="KWU72"/>
      <c r="KWV72"/>
      <c r="KWW72"/>
      <c r="KWX72"/>
      <c r="KWY72"/>
      <c r="KWZ72"/>
      <c r="KXA72"/>
      <c r="KXB72"/>
      <c r="KXC72"/>
      <c r="KXD72"/>
      <c r="KXE72"/>
      <c r="KXF72"/>
      <c r="KXG72"/>
      <c r="KXH72"/>
      <c r="KXI72"/>
      <c r="KXJ72"/>
      <c r="KXK72"/>
      <c r="KXL72"/>
      <c r="KXM72"/>
      <c r="KXN72"/>
      <c r="KXO72"/>
      <c r="KXP72"/>
      <c r="KXQ72"/>
      <c r="KXR72"/>
      <c r="KXS72"/>
      <c r="KXT72"/>
      <c r="KXU72"/>
      <c r="KXV72"/>
      <c r="KXW72"/>
      <c r="KXX72"/>
      <c r="KXY72"/>
      <c r="KXZ72"/>
      <c r="KYA72"/>
      <c r="KYB72"/>
      <c r="KYC72"/>
      <c r="KYD72"/>
      <c r="KYE72"/>
      <c r="KYF72"/>
      <c r="KYG72"/>
      <c r="KYH72"/>
      <c r="KYI72"/>
      <c r="KYJ72"/>
      <c r="KYK72"/>
      <c r="KYL72"/>
      <c r="KYM72"/>
      <c r="KYN72"/>
      <c r="KYO72"/>
      <c r="KYP72"/>
      <c r="KYQ72"/>
      <c r="KYR72"/>
      <c r="KYS72"/>
      <c r="KYT72"/>
      <c r="KYU72"/>
      <c r="KYV72"/>
      <c r="KYW72"/>
      <c r="KYX72"/>
      <c r="KYY72"/>
      <c r="KYZ72"/>
      <c r="KZA72"/>
      <c r="KZB72"/>
      <c r="KZC72"/>
      <c r="KZD72"/>
      <c r="KZE72"/>
      <c r="KZF72"/>
      <c r="KZG72"/>
      <c r="KZH72"/>
      <c r="KZI72"/>
      <c r="KZJ72"/>
      <c r="KZK72"/>
      <c r="KZL72"/>
      <c r="KZM72"/>
      <c r="KZN72"/>
      <c r="KZO72"/>
      <c r="KZP72"/>
      <c r="KZQ72"/>
      <c r="KZR72"/>
      <c r="KZS72"/>
      <c r="KZT72"/>
      <c r="KZU72"/>
      <c r="KZV72"/>
      <c r="KZW72"/>
      <c r="KZX72"/>
      <c r="KZY72"/>
      <c r="KZZ72"/>
      <c r="LAA72"/>
      <c r="LAB72"/>
      <c r="LAC72"/>
      <c r="LAD72"/>
      <c r="LAE72"/>
      <c r="LAF72"/>
      <c r="LAG72"/>
      <c r="LAH72"/>
      <c r="LAI72"/>
      <c r="LAJ72"/>
      <c r="LAK72"/>
      <c r="LAL72"/>
      <c r="LAM72"/>
      <c r="LAN72"/>
      <c r="LAO72"/>
      <c r="LAP72"/>
      <c r="LAQ72"/>
      <c r="LAR72"/>
      <c r="LAS72"/>
      <c r="LAT72"/>
      <c r="LAU72"/>
      <c r="LAV72"/>
      <c r="LAW72"/>
      <c r="LAX72"/>
      <c r="LAY72"/>
      <c r="LAZ72"/>
      <c r="LBA72"/>
      <c r="LBB72"/>
      <c r="LBC72"/>
      <c r="LBD72"/>
      <c r="LBE72"/>
      <c r="LBF72"/>
      <c r="LBG72"/>
      <c r="LBH72"/>
      <c r="LBI72"/>
      <c r="LBJ72"/>
      <c r="LBK72"/>
      <c r="LBL72"/>
      <c r="LBM72"/>
      <c r="LBN72"/>
      <c r="LBO72"/>
      <c r="LBP72"/>
      <c r="LBQ72"/>
      <c r="LBR72"/>
      <c r="LBS72"/>
      <c r="LBT72"/>
      <c r="LBU72"/>
      <c r="LBV72"/>
      <c r="LBW72"/>
      <c r="LBX72"/>
      <c r="LBY72"/>
      <c r="LBZ72"/>
      <c r="LCA72"/>
      <c r="LCB72"/>
      <c r="LCC72"/>
      <c r="LCD72"/>
      <c r="LCE72"/>
      <c r="LCF72"/>
      <c r="LCG72"/>
      <c r="LCH72"/>
      <c r="LCI72"/>
      <c r="LCJ72"/>
      <c r="LCK72"/>
      <c r="LCL72"/>
      <c r="LCM72"/>
      <c r="LCN72"/>
      <c r="LCO72"/>
      <c r="LCP72"/>
      <c r="LCQ72"/>
      <c r="LCR72"/>
      <c r="LCS72"/>
      <c r="LCT72"/>
      <c r="LCU72"/>
      <c r="LCV72"/>
      <c r="LCW72"/>
      <c r="LCX72"/>
      <c r="LCY72"/>
      <c r="LCZ72"/>
      <c r="LDA72"/>
      <c r="LDB72"/>
      <c r="LDC72"/>
      <c r="LDD72"/>
      <c r="LDE72"/>
      <c r="LDF72"/>
      <c r="LDG72"/>
      <c r="LDH72"/>
      <c r="LDI72"/>
      <c r="LDJ72"/>
      <c r="LDK72"/>
      <c r="LDL72"/>
      <c r="LDM72"/>
      <c r="LDN72"/>
      <c r="LDO72"/>
      <c r="LDP72"/>
      <c r="LDQ72"/>
      <c r="LDR72"/>
      <c r="LDS72"/>
      <c r="LDT72"/>
      <c r="LDU72"/>
      <c r="LDV72"/>
      <c r="LDW72"/>
      <c r="LDX72"/>
      <c r="LDY72"/>
      <c r="LDZ72"/>
      <c r="LEA72"/>
      <c r="LEB72"/>
      <c r="LEC72"/>
      <c r="LED72"/>
      <c r="LEE72"/>
      <c r="LEF72"/>
      <c r="LEG72"/>
      <c r="LEH72"/>
      <c r="LEI72"/>
      <c r="LEJ72"/>
      <c r="LEK72"/>
      <c r="LEL72"/>
      <c r="LEM72"/>
      <c r="LEN72"/>
      <c r="LEO72"/>
      <c r="LEP72"/>
      <c r="LEQ72"/>
      <c r="LER72"/>
      <c r="LES72"/>
      <c r="LET72"/>
      <c r="LEU72"/>
      <c r="LEV72"/>
      <c r="LEW72"/>
      <c r="LEX72"/>
      <c r="LEY72"/>
      <c r="LEZ72"/>
      <c r="LFA72"/>
      <c r="LFB72"/>
      <c r="LFC72"/>
      <c r="LFD72"/>
      <c r="LFE72"/>
      <c r="LFF72"/>
      <c r="LFG72"/>
      <c r="LFH72"/>
      <c r="LFI72"/>
      <c r="LFJ72"/>
      <c r="LFK72"/>
      <c r="LFL72"/>
      <c r="LFM72"/>
      <c r="LFN72"/>
      <c r="LFO72"/>
      <c r="LFP72"/>
      <c r="LFQ72"/>
      <c r="LFR72"/>
      <c r="LFS72"/>
      <c r="LFT72"/>
      <c r="LFU72"/>
      <c r="LFV72"/>
      <c r="LFW72"/>
      <c r="LFX72"/>
      <c r="LFY72"/>
      <c r="LFZ72"/>
      <c r="LGA72"/>
      <c r="LGB72"/>
      <c r="LGC72"/>
      <c r="LGD72"/>
      <c r="LGE72"/>
      <c r="LGF72"/>
      <c r="LGG72"/>
      <c r="LGH72"/>
      <c r="LGI72"/>
      <c r="LGJ72"/>
      <c r="LGK72"/>
      <c r="LGL72"/>
      <c r="LGM72"/>
      <c r="LGN72"/>
      <c r="LGO72"/>
      <c r="LGP72"/>
      <c r="LGQ72"/>
      <c r="LGR72"/>
      <c r="LGS72"/>
      <c r="LGT72"/>
      <c r="LGU72"/>
      <c r="LGV72"/>
      <c r="LGW72"/>
      <c r="LGX72"/>
      <c r="LGY72"/>
      <c r="LGZ72"/>
      <c r="LHA72"/>
      <c r="LHB72"/>
      <c r="LHC72"/>
      <c r="LHD72"/>
      <c r="LHE72"/>
      <c r="LHF72"/>
      <c r="LHG72"/>
      <c r="LHH72"/>
      <c r="LHI72"/>
      <c r="LHJ72"/>
      <c r="LHK72"/>
      <c r="LHL72"/>
      <c r="LHM72"/>
      <c r="LHN72"/>
      <c r="LHO72"/>
      <c r="LHP72"/>
      <c r="LHQ72"/>
      <c r="LHR72"/>
      <c r="LHS72"/>
      <c r="LHT72"/>
      <c r="LHU72"/>
      <c r="LHV72"/>
      <c r="LHW72"/>
      <c r="LHX72"/>
      <c r="LHY72"/>
      <c r="LHZ72"/>
      <c r="LIA72"/>
      <c r="LIB72"/>
      <c r="LIC72"/>
      <c r="LID72"/>
      <c r="LIE72"/>
      <c r="LIF72"/>
      <c r="LIG72"/>
      <c r="LIH72"/>
      <c r="LII72"/>
      <c r="LIJ72"/>
      <c r="LIK72"/>
      <c r="LIL72"/>
      <c r="LIM72"/>
      <c r="LIN72"/>
      <c r="LIO72"/>
      <c r="LIP72"/>
      <c r="LIQ72"/>
      <c r="LIR72"/>
      <c r="LIS72"/>
      <c r="LIT72"/>
      <c r="LIU72"/>
      <c r="LIV72"/>
      <c r="LIW72"/>
      <c r="LIX72"/>
      <c r="LIY72"/>
      <c r="LIZ72"/>
      <c r="LJA72"/>
      <c r="LJB72"/>
      <c r="LJC72"/>
      <c r="LJD72"/>
      <c r="LJE72"/>
      <c r="LJF72"/>
      <c r="LJG72"/>
      <c r="LJH72"/>
      <c r="LJI72"/>
      <c r="LJJ72"/>
      <c r="LJK72"/>
      <c r="LJL72"/>
      <c r="LJM72"/>
      <c r="LJN72"/>
      <c r="LJO72"/>
      <c r="LJP72"/>
      <c r="LJQ72"/>
      <c r="LJR72"/>
      <c r="LJS72"/>
      <c r="LJT72"/>
      <c r="LJU72"/>
      <c r="LJV72"/>
      <c r="LJW72"/>
      <c r="LJX72"/>
      <c r="LJY72"/>
      <c r="LJZ72"/>
      <c r="LKA72"/>
      <c r="LKB72"/>
      <c r="LKC72"/>
      <c r="LKD72"/>
      <c r="LKE72"/>
      <c r="LKF72"/>
      <c r="LKG72"/>
      <c r="LKH72"/>
      <c r="LKI72"/>
      <c r="LKJ72"/>
      <c r="LKK72"/>
      <c r="LKL72"/>
      <c r="LKM72"/>
      <c r="LKN72"/>
      <c r="LKO72"/>
      <c r="LKP72"/>
      <c r="LKQ72"/>
      <c r="LKR72"/>
      <c r="LKS72"/>
      <c r="LKT72"/>
      <c r="LKU72"/>
      <c r="LKV72"/>
      <c r="LKW72"/>
      <c r="LKX72"/>
      <c r="LKY72"/>
      <c r="LKZ72"/>
      <c r="LLA72"/>
      <c r="LLB72"/>
      <c r="LLC72"/>
      <c r="LLD72"/>
      <c r="LLE72"/>
      <c r="LLF72"/>
      <c r="LLG72"/>
      <c r="LLH72"/>
      <c r="LLI72"/>
      <c r="LLJ72"/>
      <c r="LLK72"/>
      <c r="LLL72"/>
      <c r="LLM72"/>
      <c r="LLN72"/>
      <c r="LLO72"/>
      <c r="LLP72"/>
      <c r="LLQ72"/>
      <c r="LLR72"/>
      <c r="LLS72"/>
      <c r="LLT72"/>
      <c r="LLU72"/>
      <c r="LLV72"/>
      <c r="LLW72"/>
      <c r="LLX72"/>
      <c r="LLY72"/>
      <c r="LLZ72"/>
      <c r="LMA72"/>
      <c r="LMB72"/>
      <c r="LMC72"/>
      <c r="LMD72"/>
      <c r="LME72"/>
      <c r="LMF72"/>
      <c r="LMG72"/>
      <c r="LMH72"/>
      <c r="LMI72"/>
      <c r="LMJ72"/>
      <c r="LMK72"/>
      <c r="LML72"/>
      <c r="LMM72"/>
      <c r="LMN72"/>
      <c r="LMO72"/>
      <c r="LMP72"/>
      <c r="LMQ72"/>
      <c r="LMR72"/>
      <c r="LMS72"/>
      <c r="LMT72"/>
      <c r="LMU72"/>
      <c r="LMV72"/>
      <c r="LMW72"/>
      <c r="LMX72"/>
      <c r="LMY72"/>
      <c r="LMZ72"/>
      <c r="LNA72"/>
      <c r="LNB72"/>
      <c r="LNC72"/>
      <c r="LND72"/>
      <c r="LNE72"/>
      <c r="LNF72"/>
      <c r="LNG72"/>
      <c r="LNH72"/>
      <c r="LNI72"/>
      <c r="LNJ72"/>
      <c r="LNK72"/>
      <c r="LNL72"/>
      <c r="LNM72"/>
      <c r="LNN72"/>
      <c r="LNO72"/>
      <c r="LNP72"/>
      <c r="LNQ72"/>
      <c r="LNR72"/>
      <c r="LNS72"/>
      <c r="LNT72"/>
      <c r="LNU72"/>
      <c r="LNV72"/>
      <c r="LNW72"/>
      <c r="LNX72"/>
      <c r="LNY72"/>
      <c r="LNZ72"/>
      <c r="LOA72"/>
      <c r="LOB72"/>
      <c r="LOC72"/>
      <c r="LOD72"/>
      <c r="LOE72"/>
      <c r="LOF72"/>
      <c r="LOG72"/>
      <c r="LOH72"/>
      <c r="LOI72"/>
      <c r="LOJ72"/>
      <c r="LOK72"/>
      <c r="LOL72"/>
      <c r="LOM72"/>
      <c r="LON72"/>
      <c r="LOO72"/>
      <c r="LOP72"/>
      <c r="LOQ72"/>
      <c r="LOR72"/>
      <c r="LOS72"/>
      <c r="LOT72"/>
      <c r="LOU72"/>
      <c r="LOV72"/>
      <c r="LOW72"/>
      <c r="LOX72"/>
      <c r="LOY72"/>
      <c r="LOZ72"/>
      <c r="LPA72"/>
      <c r="LPB72"/>
      <c r="LPC72"/>
      <c r="LPD72"/>
      <c r="LPE72"/>
      <c r="LPF72"/>
      <c r="LPG72"/>
      <c r="LPH72"/>
      <c r="LPI72"/>
      <c r="LPJ72"/>
      <c r="LPK72"/>
      <c r="LPL72"/>
      <c r="LPM72"/>
      <c r="LPN72"/>
      <c r="LPO72"/>
      <c r="LPP72"/>
      <c r="LPQ72"/>
      <c r="LPR72"/>
      <c r="LPS72"/>
      <c r="LPT72"/>
      <c r="LPU72"/>
      <c r="LPV72"/>
      <c r="LPW72"/>
      <c r="LPX72"/>
      <c r="LPY72"/>
      <c r="LPZ72"/>
      <c r="LQA72"/>
      <c r="LQB72"/>
      <c r="LQC72"/>
      <c r="LQD72"/>
      <c r="LQE72"/>
      <c r="LQF72"/>
      <c r="LQG72"/>
      <c r="LQH72"/>
      <c r="LQI72"/>
      <c r="LQJ72"/>
      <c r="LQK72"/>
      <c r="LQL72"/>
      <c r="LQM72"/>
      <c r="LQN72"/>
      <c r="LQO72"/>
      <c r="LQP72"/>
      <c r="LQQ72"/>
      <c r="LQR72"/>
      <c r="LQS72"/>
      <c r="LQT72"/>
      <c r="LQU72"/>
      <c r="LQV72"/>
      <c r="LQW72"/>
      <c r="LQX72"/>
      <c r="LQY72"/>
      <c r="LQZ72"/>
      <c r="LRA72"/>
      <c r="LRB72"/>
      <c r="LRC72"/>
      <c r="LRD72"/>
      <c r="LRE72"/>
      <c r="LRF72"/>
      <c r="LRG72"/>
      <c r="LRH72"/>
      <c r="LRI72"/>
      <c r="LRJ72"/>
      <c r="LRK72"/>
      <c r="LRL72"/>
      <c r="LRM72"/>
      <c r="LRN72"/>
      <c r="LRO72"/>
      <c r="LRP72"/>
      <c r="LRQ72"/>
      <c r="LRR72"/>
      <c r="LRS72"/>
      <c r="LRT72"/>
      <c r="LRU72"/>
      <c r="LRV72"/>
      <c r="LRW72"/>
      <c r="LRX72"/>
      <c r="LRY72"/>
      <c r="LRZ72"/>
      <c r="LSA72"/>
      <c r="LSB72"/>
      <c r="LSC72"/>
      <c r="LSD72"/>
      <c r="LSE72"/>
      <c r="LSF72"/>
      <c r="LSG72"/>
      <c r="LSH72"/>
      <c r="LSI72"/>
      <c r="LSJ72"/>
      <c r="LSK72"/>
      <c r="LSL72"/>
      <c r="LSM72"/>
      <c r="LSN72"/>
      <c r="LSO72"/>
      <c r="LSP72"/>
      <c r="LSQ72"/>
      <c r="LSR72"/>
      <c r="LSS72"/>
      <c r="LST72"/>
      <c r="LSU72"/>
      <c r="LSV72"/>
      <c r="LSW72"/>
      <c r="LSX72"/>
      <c r="LSY72"/>
      <c r="LSZ72"/>
      <c r="LTA72"/>
      <c r="LTB72"/>
      <c r="LTC72"/>
      <c r="LTD72"/>
      <c r="LTE72"/>
      <c r="LTF72"/>
      <c r="LTG72"/>
      <c r="LTH72"/>
      <c r="LTI72"/>
      <c r="LTJ72"/>
      <c r="LTK72"/>
      <c r="LTL72"/>
      <c r="LTM72"/>
      <c r="LTN72"/>
      <c r="LTO72"/>
      <c r="LTP72"/>
      <c r="LTQ72"/>
      <c r="LTR72"/>
      <c r="LTS72"/>
      <c r="LTT72"/>
      <c r="LTU72"/>
      <c r="LTV72"/>
      <c r="LTW72"/>
      <c r="LTX72"/>
      <c r="LTY72"/>
      <c r="LTZ72"/>
      <c r="LUA72"/>
      <c r="LUB72"/>
      <c r="LUC72"/>
      <c r="LUD72"/>
      <c r="LUE72"/>
      <c r="LUF72"/>
      <c r="LUG72"/>
      <c r="LUH72"/>
      <c r="LUI72"/>
      <c r="LUJ72"/>
      <c r="LUK72"/>
      <c r="LUL72"/>
      <c r="LUM72"/>
      <c r="LUN72"/>
      <c r="LUO72"/>
      <c r="LUP72"/>
      <c r="LUQ72"/>
      <c r="LUR72"/>
      <c r="LUS72"/>
      <c r="LUT72"/>
      <c r="LUU72"/>
      <c r="LUV72"/>
      <c r="LUW72"/>
      <c r="LUX72"/>
      <c r="LUY72"/>
      <c r="LUZ72"/>
      <c r="LVA72"/>
      <c r="LVB72"/>
      <c r="LVC72"/>
      <c r="LVD72"/>
      <c r="LVE72"/>
      <c r="LVF72"/>
      <c r="LVG72"/>
      <c r="LVH72"/>
      <c r="LVI72"/>
      <c r="LVJ72"/>
      <c r="LVK72"/>
      <c r="LVL72"/>
      <c r="LVM72"/>
      <c r="LVN72"/>
      <c r="LVO72"/>
      <c r="LVP72"/>
      <c r="LVQ72"/>
      <c r="LVR72"/>
      <c r="LVS72"/>
      <c r="LVT72"/>
      <c r="LVU72"/>
      <c r="LVV72"/>
      <c r="LVW72"/>
      <c r="LVX72"/>
      <c r="LVY72"/>
      <c r="LVZ72"/>
      <c r="LWA72"/>
      <c r="LWB72"/>
      <c r="LWC72"/>
      <c r="LWD72"/>
      <c r="LWE72"/>
      <c r="LWF72"/>
      <c r="LWG72"/>
      <c r="LWH72"/>
      <c r="LWI72"/>
      <c r="LWJ72"/>
      <c r="LWK72"/>
      <c r="LWL72"/>
      <c r="LWM72"/>
      <c r="LWN72"/>
      <c r="LWO72"/>
      <c r="LWP72"/>
      <c r="LWQ72"/>
      <c r="LWR72"/>
      <c r="LWS72"/>
      <c r="LWT72"/>
      <c r="LWU72"/>
      <c r="LWV72"/>
      <c r="LWW72"/>
      <c r="LWX72"/>
      <c r="LWY72"/>
      <c r="LWZ72"/>
      <c r="LXA72"/>
      <c r="LXB72"/>
      <c r="LXC72"/>
      <c r="LXD72"/>
      <c r="LXE72"/>
      <c r="LXF72"/>
      <c r="LXG72"/>
      <c r="LXH72"/>
      <c r="LXI72"/>
      <c r="LXJ72"/>
      <c r="LXK72"/>
      <c r="LXL72"/>
      <c r="LXM72"/>
      <c r="LXN72"/>
      <c r="LXO72"/>
      <c r="LXP72"/>
      <c r="LXQ72"/>
      <c r="LXR72"/>
      <c r="LXS72"/>
      <c r="LXT72"/>
      <c r="LXU72"/>
      <c r="LXV72"/>
      <c r="LXW72"/>
      <c r="LXX72"/>
      <c r="LXY72"/>
      <c r="LXZ72"/>
      <c r="LYA72"/>
      <c r="LYB72"/>
      <c r="LYC72"/>
      <c r="LYD72"/>
      <c r="LYE72"/>
      <c r="LYF72"/>
      <c r="LYG72"/>
      <c r="LYH72"/>
      <c r="LYI72"/>
      <c r="LYJ72"/>
      <c r="LYK72"/>
      <c r="LYL72"/>
      <c r="LYM72"/>
      <c r="LYN72"/>
      <c r="LYO72"/>
      <c r="LYP72"/>
      <c r="LYQ72"/>
      <c r="LYR72"/>
      <c r="LYS72"/>
      <c r="LYT72"/>
      <c r="LYU72"/>
      <c r="LYV72"/>
      <c r="LYW72"/>
      <c r="LYX72"/>
      <c r="LYY72"/>
      <c r="LYZ72"/>
      <c r="LZA72"/>
      <c r="LZB72"/>
      <c r="LZC72"/>
      <c r="LZD72"/>
      <c r="LZE72"/>
      <c r="LZF72"/>
      <c r="LZG72"/>
      <c r="LZH72"/>
      <c r="LZI72"/>
      <c r="LZJ72"/>
      <c r="LZK72"/>
      <c r="LZL72"/>
      <c r="LZM72"/>
      <c r="LZN72"/>
      <c r="LZO72"/>
      <c r="LZP72"/>
      <c r="LZQ72"/>
      <c r="LZR72"/>
      <c r="LZS72"/>
      <c r="LZT72"/>
      <c r="LZU72"/>
      <c r="LZV72"/>
      <c r="LZW72"/>
      <c r="LZX72"/>
      <c r="LZY72"/>
      <c r="LZZ72"/>
      <c r="MAA72"/>
      <c r="MAB72"/>
      <c r="MAC72"/>
      <c r="MAD72"/>
      <c r="MAE72"/>
      <c r="MAF72"/>
      <c r="MAG72"/>
      <c r="MAH72"/>
      <c r="MAI72"/>
      <c r="MAJ72"/>
      <c r="MAK72"/>
      <c r="MAL72"/>
      <c r="MAM72"/>
      <c r="MAN72"/>
      <c r="MAO72"/>
      <c r="MAP72"/>
      <c r="MAQ72"/>
      <c r="MAR72"/>
      <c r="MAS72"/>
      <c r="MAT72"/>
      <c r="MAU72"/>
      <c r="MAV72"/>
      <c r="MAW72"/>
      <c r="MAX72"/>
      <c r="MAY72"/>
      <c r="MAZ72"/>
      <c r="MBA72"/>
      <c r="MBB72"/>
      <c r="MBC72"/>
      <c r="MBD72"/>
      <c r="MBE72"/>
      <c r="MBF72"/>
      <c r="MBG72"/>
      <c r="MBH72"/>
      <c r="MBI72"/>
      <c r="MBJ72"/>
      <c r="MBK72"/>
      <c r="MBL72"/>
      <c r="MBM72"/>
      <c r="MBN72"/>
      <c r="MBO72"/>
      <c r="MBP72"/>
      <c r="MBQ72"/>
      <c r="MBR72"/>
      <c r="MBS72"/>
      <c r="MBT72"/>
      <c r="MBU72"/>
      <c r="MBV72"/>
      <c r="MBW72"/>
      <c r="MBX72"/>
      <c r="MBY72"/>
      <c r="MBZ72"/>
      <c r="MCA72"/>
      <c r="MCB72"/>
      <c r="MCC72"/>
      <c r="MCD72"/>
      <c r="MCE72"/>
      <c r="MCF72"/>
      <c r="MCG72"/>
      <c r="MCH72"/>
      <c r="MCI72"/>
      <c r="MCJ72"/>
      <c r="MCK72"/>
      <c r="MCL72"/>
      <c r="MCM72"/>
      <c r="MCN72"/>
      <c r="MCO72"/>
      <c r="MCP72"/>
      <c r="MCQ72"/>
      <c r="MCR72"/>
      <c r="MCS72"/>
      <c r="MCT72"/>
      <c r="MCU72"/>
      <c r="MCV72"/>
      <c r="MCW72"/>
      <c r="MCX72"/>
      <c r="MCY72"/>
      <c r="MCZ72"/>
      <c r="MDA72"/>
      <c r="MDB72"/>
      <c r="MDC72"/>
      <c r="MDD72"/>
      <c r="MDE72"/>
      <c r="MDF72"/>
      <c r="MDG72"/>
      <c r="MDH72"/>
      <c r="MDI72"/>
      <c r="MDJ72"/>
      <c r="MDK72"/>
      <c r="MDL72"/>
      <c r="MDM72"/>
      <c r="MDN72"/>
      <c r="MDO72"/>
      <c r="MDP72"/>
      <c r="MDQ72"/>
      <c r="MDR72"/>
      <c r="MDS72"/>
      <c r="MDT72"/>
      <c r="MDU72"/>
      <c r="MDV72"/>
      <c r="MDW72"/>
      <c r="MDX72"/>
      <c r="MDY72"/>
      <c r="MDZ72"/>
      <c r="MEA72"/>
      <c r="MEB72"/>
      <c r="MEC72"/>
      <c r="MED72"/>
      <c r="MEE72"/>
      <c r="MEF72"/>
      <c r="MEG72"/>
      <c r="MEH72"/>
      <c r="MEI72"/>
      <c r="MEJ72"/>
      <c r="MEK72"/>
      <c r="MEL72"/>
      <c r="MEM72"/>
      <c r="MEN72"/>
      <c r="MEO72"/>
      <c r="MEP72"/>
      <c r="MEQ72"/>
      <c r="MER72"/>
      <c r="MES72"/>
      <c r="MET72"/>
      <c r="MEU72"/>
      <c r="MEV72"/>
      <c r="MEW72"/>
      <c r="MEX72"/>
      <c r="MEY72"/>
      <c r="MEZ72"/>
      <c r="MFA72"/>
      <c r="MFB72"/>
      <c r="MFC72"/>
      <c r="MFD72"/>
      <c r="MFE72"/>
      <c r="MFF72"/>
      <c r="MFG72"/>
      <c r="MFH72"/>
      <c r="MFI72"/>
      <c r="MFJ72"/>
      <c r="MFK72"/>
      <c r="MFL72"/>
      <c r="MFM72"/>
      <c r="MFN72"/>
      <c r="MFO72"/>
      <c r="MFP72"/>
      <c r="MFQ72"/>
      <c r="MFR72"/>
      <c r="MFS72"/>
      <c r="MFT72"/>
      <c r="MFU72"/>
      <c r="MFV72"/>
      <c r="MFW72"/>
      <c r="MFX72"/>
      <c r="MFY72"/>
      <c r="MFZ72"/>
      <c r="MGA72"/>
      <c r="MGB72"/>
      <c r="MGC72"/>
      <c r="MGD72"/>
      <c r="MGE72"/>
      <c r="MGF72"/>
      <c r="MGG72"/>
      <c r="MGH72"/>
      <c r="MGI72"/>
      <c r="MGJ72"/>
      <c r="MGK72"/>
      <c r="MGL72"/>
      <c r="MGM72"/>
      <c r="MGN72"/>
      <c r="MGO72"/>
      <c r="MGP72"/>
      <c r="MGQ72"/>
      <c r="MGR72"/>
      <c r="MGS72"/>
      <c r="MGT72"/>
      <c r="MGU72"/>
      <c r="MGV72"/>
      <c r="MGW72"/>
      <c r="MGX72"/>
      <c r="MGY72"/>
      <c r="MGZ72"/>
      <c r="MHA72"/>
      <c r="MHB72"/>
      <c r="MHC72"/>
      <c r="MHD72"/>
      <c r="MHE72"/>
      <c r="MHF72"/>
      <c r="MHG72"/>
      <c r="MHH72"/>
      <c r="MHI72"/>
      <c r="MHJ72"/>
      <c r="MHK72"/>
      <c r="MHL72"/>
      <c r="MHM72"/>
      <c r="MHN72"/>
      <c r="MHO72"/>
      <c r="MHP72"/>
      <c r="MHQ72"/>
      <c r="MHR72"/>
      <c r="MHS72"/>
      <c r="MHT72"/>
      <c r="MHU72"/>
      <c r="MHV72"/>
      <c r="MHW72"/>
      <c r="MHX72"/>
      <c r="MHY72"/>
      <c r="MHZ72"/>
      <c r="MIA72"/>
      <c r="MIB72"/>
      <c r="MIC72"/>
      <c r="MID72"/>
      <c r="MIE72"/>
      <c r="MIF72"/>
      <c r="MIG72"/>
      <c r="MIH72"/>
      <c r="MII72"/>
      <c r="MIJ72"/>
      <c r="MIK72"/>
      <c r="MIL72"/>
      <c r="MIM72"/>
      <c r="MIN72"/>
      <c r="MIO72"/>
      <c r="MIP72"/>
      <c r="MIQ72"/>
      <c r="MIR72"/>
      <c r="MIS72"/>
      <c r="MIT72"/>
      <c r="MIU72"/>
      <c r="MIV72"/>
      <c r="MIW72"/>
      <c r="MIX72"/>
      <c r="MIY72"/>
      <c r="MIZ72"/>
      <c r="MJA72"/>
      <c r="MJB72"/>
      <c r="MJC72"/>
      <c r="MJD72"/>
      <c r="MJE72"/>
      <c r="MJF72"/>
      <c r="MJG72"/>
      <c r="MJH72"/>
      <c r="MJI72"/>
      <c r="MJJ72"/>
      <c r="MJK72"/>
      <c r="MJL72"/>
      <c r="MJM72"/>
      <c r="MJN72"/>
      <c r="MJO72"/>
      <c r="MJP72"/>
      <c r="MJQ72"/>
      <c r="MJR72"/>
      <c r="MJS72"/>
      <c r="MJT72"/>
      <c r="MJU72"/>
      <c r="MJV72"/>
      <c r="MJW72"/>
      <c r="MJX72"/>
      <c r="MJY72"/>
      <c r="MJZ72"/>
      <c r="MKA72"/>
      <c r="MKB72"/>
      <c r="MKC72"/>
      <c r="MKD72"/>
      <c r="MKE72"/>
      <c r="MKF72"/>
      <c r="MKG72"/>
      <c r="MKH72"/>
      <c r="MKI72"/>
      <c r="MKJ72"/>
      <c r="MKK72"/>
      <c r="MKL72"/>
      <c r="MKM72"/>
      <c r="MKN72"/>
      <c r="MKO72"/>
      <c r="MKP72"/>
      <c r="MKQ72"/>
      <c r="MKR72"/>
      <c r="MKS72"/>
      <c r="MKT72"/>
      <c r="MKU72"/>
      <c r="MKV72"/>
      <c r="MKW72"/>
      <c r="MKX72"/>
      <c r="MKY72"/>
      <c r="MKZ72"/>
      <c r="MLA72"/>
      <c r="MLB72"/>
      <c r="MLC72"/>
      <c r="MLD72"/>
      <c r="MLE72"/>
      <c r="MLF72"/>
      <c r="MLG72"/>
      <c r="MLH72"/>
      <c r="MLI72"/>
      <c r="MLJ72"/>
      <c r="MLK72"/>
      <c r="MLL72"/>
      <c r="MLM72"/>
      <c r="MLN72"/>
      <c r="MLO72"/>
      <c r="MLP72"/>
      <c r="MLQ72"/>
      <c r="MLR72"/>
      <c r="MLS72"/>
      <c r="MLT72"/>
      <c r="MLU72"/>
      <c r="MLV72"/>
      <c r="MLW72"/>
      <c r="MLX72"/>
      <c r="MLY72"/>
      <c r="MLZ72"/>
      <c r="MMA72"/>
      <c r="MMB72"/>
      <c r="MMC72"/>
      <c r="MMD72"/>
      <c r="MME72"/>
      <c r="MMF72"/>
      <c r="MMG72"/>
      <c r="MMH72"/>
      <c r="MMI72"/>
      <c r="MMJ72"/>
      <c r="MMK72"/>
      <c r="MML72"/>
      <c r="MMM72"/>
      <c r="MMN72"/>
      <c r="MMO72"/>
      <c r="MMP72"/>
      <c r="MMQ72"/>
      <c r="MMR72"/>
      <c r="MMS72"/>
      <c r="MMT72"/>
      <c r="MMU72"/>
      <c r="MMV72"/>
      <c r="MMW72"/>
      <c r="MMX72"/>
      <c r="MMY72"/>
      <c r="MMZ72"/>
      <c r="MNA72"/>
      <c r="MNB72"/>
      <c r="MNC72"/>
      <c r="MND72"/>
      <c r="MNE72"/>
      <c r="MNF72"/>
      <c r="MNG72"/>
      <c r="MNH72"/>
      <c r="MNI72"/>
      <c r="MNJ72"/>
      <c r="MNK72"/>
      <c r="MNL72"/>
      <c r="MNM72"/>
      <c r="MNN72"/>
      <c r="MNO72"/>
      <c r="MNP72"/>
      <c r="MNQ72"/>
      <c r="MNR72"/>
      <c r="MNS72"/>
      <c r="MNT72"/>
      <c r="MNU72"/>
      <c r="MNV72"/>
      <c r="MNW72"/>
      <c r="MNX72"/>
      <c r="MNY72"/>
      <c r="MNZ72"/>
      <c r="MOA72"/>
      <c r="MOB72"/>
      <c r="MOC72"/>
      <c r="MOD72"/>
      <c r="MOE72"/>
      <c r="MOF72"/>
      <c r="MOG72"/>
      <c r="MOH72"/>
      <c r="MOI72"/>
      <c r="MOJ72"/>
      <c r="MOK72"/>
      <c r="MOL72"/>
      <c r="MOM72"/>
      <c r="MON72"/>
      <c r="MOO72"/>
      <c r="MOP72"/>
      <c r="MOQ72"/>
      <c r="MOR72"/>
      <c r="MOS72"/>
      <c r="MOT72"/>
      <c r="MOU72"/>
      <c r="MOV72"/>
      <c r="MOW72"/>
      <c r="MOX72"/>
      <c r="MOY72"/>
      <c r="MOZ72"/>
      <c r="MPA72"/>
      <c r="MPB72"/>
      <c r="MPC72"/>
      <c r="MPD72"/>
      <c r="MPE72"/>
      <c r="MPF72"/>
      <c r="MPG72"/>
      <c r="MPH72"/>
      <c r="MPI72"/>
      <c r="MPJ72"/>
      <c r="MPK72"/>
      <c r="MPL72"/>
      <c r="MPM72"/>
      <c r="MPN72"/>
      <c r="MPO72"/>
      <c r="MPP72"/>
      <c r="MPQ72"/>
      <c r="MPR72"/>
      <c r="MPS72"/>
      <c r="MPT72"/>
      <c r="MPU72"/>
      <c r="MPV72"/>
      <c r="MPW72"/>
      <c r="MPX72"/>
      <c r="MPY72"/>
      <c r="MPZ72"/>
      <c r="MQA72"/>
      <c r="MQB72"/>
      <c r="MQC72"/>
      <c r="MQD72"/>
      <c r="MQE72"/>
      <c r="MQF72"/>
      <c r="MQG72"/>
      <c r="MQH72"/>
      <c r="MQI72"/>
      <c r="MQJ72"/>
      <c r="MQK72"/>
      <c r="MQL72"/>
      <c r="MQM72"/>
      <c r="MQN72"/>
      <c r="MQO72"/>
      <c r="MQP72"/>
      <c r="MQQ72"/>
      <c r="MQR72"/>
      <c r="MQS72"/>
      <c r="MQT72"/>
      <c r="MQU72"/>
      <c r="MQV72"/>
      <c r="MQW72"/>
      <c r="MQX72"/>
      <c r="MQY72"/>
      <c r="MQZ72"/>
      <c r="MRA72"/>
      <c r="MRB72"/>
      <c r="MRC72"/>
      <c r="MRD72"/>
      <c r="MRE72"/>
      <c r="MRF72"/>
      <c r="MRG72"/>
      <c r="MRH72"/>
      <c r="MRI72"/>
      <c r="MRJ72"/>
      <c r="MRK72"/>
      <c r="MRL72"/>
      <c r="MRM72"/>
      <c r="MRN72"/>
      <c r="MRO72"/>
      <c r="MRP72"/>
      <c r="MRQ72"/>
      <c r="MRR72"/>
      <c r="MRS72"/>
      <c r="MRT72"/>
      <c r="MRU72"/>
      <c r="MRV72"/>
      <c r="MRW72"/>
      <c r="MRX72"/>
      <c r="MRY72"/>
      <c r="MRZ72"/>
      <c r="MSA72"/>
      <c r="MSB72"/>
      <c r="MSC72"/>
      <c r="MSD72"/>
      <c r="MSE72"/>
      <c r="MSF72"/>
      <c r="MSG72"/>
      <c r="MSH72"/>
      <c r="MSI72"/>
      <c r="MSJ72"/>
      <c r="MSK72"/>
      <c r="MSL72"/>
      <c r="MSM72"/>
      <c r="MSN72"/>
      <c r="MSO72"/>
      <c r="MSP72"/>
      <c r="MSQ72"/>
      <c r="MSR72"/>
      <c r="MSS72"/>
      <c r="MST72"/>
      <c r="MSU72"/>
      <c r="MSV72"/>
      <c r="MSW72"/>
      <c r="MSX72"/>
      <c r="MSY72"/>
      <c r="MSZ72"/>
      <c r="MTA72"/>
      <c r="MTB72"/>
      <c r="MTC72"/>
      <c r="MTD72"/>
      <c r="MTE72"/>
      <c r="MTF72"/>
      <c r="MTG72"/>
      <c r="MTH72"/>
      <c r="MTI72"/>
      <c r="MTJ72"/>
      <c r="MTK72"/>
      <c r="MTL72"/>
      <c r="MTM72"/>
      <c r="MTN72"/>
      <c r="MTO72"/>
      <c r="MTP72"/>
      <c r="MTQ72"/>
      <c r="MTR72"/>
      <c r="MTS72"/>
      <c r="MTT72"/>
      <c r="MTU72"/>
      <c r="MTV72"/>
      <c r="MTW72"/>
      <c r="MTX72"/>
      <c r="MTY72"/>
      <c r="MTZ72"/>
      <c r="MUA72"/>
      <c r="MUB72"/>
      <c r="MUC72"/>
      <c r="MUD72"/>
      <c r="MUE72"/>
      <c r="MUF72"/>
      <c r="MUG72"/>
      <c r="MUH72"/>
      <c r="MUI72"/>
      <c r="MUJ72"/>
      <c r="MUK72"/>
      <c r="MUL72"/>
      <c r="MUM72"/>
      <c r="MUN72"/>
      <c r="MUO72"/>
      <c r="MUP72"/>
      <c r="MUQ72"/>
      <c r="MUR72"/>
      <c r="MUS72"/>
      <c r="MUT72"/>
      <c r="MUU72"/>
      <c r="MUV72"/>
      <c r="MUW72"/>
      <c r="MUX72"/>
      <c r="MUY72"/>
      <c r="MUZ72"/>
      <c r="MVA72"/>
      <c r="MVB72"/>
      <c r="MVC72"/>
      <c r="MVD72"/>
      <c r="MVE72"/>
      <c r="MVF72"/>
      <c r="MVG72"/>
      <c r="MVH72"/>
      <c r="MVI72"/>
      <c r="MVJ72"/>
      <c r="MVK72"/>
      <c r="MVL72"/>
      <c r="MVM72"/>
      <c r="MVN72"/>
      <c r="MVO72"/>
      <c r="MVP72"/>
      <c r="MVQ72"/>
      <c r="MVR72"/>
      <c r="MVS72"/>
      <c r="MVT72"/>
      <c r="MVU72"/>
      <c r="MVV72"/>
      <c r="MVW72"/>
      <c r="MVX72"/>
      <c r="MVY72"/>
      <c r="MVZ72"/>
      <c r="MWA72"/>
      <c r="MWB72"/>
      <c r="MWC72"/>
      <c r="MWD72"/>
      <c r="MWE72"/>
      <c r="MWF72"/>
      <c r="MWG72"/>
      <c r="MWH72"/>
      <c r="MWI72"/>
      <c r="MWJ72"/>
      <c r="MWK72"/>
      <c r="MWL72"/>
      <c r="MWM72"/>
      <c r="MWN72"/>
      <c r="MWO72"/>
      <c r="MWP72"/>
      <c r="MWQ72"/>
      <c r="MWR72"/>
      <c r="MWS72"/>
      <c r="MWT72"/>
      <c r="MWU72"/>
      <c r="MWV72"/>
      <c r="MWW72"/>
      <c r="MWX72"/>
      <c r="MWY72"/>
      <c r="MWZ72"/>
      <c r="MXA72"/>
      <c r="MXB72"/>
      <c r="MXC72"/>
      <c r="MXD72"/>
      <c r="MXE72"/>
      <c r="MXF72"/>
      <c r="MXG72"/>
      <c r="MXH72"/>
      <c r="MXI72"/>
      <c r="MXJ72"/>
      <c r="MXK72"/>
      <c r="MXL72"/>
      <c r="MXM72"/>
      <c r="MXN72"/>
      <c r="MXO72"/>
      <c r="MXP72"/>
      <c r="MXQ72"/>
      <c r="MXR72"/>
      <c r="MXS72"/>
      <c r="MXT72"/>
      <c r="MXU72"/>
      <c r="MXV72"/>
      <c r="MXW72"/>
      <c r="MXX72"/>
      <c r="MXY72"/>
      <c r="MXZ72"/>
      <c r="MYA72"/>
      <c r="MYB72"/>
      <c r="MYC72"/>
      <c r="MYD72"/>
      <c r="MYE72"/>
      <c r="MYF72"/>
      <c r="MYG72"/>
      <c r="MYH72"/>
      <c r="MYI72"/>
      <c r="MYJ72"/>
      <c r="MYK72"/>
      <c r="MYL72"/>
      <c r="MYM72"/>
      <c r="MYN72"/>
      <c r="MYO72"/>
      <c r="MYP72"/>
      <c r="MYQ72"/>
      <c r="MYR72"/>
      <c r="MYS72"/>
      <c r="MYT72"/>
      <c r="MYU72"/>
      <c r="MYV72"/>
      <c r="MYW72"/>
      <c r="MYX72"/>
      <c r="MYY72"/>
      <c r="MYZ72"/>
      <c r="MZA72"/>
      <c r="MZB72"/>
      <c r="MZC72"/>
      <c r="MZD72"/>
      <c r="MZE72"/>
      <c r="MZF72"/>
      <c r="MZG72"/>
      <c r="MZH72"/>
      <c r="MZI72"/>
      <c r="MZJ72"/>
      <c r="MZK72"/>
      <c r="MZL72"/>
      <c r="MZM72"/>
      <c r="MZN72"/>
      <c r="MZO72"/>
      <c r="MZP72"/>
      <c r="MZQ72"/>
      <c r="MZR72"/>
      <c r="MZS72"/>
      <c r="MZT72"/>
      <c r="MZU72"/>
      <c r="MZV72"/>
      <c r="MZW72"/>
      <c r="MZX72"/>
      <c r="MZY72"/>
      <c r="MZZ72"/>
      <c r="NAA72"/>
      <c r="NAB72"/>
      <c r="NAC72"/>
      <c r="NAD72"/>
      <c r="NAE72"/>
      <c r="NAF72"/>
      <c r="NAG72"/>
      <c r="NAH72"/>
      <c r="NAI72"/>
      <c r="NAJ72"/>
      <c r="NAK72"/>
      <c r="NAL72"/>
      <c r="NAM72"/>
      <c r="NAN72"/>
      <c r="NAO72"/>
      <c r="NAP72"/>
      <c r="NAQ72"/>
      <c r="NAR72"/>
      <c r="NAS72"/>
      <c r="NAT72"/>
      <c r="NAU72"/>
      <c r="NAV72"/>
      <c r="NAW72"/>
      <c r="NAX72"/>
      <c r="NAY72"/>
      <c r="NAZ72"/>
      <c r="NBA72"/>
      <c r="NBB72"/>
      <c r="NBC72"/>
      <c r="NBD72"/>
      <c r="NBE72"/>
      <c r="NBF72"/>
      <c r="NBG72"/>
      <c r="NBH72"/>
      <c r="NBI72"/>
      <c r="NBJ72"/>
      <c r="NBK72"/>
      <c r="NBL72"/>
      <c r="NBM72"/>
      <c r="NBN72"/>
      <c r="NBO72"/>
      <c r="NBP72"/>
      <c r="NBQ72"/>
      <c r="NBR72"/>
      <c r="NBS72"/>
      <c r="NBT72"/>
      <c r="NBU72"/>
      <c r="NBV72"/>
      <c r="NBW72"/>
      <c r="NBX72"/>
      <c r="NBY72"/>
      <c r="NBZ72"/>
      <c r="NCA72"/>
      <c r="NCB72"/>
      <c r="NCC72"/>
      <c r="NCD72"/>
      <c r="NCE72"/>
      <c r="NCF72"/>
      <c r="NCG72"/>
      <c r="NCH72"/>
      <c r="NCI72"/>
      <c r="NCJ72"/>
      <c r="NCK72"/>
      <c r="NCL72"/>
      <c r="NCM72"/>
      <c r="NCN72"/>
      <c r="NCO72"/>
      <c r="NCP72"/>
      <c r="NCQ72"/>
      <c r="NCR72"/>
      <c r="NCS72"/>
      <c r="NCT72"/>
      <c r="NCU72"/>
      <c r="NCV72"/>
      <c r="NCW72"/>
      <c r="NCX72"/>
      <c r="NCY72"/>
      <c r="NCZ72"/>
      <c r="NDA72"/>
      <c r="NDB72"/>
      <c r="NDC72"/>
      <c r="NDD72"/>
      <c r="NDE72"/>
      <c r="NDF72"/>
      <c r="NDG72"/>
      <c r="NDH72"/>
      <c r="NDI72"/>
      <c r="NDJ72"/>
      <c r="NDK72"/>
      <c r="NDL72"/>
      <c r="NDM72"/>
      <c r="NDN72"/>
      <c r="NDO72"/>
      <c r="NDP72"/>
      <c r="NDQ72"/>
      <c r="NDR72"/>
      <c r="NDS72"/>
      <c r="NDT72"/>
      <c r="NDU72"/>
      <c r="NDV72"/>
      <c r="NDW72"/>
      <c r="NDX72"/>
      <c r="NDY72"/>
      <c r="NDZ72"/>
      <c r="NEA72"/>
      <c r="NEB72"/>
      <c r="NEC72"/>
      <c r="NED72"/>
      <c r="NEE72"/>
      <c r="NEF72"/>
      <c r="NEG72"/>
      <c r="NEH72"/>
      <c r="NEI72"/>
      <c r="NEJ72"/>
      <c r="NEK72"/>
      <c r="NEL72"/>
      <c r="NEM72"/>
      <c r="NEN72"/>
      <c r="NEO72"/>
      <c r="NEP72"/>
      <c r="NEQ72"/>
      <c r="NER72"/>
      <c r="NES72"/>
      <c r="NET72"/>
      <c r="NEU72"/>
      <c r="NEV72"/>
      <c r="NEW72"/>
      <c r="NEX72"/>
      <c r="NEY72"/>
      <c r="NEZ72"/>
      <c r="NFA72"/>
      <c r="NFB72"/>
      <c r="NFC72"/>
      <c r="NFD72"/>
      <c r="NFE72"/>
      <c r="NFF72"/>
      <c r="NFG72"/>
      <c r="NFH72"/>
      <c r="NFI72"/>
      <c r="NFJ72"/>
      <c r="NFK72"/>
      <c r="NFL72"/>
      <c r="NFM72"/>
      <c r="NFN72"/>
      <c r="NFO72"/>
      <c r="NFP72"/>
      <c r="NFQ72"/>
      <c r="NFR72"/>
      <c r="NFS72"/>
      <c r="NFT72"/>
      <c r="NFU72"/>
      <c r="NFV72"/>
      <c r="NFW72"/>
      <c r="NFX72"/>
      <c r="NFY72"/>
      <c r="NFZ72"/>
      <c r="NGA72"/>
      <c r="NGB72"/>
      <c r="NGC72"/>
      <c r="NGD72"/>
      <c r="NGE72"/>
      <c r="NGF72"/>
      <c r="NGG72"/>
      <c r="NGH72"/>
      <c r="NGI72"/>
      <c r="NGJ72"/>
      <c r="NGK72"/>
      <c r="NGL72"/>
      <c r="NGM72"/>
      <c r="NGN72"/>
      <c r="NGO72"/>
      <c r="NGP72"/>
      <c r="NGQ72"/>
      <c r="NGR72"/>
      <c r="NGS72"/>
      <c r="NGT72"/>
      <c r="NGU72"/>
      <c r="NGV72"/>
      <c r="NGW72"/>
      <c r="NGX72"/>
      <c r="NGY72"/>
      <c r="NGZ72"/>
      <c r="NHA72"/>
      <c r="NHB72"/>
      <c r="NHC72"/>
      <c r="NHD72"/>
      <c r="NHE72"/>
      <c r="NHF72"/>
      <c r="NHG72"/>
      <c r="NHH72"/>
      <c r="NHI72"/>
      <c r="NHJ72"/>
      <c r="NHK72"/>
      <c r="NHL72"/>
      <c r="NHM72"/>
      <c r="NHN72"/>
      <c r="NHO72"/>
      <c r="NHP72"/>
      <c r="NHQ72"/>
      <c r="NHR72"/>
      <c r="NHS72"/>
      <c r="NHT72"/>
      <c r="NHU72"/>
      <c r="NHV72"/>
      <c r="NHW72"/>
      <c r="NHX72"/>
      <c r="NHY72"/>
      <c r="NHZ72"/>
      <c r="NIA72"/>
      <c r="NIB72"/>
      <c r="NIC72"/>
      <c r="NID72"/>
      <c r="NIE72"/>
      <c r="NIF72"/>
      <c r="NIG72"/>
      <c r="NIH72"/>
      <c r="NII72"/>
      <c r="NIJ72"/>
      <c r="NIK72"/>
      <c r="NIL72"/>
      <c r="NIM72"/>
      <c r="NIN72"/>
      <c r="NIO72"/>
      <c r="NIP72"/>
      <c r="NIQ72"/>
      <c r="NIR72"/>
      <c r="NIS72"/>
      <c r="NIT72"/>
      <c r="NIU72"/>
      <c r="NIV72"/>
      <c r="NIW72"/>
      <c r="NIX72"/>
      <c r="NIY72"/>
      <c r="NIZ72"/>
      <c r="NJA72"/>
      <c r="NJB72"/>
      <c r="NJC72"/>
      <c r="NJD72"/>
      <c r="NJE72"/>
      <c r="NJF72"/>
      <c r="NJG72"/>
      <c r="NJH72"/>
      <c r="NJI72"/>
      <c r="NJJ72"/>
      <c r="NJK72"/>
      <c r="NJL72"/>
      <c r="NJM72"/>
      <c r="NJN72"/>
      <c r="NJO72"/>
      <c r="NJP72"/>
      <c r="NJQ72"/>
      <c r="NJR72"/>
      <c r="NJS72"/>
      <c r="NJT72"/>
      <c r="NJU72"/>
      <c r="NJV72"/>
      <c r="NJW72"/>
      <c r="NJX72"/>
      <c r="NJY72"/>
      <c r="NJZ72"/>
      <c r="NKA72"/>
      <c r="NKB72"/>
      <c r="NKC72"/>
      <c r="NKD72"/>
      <c r="NKE72"/>
      <c r="NKF72"/>
      <c r="NKG72"/>
      <c r="NKH72"/>
      <c r="NKI72"/>
      <c r="NKJ72"/>
      <c r="NKK72"/>
      <c r="NKL72"/>
      <c r="NKM72"/>
      <c r="NKN72"/>
      <c r="NKO72"/>
      <c r="NKP72"/>
      <c r="NKQ72"/>
      <c r="NKR72"/>
      <c r="NKS72"/>
      <c r="NKT72"/>
      <c r="NKU72"/>
      <c r="NKV72"/>
      <c r="NKW72"/>
      <c r="NKX72"/>
      <c r="NKY72"/>
      <c r="NKZ72"/>
      <c r="NLA72"/>
      <c r="NLB72"/>
      <c r="NLC72"/>
      <c r="NLD72"/>
      <c r="NLE72"/>
      <c r="NLF72"/>
      <c r="NLG72"/>
      <c r="NLH72"/>
      <c r="NLI72"/>
      <c r="NLJ72"/>
      <c r="NLK72"/>
      <c r="NLL72"/>
      <c r="NLM72"/>
      <c r="NLN72"/>
      <c r="NLO72"/>
      <c r="NLP72"/>
      <c r="NLQ72"/>
      <c r="NLR72"/>
      <c r="NLS72"/>
      <c r="NLT72"/>
      <c r="NLU72"/>
      <c r="NLV72"/>
      <c r="NLW72"/>
      <c r="NLX72"/>
      <c r="NLY72"/>
      <c r="NLZ72"/>
      <c r="NMA72"/>
      <c r="NMB72"/>
      <c r="NMC72"/>
      <c r="NMD72"/>
      <c r="NME72"/>
      <c r="NMF72"/>
      <c r="NMG72"/>
      <c r="NMH72"/>
      <c r="NMI72"/>
      <c r="NMJ72"/>
      <c r="NMK72"/>
      <c r="NML72"/>
      <c r="NMM72"/>
      <c r="NMN72"/>
      <c r="NMO72"/>
      <c r="NMP72"/>
      <c r="NMQ72"/>
      <c r="NMR72"/>
      <c r="NMS72"/>
      <c r="NMT72"/>
      <c r="NMU72"/>
      <c r="NMV72"/>
      <c r="NMW72"/>
      <c r="NMX72"/>
      <c r="NMY72"/>
      <c r="NMZ72"/>
      <c r="NNA72"/>
      <c r="NNB72"/>
      <c r="NNC72"/>
      <c r="NND72"/>
      <c r="NNE72"/>
      <c r="NNF72"/>
      <c r="NNG72"/>
      <c r="NNH72"/>
      <c r="NNI72"/>
      <c r="NNJ72"/>
      <c r="NNK72"/>
      <c r="NNL72"/>
      <c r="NNM72"/>
      <c r="NNN72"/>
      <c r="NNO72"/>
      <c r="NNP72"/>
      <c r="NNQ72"/>
      <c r="NNR72"/>
      <c r="NNS72"/>
      <c r="NNT72"/>
      <c r="NNU72"/>
      <c r="NNV72"/>
      <c r="NNW72"/>
      <c r="NNX72"/>
      <c r="NNY72"/>
      <c r="NNZ72"/>
      <c r="NOA72"/>
      <c r="NOB72"/>
      <c r="NOC72"/>
      <c r="NOD72"/>
      <c r="NOE72"/>
      <c r="NOF72"/>
      <c r="NOG72"/>
      <c r="NOH72"/>
      <c r="NOI72"/>
      <c r="NOJ72"/>
      <c r="NOK72"/>
      <c r="NOL72"/>
      <c r="NOM72"/>
      <c r="NON72"/>
      <c r="NOO72"/>
      <c r="NOP72"/>
      <c r="NOQ72"/>
      <c r="NOR72"/>
      <c r="NOS72"/>
      <c r="NOT72"/>
      <c r="NOU72"/>
      <c r="NOV72"/>
      <c r="NOW72"/>
      <c r="NOX72"/>
      <c r="NOY72"/>
      <c r="NOZ72"/>
      <c r="NPA72"/>
      <c r="NPB72"/>
      <c r="NPC72"/>
      <c r="NPD72"/>
      <c r="NPE72"/>
      <c r="NPF72"/>
      <c r="NPG72"/>
      <c r="NPH72"/>
      <c r="NPI72"/>
      <c r="NPJ72"/>
      <c r="NPK72"/>
      <c r="NPL72"/>
      <c r="NPM72"/>
      <c r="NPN72"/>
      <c r="NPO72"/>
      <c r="NPP72"/>
      <c r="NPQ72"/>
      <c r="NPR72"/>
      <c r="NPS72"/>
      <c r="NPT72"/>
      <c r="NPU72"/>
      <c r="NPV72"/>
      <c r="NPW72"/>
      <c r="NPX72"/>
      <c r="NPY72"/>
      <c r="NPZ72"/>
      <c r="NQA72"/>
      <c r="NQB72"/>
      <c r="NQC72"/>
      <c r="NQD72"/>
      <c r="NQE72"/>
      <c r="NQF72"/>
      <c r="NQG72"/>
      <c r="NQH72"/>
      <c r="NQI72"/>
      <c r="NQJ72"/>
      <c r="NQK72"/>
      <c r="NQL72"/>
      <c r="NQM72"/>
      <c r="NQN72"/>
      <c r="NQO72"/>
      <c r="NQP72"/>
      <c r="NQQ72"/>
      <c r="NQR72"/>
      <c r="NQS72"/>
      <c r="NQT72"/>
      <c r="NQU72"/>
      <c r="NQV72"/>
      <c r="NQW72"/>
      <c r="NQX72"/>
      <c r="NQY72"/>
      <c r="NQZ72"/>
      <c r="NRA72"/>
      <c r="NRB72"/>
      <c r="NRC72"/>
      <c r="NRD72"/>
      <c r="NRE72"/>
      <c r="NRF72"/>
      <c r="NRG72"/>
      <c r="NRH72"/>
      <c r="NRI72"/>
    </row>
    <row r="73" spans="1:9941" s="61" customFormat="1" ht="12.2" customHeight="1" thickBot="1" x14ac:dyDescent="0.25">
      <c r="A73" s="70" t="s">
        <v>21</v>
      </c>
      <c r="B73" s="479" t="s">
        <v>585</v>
      </c>
      <c r="C73" s="139">
        <f>SUM(C74:C76)</f>
        <v>203389000</v>
      </c>
      <c r="D73" s="326">
        <f t="shared" ref="D73:K73" si="20">SUM(D74:D76)</f>
        <v>203389000</v>
      </c>
      <c r="E73" s="745">
        <f t="shared" si="20"/>
        <v>0</v>
      </c>
      <c r="F73" s="745">
        <f t="shared" si="20"/>
        <v>0</v>
      </c>
      <c r="G73" s="745">
        <f t="shared" si="20"/>
        <v>0</v>
      </c>
      <c r="H73" s="32">
        <f t="shared" si="2"/>
        <v>0</v>
      </c>
      <c r="I73" s="823">
        <f t="shared" si="20"/>
        <v>0</v>
      </c>
      <c r="J73" s="32">
        <f t="shared" si="20"/>
        <v>0</v>
      </c>
      <c r="K73" s="32">
        <f t="shared" si="20"/>
        <v>0</v>
      </c>
      <c r="L73" s="32" t="e">
        <f t="shared" ref="L73" si="21">SUM(L74:L76)</f>
        <v>#DIV/0!</v>
      </c>
      <c r="M73"/>
      <c r="N73"/>
      <c r="O73" s="1293"/>
      <c r="P73" s="1293"/>
      <c r="Q73" s="1293"/>
      <c r="R73" s="1295"/>
      <c r="S73" s="1293"/>
      <c r="T73" s="1293"/>
      <c r="U73" s="129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  <c r="AQH73"/>
      <c r="AQI73"/>
      <c r="AQJ73"/>
      <c r="AQK73"/>
      <c r="AQL73"/>
      <c r="AQM73"/>
      <c r="AQN73"/>
      <c r="AQO73"/>
      <c r="AQP73"/>
      <c r="AQQ73"/>
      <c r="AQR73"/>
      <c r="AQS73"/>
      <c r="AQT73"/>
      <c r="AQU73"/>
      <c r="AQV73"/>
      <c r="AQW73"/>
      <c r="AQX73"/>
      <c r="AQY73"/>
      <c r="AQZ73"/>
      <c r="ARA73"/>
      <c r="ARB73"/>
      <c r="ARC73"/>
      <c r="ARD73"/>
      <c r="ARE73"/>
      <c r="ARF73"/>
      <c r="ARG73"/>
      <c r="ARH73"/>
      <c r="ARI73"/>
      <c r="ARJ73"/>
      <c r="ARK73"/>
      <c r="ARL73"/>
      <c r="ARM73"/>
      <c r="ARN73"/>
      <c r="ARO73"/>
      <c r="ARP73"/>
      <c r="ARQ73"/>
      <c r="ARR73"/>
      <c r="ARS73"/>
      <c r="ART73"/>
      <c r="ARU73"/>
      <c r="ARV73"/>
      <c r="ARW73"/>
      <c r="ARX73"/>
      <c r="ARY73"/>
      <c r="ARZ73"/>
      <c r="ASA73"/>
      <c r="ASB73"/>
      <c r="ASC73"/>
      <c r="ASD73"/>
      <c r="ASE73"/>
      <c r="ASF73"/>
      <c r="ASG73"/>
      <c r="ASH73"/>
      <c r="ASI73"/>
      <c r="ASJ73"/>
      <c r="ASK73"/>
      <c r="ASL73"/>
      <c r="ASM73"/>
      <c r="ASN73"/>
      <c r="ASO73"/>
      <c r="ASP73"/>
      <c r="ASQ73"/>
      <c r="ASR73"/>
      <c r="ASS73"/>
      <c r="AST73"/>
      <c r="ASU73"/>
      <c r="ASV73"/>
      <c r="ASW73"/>
      <c r="ASX73"/>
      <c r="ASY73"/>
      <c r="ASZ73"/>
      <c r="ATA73"/>
      <c r="ATB73"/>
      <c r="ATC73"/>
      <c r="ATD73"/>
      <c r="ATE73"/>
      <c r="ATF73"/>
      <c r="ATG73"/>
      <c r="ATH73"/>
      <c r="ATI73"/>
      <c r="ATJ73"/>
      <c r="ATK73"/>
      <c r="ATL73"/>
      <c r="ATM73"/>
      <c r="ATN73"/>
      <c r="ATO73"/>
      <c r="ATP73"/>
      <c r="ATQ73"/>
      <c r="ATR73"/>
      <c r="ATS73"/>
      <c r="ATT73"/>
      <c r="ATU73"/>
      <c r="ATV73"/>
      <c r="ATW73"/>
      <c r="ATX73"/>
      <c r="ATY73"/>
      <c r="ATZ73"/>
      <c r="AUA73"/>
      <c r="AUB73"/>
      <c r="AUC73"/>
      <c r="AUD73"/>
      <c r="AUE73"/>
      <c r="AUF73"/>
      <c r="AUG73"/>
      <c r="AUH73"/>
      <c r="AUI73"/>
      <c r="AUJ73"/>
      <c r="AUK73"/>
      <c r="AUL73"/>
      <c r="AUM73"/>
      <c r="AUN73"/>
      <c r="AUO73"/>
      <c r="AUP73"/>
      <c r="AUQ73"/>
      <c r="AUR73"/>
      <c r="AUS73"/>
      <c r="AUT73"/>
      <c r="AUU73"/>
      <c r="AUV73"/>
      <c r="AUW73"/>
      <c r="AUX73"/>
      <c r="AUY73"/>
      <c r="AUZ73"/>
      <c r="AVA73"/>
      <c r="AVB73"/>
      <c r="AVC73"/>
      <c r="AVD73"/>
      <c r="AVE73"/>
      <c r="AVF73"/>
      <c r="AVG73"/>
      <c r="AVH73"/>
      <c r="AVI73"/>
      <c r="AVJ73"/>
      <c r="AVK73"/>
      <c r="AVL73"/>
      <c r="AVM73"/>
      <c r="AVN73"/>
      <c r="AVO73"/>
      <c r="AVP73"/>
      <c r="AVQ73"/>
      <c r="AVR73"/>
      <c r="AVS73"/>
      <c r="AVT73"/>
      <c r="AVU73"/>
      <c r="AVV73"/>
      <c r="AVW73"/>
      <c r="AVX73"/>
      <c r="AVY73"/>
      <c r="AVZ73"/>
      <c r="AWA73"/>
      <c r="AWB73"/>
      <c r="AWC73"/>
      <c r="AWD73"/>
      <c r="AWE73"/>
      <c r="AWF73"/>
      <c r="AWG73"/>
      <c r="AWH73"/>
      <c r="AWI73"/>
      <c r="AWJ73"/>
      <c r="AWK73"/>
      <c r="AWL73"/>
      <c r="AWM73"/>
      <c r="AWN73"/>
      <c r="AWO73"/>
      <c r="AWP73"/>
      <c r="AWQ73"/>
      <c r="AWR73"/>
      <c r="AWS73"/>
      <c r="AWT73"/>
      <c r="AWU73"/>
      <c r="AWV73"/>
      <c r="AWW73"/>
      <c r="AWX73"/>
      <c r="AWY73"/>
      <c r="AWZ73"/>
      <c r="AXA73"/>
      <c r="AXB73"/>
      <c r="AXC73"/>
      <c r="AXD73"/>
      <c r="AXE73"/>
      <c r="AXF73"/>
      <c r="AXG73"/>
      <c r="AXH73"/>
      <c r="AXI73"/>
      <c r="AXJ73"/>
      <c r="AXK73"/>
      <c r="AXL73"/>
      <c r="AXM73"/>
      <c r="AXN73"/>
      <c r="AXO73"/>
      <c r="AXP73"/>
      <c r="AXQ73"/>
      <c r="AXR73"/>
      <c r="AXS73"/>
      <c r="AXT73"/>
      <c r="AXU73"/>
      <c r="AXV73"/>
      <c r="AXW73"/>
      <c r="AXX73"/>
      <c r="AXY73"/>
      <c r="AXZ73"/>
      <c r="AYA73"/>
      <c r="AYB73"/>
      <c r="AYC73"/>
      <c r="AYD73"/>
      <c r="AYE73"/>
      <c r="AYF73"/>
      <c r="AYG73"/>
      <c r="AYH73"/>
      <c r="AYI73"/>
      <c r="AYJ73"/>
      <c r="AYK73"/>
      <c r="AYL73"/>
      <c r="AYM73"/>
      <c r="AYN73"/>
      <c r="AYO73"/>
      <c r="AYP73"/>
      <c r="AYQ73"/>
      <c r="AYR73"/>
      <c r="AYS73"/>
      <c r="AYT73"/>
      <c r="AYU73"/>
      <c r="AYV73"/>
      <c r="AYW73"/>
      <c r="AYX73"/>
      <c r="AYY73"/>
      <c r="AYZ73"/>
      <c r="AZA73"/>
      <c r="AZB73"/>
      <c r="AZC73"/>
      <c r="AZD73"/>
      <c r="AZE73"/>
      <c r="AZF73"/>
      <c r="AZG73"/>
      <c r="AZH73"/>
      <c r="AZI73"/>
      <c r="AZJ73"/>
      <c r="AZK73"/>
      <c r="AZL73"/>
      <c r="AZM73"/>
      <c r="AZN73"/>
      <c r="AZO73"/>
      <c r="AZP73"/>
      <c r="AZQ73"/>
      <c r="AZR73"/>
      <c r="AZS73"/>
      <c r="AZT73"/>
      <c r="AZU73"/>
      <c r="AZV73"/>
      <c r="AZW73"/>
      <c r="AZX73"/>
      <c r="AZY73"/>
      <c r="AZZ73"/>
      <c r="BAA73"/>
      <c r="BAB73"/>
      <c r="BAC73"/>
      <c r="BAD73"/>
      <c r="BAE73"/>
      <c r="BAF73"/>
      <c r="BAG73"/>
      <c r="BAH73"/>
      <c r="BAI73"/>
      <c r="BAJ73"/>
      <c r="BAK73"/>
      <c r="BAL73"/>
      <c r="BAM73"/>
      <c r="BAN73"/>
      <c r="BAO73"/>
      <c r="BAP73"/>
      <c r="BAQ73"/>
      <c r="BAR73"/>
      <c r="BAS73"/>
      <c r="BAT73"/>
      <c r="BAU73"/>
      <c r="BAV73"/>
      <c r="BAW73"/>
      <c r="BAX73"/>
      <c r="BAY73"/>
      <c r="BAZ73"/>
      <c r="BBA73"/>
      <c r="BBB73"/>
      <c r="BBC73"/>
      <c r="BBD73"/>
      <c r="BBE73"/>
      <c r="BBF73"/>
      <c r="BBG73"/>
      <c r="BBH73"/>
      <c r="BBI73"/>
      <c r="BBJ73"/>
      <c r="BBK73"/>
      <c r="BBL73"/>
      <c r="BBM73"/>
      <c r="BBN73"/>
      <c r="BBO73"/>
      <c r="BBP73"/>
      <c r="BBQ73"/>
      <c r="BBR73"/>
      <c r="BBS73"/>
      <c r="BBT73"/>
      <c r="BBU73"/>
      <c r="BBV73"/>
      <c r="BBW73"/>
      <c r="BBX73"/>
      <c r="BBY73"/>
      <c r="BBZ73"/>
      <c r="BCA73"/>
      <c r="BCB73"/>
      <c r="BCC73"/>
      <c r="BCD73"/>
      <c r="BCE73"/>
      <c r="BCF73"/>
      <c r="BCG73"/>
      <c r="BCH73"/>
      <c r="BCI73"/>
      <c r="BCJ73"/>
      <c r="BCK73"/>
      <c r="BCL73"/>
      <c r="BCM73"/>
      <c r="BCN73"/>
      <c r="BCO73"/>
      <c r="BCP73"/>
      <c r="BCQ73"/>
      <c r="BCR73"/>
      <c r="BCS73"/>
      <c r="BCT73"/>
      <c r="BCU73"/>
      <c r="BCV73"/>
      <c r="BCW73"/>
      <c r="BCX73"/>
      <c r="BCY73"/>
      <c r="BCZ73"/>
      <c r="BDA73"/>
      <c r="BDB73"/>
      <c r="BDC73"/>
      <c r="BDD73"/>
      <c r="BDE73"/>
      <c r="BDF73"/>
      <c r="BDG73"/>
      <c r="BDH73"/>
      <c r="BDI73"/>
      <c r="BDJ73"/>
      <c r="BDK73"/>
      <c r="BDL73"/>
      <c r="BDM73"/>
      <c r="BDN73"/>
      <c r="BDO73"/>
      <c r="BDP73"/>
      <c r="BDQ73"/>
      <c r="BDR73"/>
      <c r="BDS73"/>
      <c r="BDT73"/>
      <c r="BDU73"/>
      <c r="BDV73"/>
      <c r="BDW73"/>
      <c r="BDX73"/>
      <c r="BDY73"/>
      <c r="BDZ73"/>
      <c r="BEA73"/>
      <c r="BEB73"/>
      <c r="BEC73"/>
      <c r="BED73"/>
      <c r="BEE73"/>
      <c r="BEF73"/>
      <c r="BEG73"/>
      <c r="BEH73"/>
      <c r="BEI73"/>
      <c r="BEJ73"/>
      <c r="BEK73"/>
      <c r="BEL73"/>
      <c r="BEM73"/>
      <c r="BEN73"/>
      <c r="BEO73"/>
      <c r="BEP73"/>
      <c r="BEQ73"/>
      <c r="BER73"/>
      <c r="BES73"/>
      <c r="BET73"/>
      <c r="BEU73"/>
      <c r="BEV73"/>
      <c r="BEW73"/>
      <c r="BEX73"/>
      <c r="BEY73"/>
      <c r="BEZ73"/>
      <c r="BFA73"/>
      <c r="BFB73"/>
      <c r="BFC73"/>
      <c r="BFD73"/>
      <c r="BFE73"/>
      <c r="BFF73"/>
      <c r="BFG73"/>
      <c r="BFH73"/>
      <c r="BFI73"/>
      <c r="BFJ73"/>
      <c r="BFK73"/>
      <c r="BFL73"/>
      <c r="BFM73"/>
      <c r="BFN73"/>
      <c r="BFO73"/>
      <c r="BFP73"/>
      <c r="BFQ73"/>
      <c r="BFR73"/>
      <c r="BFS73"/>
      <c r="BFT73"/>
      <c r="BFU73"/>
      <c r="BFV73"/>
      <c r="BFW73"/>
      <c r="BFX73"/>
      <c r="BFY73"/>
      <c r="BFZ73"/>
      <c r="BGA73"/>
      <c r="BGB73"/>
      <c r="BGC73"/>
      <c r="BGD73"/>
      <c r="BGE73"/>
      <c r="BGF73"/>
      <c r="BGG73"/>
      <c r="BGH73"/>
      <c r="BGI73"/>
      <c r="BGJ73"/>
      <c r="BGK73"/>
      <c r="BGL73"/>
      <c r="BGM73"/>
      <c r="BGN73"/>
      <c r="BGO73"/>
      <c r="BGP73"/>
      <c r="BGQ73"/>
      <c r="BGR73"/>
      <c r="BGS73"/>
      <c r="BGT73"/>
      <c r="BGU73"/>
      <c r="BGV73"/>
      <c r="BGW73"/>
      <c r="BGX73"/>
      <c r="BGY73"/>
      <c r="BGZ73"/>
      <c r="BHA73"/>
      <c r="BHB73"/>
      <c r="BHC73"/>
      <c r="BHD73"/>
      <c r="BHE73"/>
      <c r="BHF73"/>
      <c r="BHG73"/>
      <c r="BHH73"/>
      <c r="BHI73"/>
      <c r="BHJ73"/>
      <c r="BHK73"/>
      <c r="BHL73"/>
      <c r="BHM73"/>
      <c r="BHN73"/>
      <c r="BHO73"/>
      <c r="BHP73"/>
      <c r="BHQ73"/>
      <c r="BHR73"/>
      <c r="BHS73"/>
      <c r="BHT73"/>
      <c r="BHU73"/>
      <c r="BHV73"/>
      <c r="BHW73"/>
      <c r="BHX73"/>
      <c r="BHY73"/>
      <c r="BHZ73"/>
      <c r="BIA73"/>
      <c r="BIB73"/>
      <c r="BIC73"/>
      <c r="BID73"/>
      <c r="BIE73"/>
      <c r="BIF73"/>
      <c r="BIG73"/>
      <c r="BIH73"/>
      <c r="BII73"/>
      <c r="BIJ73"/>
      <c r="BIK73"/>
      <c r="BIL73"/>
      <c r="BIM73"/>
      <c r="BIN73"/>
      <c r="BIO73"/>
      <c r="BIP73"/>
      <c r="BIQ73"/>
      <c r="BIR73"/>
      <c r="BIS73"/>
      <c r="BIT73"/>
      <c r="BIU73"/>
      <c r="BIV73"/>
      <c r="BIW73"/>
      <c r="BIX73"/>
      <c r="BIY73"/>
      <c r="BIZ73"/>
      <c r="BJA73"/>
      <c r="BJB73"/>
      <c r="BJC73"/>
      <c r="BJD73"/>
      <c r="BJE73"/>
      <c r="BJF73"/>
      <c r="BJG73"/>
      <c r="BJH73"/>
      <c r="BJI73"/>
      <c r="BJJ73"/>
      <c r="BJK73"/>
      <c r="BJL73"/>
      <c r="BJM73"/>
      <c r="BJN73"/>
      <c r="BJO73"/>
      <c r="BJP73"/>
      <c r="BJQ73"/>
      <c r="BJR73"/>
      <c r="BJS73"/>
      <c r="BJT73"/>
      <c r="BJU73"/>
      <c r="BJV73"/>
      <c r="BJW73"/>
      <c r="BJX73"/>
      <c r="BJY73"/>
      <c r="BJZ73"/>
      <c r="BKA73"/>
      <c r="BKB73"/>
      <c r="BKC73"/>
      <c r="BKD73"/>
      <c r="BKE73"/>
      <c r="BKF73"/>
      <c r="BKG73"/>
      <c r="BKH73"/>
      <c r="BKI73"/>
      <c r="BKJ73"/>
      <c r="BKK73"/>
      <c r="BKL73"/>
      <c r="BKM73"/>
      <c r="BKN73"/>
      <c r="BKO73"/>
      <c r="BKP73"/>
      <c r="BKQ73"/>
      <c r="BKR73"/>
      <c r="BKS73"/>
      <c r="BKT73"/>
      <c r="BKU73"/>
      <c r="BKV73"/>
      <c r="BKW73"/>
      <c r="BKX73"/>
      <c r="BKY73"/>
      <c r="BKZ73"/>
      <c r="BLA73"/>
      <c r="BLB73"/>
      <c r="BLC73"/>
      <c r="BLD73"/>
      <c r="BLE73"/>
      <c r="BLF73"/>
      <c r="BLG73"/>
      <c r="BLH73"/>
      <c r="BLI73"/>
      <c r="BLJ73"/>
      <c r="BLK73"/>
      <c r="BLL73"/>
      <c r="BLM73"/>
      <c r="BLN73"/>
      <c r="BLO73"/>
      <c r="BLP73"/>
      <c r="BLQ73"/>
      <c r="BLR73"/>
      <c r="BLS73"/>
      <c r="BLT73"/>
      <c r="BLU73"/>
      <c r="BLV73"/>
      <c r="BLW73"/>
      <c r="BLX73"/>
      <c r="BLY73"/>
      <c r="BLZ73"/>
      <c r="BMA73"/>
      <c r="BMB73"/>
      <c r="BMC73"/>
      <c r="BMD73"/>
      <c r="BME73"/>
      <c r="BMF73"/>
      <c r="BMG73"/>
      <c r="BMH73"/>
      <c r="BMI73"/>
      <c r="BMJ73"/>
      <c r="BMK73"/>
      <c r="BML73"/>
      <c r="BMM73"/>
      <c r="BMN73"/>
      <c r="BMO73"/>
      <c r="BMP73"/>
      <c r="BMQ73"/>
      <c r="BMR73"/>
      <c r="BMS73"/>
      <c r="BMT73"/>
      <c r="BMU73"/>
      <c r="BMV73"/>
      <c r="BMW73"/>
      <c r="BMX73"/>
      <c r="BMY73"/>
      <c r="BMZ73"/>
      <c r="BNA73"/>
      <c r="BNB73"/>
      <c r="BNC73"/>
      <c r="BND73"/>
      <c r="BNE73"/>
      <c r="BNF73"/>
      <c r="BNG73"/>
      <c r="BNH73"/>
      <c r="BNI73"/>
      <c r="BNJ73"/>
      <c r="BNK73"/>
      <c r="BNL73"/>
      <c r="BNM73"/>
      <c r="BNN73"/>
      <c r="BNO73"/>
      <c r="BNP73"/>
      <c r="BNQ73"/>
      <c r="BNR73"/>
      <c r="BNS73"/>
      <c r="BNT73"/>
      <c r="BNU73"/>
      <c r="BNV73"/>
      <c r="BNW73"/>
      <c r="BNX73"/>
      <c r="BNY73"/>
      <c r="BNZ73"/>
      <c r="BOA73"/>
      <c r="BOB73"/>
      <c r="BOC73"/>
      <c r="BOD73"/>
      <c r="BOE73"/>
      <c r="BOF73"/>
      <c r="BOG73"/>
      <c r="BOH73"/>
      <c r="BOI73"/>
      <c r="BOJ73"/>
      <c r="BOK73"/>
      <c r="BOL73"/>
      <c r="BOM73"/>
      <c r="BON73"/>
      <c r="BOO73"/>
      <c r="BOP73"/>
      <c r="BOQ73"/>
      <c r="BOR73"/>
      <c r="BOS73"/>
      <c r="BOT73"/>
      <c r="BOU73"/>
      <c r="BOV73"/>
      <c r="BOW73"/>
      <c r="BOX73"/>
      <c r="BOY73"/>
      <c r="BOZ73"/>
      <c r="BPA73"/>
      <c r="BPB73"/>
      <c r="BPC73"/>
      <c r="BPD73"/>
      <c r="BPE73"/>
      <c r="BPF73"/>
      <c r="BPG73"/>
      <c r="BPH73"/>
      <c r="BPI73"/>
      <c r="BPJ73"/>
      <c r="BPK73"/>
      <c r="BPL73"/>
      <c r="BPM73"/>
      <c r="BPN73"/>
      <c r="BPO73"/>
      <c r="BPP73"/>
      <c r="BPQ73"/>
      <c r="BPR73"/>
      <c r="BPS73"/>
      <c r="BPT73"/>
      <c r="BPU73"/>
      <c r="BPV73"/>
      <c r="BPW73"/>
      <c r="BPX73"/>
      <c r="BPY73"/>
      <c r="BPZ73"/>
      <c r="BQA73"/>
      <c r="BQB73"/>
      <c r="BQC73"/>
      <c r="BQD73"/>
      <c r="BQE73"/>
      <c r="BQF73"/>
      <c r="BQG73"/>
      <c r="BQH73"/>
      <c r="BQI73"/>
      <c r="BQJ73"/>
      <c r="BQK73"/>
      <c r="BQL73"/>
      <c r="BQM73"/>
      <c r="BQN73"/>
      <c r="BQO73"/>
      <c r="BQP73"/>
      <c r="BQQ73"/>
      <c r="BQR73"/>
      <c r="BQS73"/>
      <c r="BQT73"/>
      <c r="BQU73"/>
      <c r="BQV73"/>
      <c r="BQW73"/>
      <c r="BQX73"/>
      <c r="BQY73"/>
      <c r="BQZ73"/>
      <c r="BRA73"/>
      <c r="BRB73"/>
      <c r="BRC73"/>
      <c r="BRD73"/>
      <c r="BRE73"/>
      <c r="BRF73"/>
      <c r="BRG73"/>
      <c r="BRH73"/>
      <c r="BRI73"/>
      <c r="BRJ73"/>
      <c r="BRK73"/>
      <c r="BRL73"/>
      <c r="BRM73"/>
      <c r="BRN73"/>
      <c r="BRO73"/>
      <c r="BRP73"/>
      <c r="BRQ73"/>
      <c r="BRR73"/>
      <c r="BRS73"/>
      <c r="BRT73"/>
      <c r="BRU73"/>
      <c r="BRV73"/>
      <c r="BRW73"/>
      <c r="BRX73"/>
      <c r="BRY73"/>
      <c r="BRZ73"/>
      <c r="BSA73"/>
      <c r="BSB73"/>
      <c r="BSC73"/>
      <c r="BSD73"/>
      <c r="BSE73"/>
      <c r="BSF73"/>
      <c r="BSG73"/>
      <c r="BSH73"/>
      <c r="BSI73"/>
      <c r="BSJ73"/>
      <c r="BSK73"/>
      <c r="BSL73"/>
      <c r="BSM73"/>
      <c r="BSN73"/>
      <c r="BSO73"/>
      <c r="BSP73"/>
      <c r="BSQ73"/>
      <c r="BSR73"/>
      <c r="BSS73"/>
      <c r="BST73"/>
      <c r="BSU73"/>
      <c r="BSV73"/>
      <c r="BSW73"/>
      <c r="BSX73"/>
      <c r="BSY73"/>
      <c r="BSZ73"/>
      <c r="BTA73"/>
      <c r="BTB73"/>
      <c r="BTC73"/>
      <c r="BTD73"/>
      <c r="BTE73"/>
      <c r="BTF73"/>
      <c r="BTG73"/>
      <c r="BTH73"/>
      <c r="BTI73"/>
      <c r="BTJ73"/>
      <c r="BTK73"/>
      <c r="BTL73"/>
      <c r="BTM73"/>
      <c r="BTN73"/>
      <c r="BTO73"/>
      <c r="BTP73"/>
      <c r="BTQ73"/>
      <c r="BTR73"/>
      <c r="BTS73"/>
      <c r="BTT73"/>
      <c r="BTU73"/>
      <c r="BTV73"/>
      <c r="BTW73"/>
      <c r="BTX73"/>
      <c r="BTY73"/>
      <c r="BTZ73"/>
      <c r="BUA73"/>
      <c r="BUB73"/>
      <c r="BUC73"/>
      <c r="BUD73"/>
      <c r="BUE73"/>
      <c r="BUF73"/>
      <c r="BUG73"/>
      <c r="BUH73"/>
      <c r="BUI73"/>
      <c r="BUJ73"/>
      <c r="BUK73"/>
      <c r="BUL73"/>
      <c r="BUM73"/>
      <c r="BUN73"/>
      <c r="BUO73"/>
      <c r="BUP73"/>
      <c r="BUQ73"/>
      <c r="BUR73"/>
      <c r="BUS73"/>
      <c r="BUT73"/>
      <c r="BUU73"/>
      <c r="BUV73"/>
      <c r="BUW73"/>
      <c r="BUX73"/>
      <c r="BUY73"/>
      <c r="BUZ73"/>
      <c r="BVA73"/>
      <c r="BVB73"/>
      <c r="BVC73"/>
      <c r="BVD73"/>
      <c r="BVE73"/>
      <c r="BVF73"/>
      <c r="BVG73"/>
      <c r="BVH73"/>
      <c r="BVI73"/>
      <c r="BVJ73"/>
      <c r="BVK73"/>
      <c r="BVL73"/>
      <c r="BVM73"/>
      <c r="BVN73"/>
      <c r="BVO73"/>
      <c r="BVP73"/>
      <c r="BVQ73"/>
      <c r="BVR73"/>
      <c r="BVS73"/>
      <c r="BVT73"/>
      <c r="BVU73"/>
      <c r="BVV73"/>
      <c r="BVW73"/>
      <c r="BVX73"/>
      <c r="BVY73"/>
      <c r="BVZ73"/>
      <c r="BWA73"/>
      <c r="BWB73"/>
      <c r="BWC73"/>
      <c r="BWD73"/>
      <c r="BWE73"/>
      <c r="BWF73"/>
      <c r="BWG73"/>
      <c r="BWH73"/>
      <c r="BWI73"/>
      <c r="BWJ73"/>
      <c r="BWK73"/>
      <c r="BWL73"/>
      <c r="BWM73"/>
      <c r="BWN73"/>
      <c r="BWO73"/>
      <c r="BWP73"/>
      <c r="BWQ73"/>
      <c r="BWR73"/>
      <c r="BWS73"/>
      <c r="BWT73"/>
      <c r="BWU73"/>
      <c r="BWV73"/>
      <c r="BWW73"/>
      <c r="BWX73"/>
      <c r="BWY73"/>
      <c r="BWZ73"/>
      <c r="BXA73"/>
      <c r="BXB73"/>
      <c r="BXC73"/>
      <c r="BXD73"/>
      <c r="BXE73"/>
      <c r="BXF73"/>
      <c r="BXG73"/>
      <c r="BXH73"/>
      <c r="BXI73"/>
      <c r="BXJ73"/>
      <c r="BXK73"/>
      <c r="BXL73"/>
      <c r="BXM73"/>
      <c r="BXN73"/>
      <c r="BXO73"/>
      <c r="BXP73"/>
      <c r="BXQ73"/>
      <c r="BXR73"/>
      <c r="BXS73"/>
      <c r="BXT73"/>
      <c r="BXU73"/>
      <c r="BXV73"/>
      <c r="BXW73"/>
      <c r="BXX73"/>
      <c r="BXY73"/>
      <c r="BXZ73"/>
      <c r="BYA73"/>
      <c r="BYB73"/>
      <c r="BYC73"/>
      <c r="BYD73"/>
      <c r="BYE73"/>
      <c r="BYF73"/>
      <c r="BYG73"/>
      <c r="BYH73"/>
      <c r="BYI73"/>
      <c r="BYJ73"/>
      <c r="BYK73"/>
      <c r="BYL73"/>
      <c r="BYM73"/>
      <c r="BYN73"/>
      <c r="BYO73"/>
      <c r="BYP73"/>
      <c r="BYQ73"/>
      <c r="BYR73"/>
      <c r="BYS73"/>
      <c r="BYT73"/>
      <c r="BYU73"/>
      <c r="BYV73"/>
      <c r="BYW73"/>
      <c r="BYX73"/>
      <c r="BYY73"/>
      <c r="BYZ73"/>
      <c r="BZA73"/>
      <c r="BZB73"/>
      <c r="BZC73"/>
      <c r="BZD73"/>
      <c r="BZE73"/>
      <c r="BZF73"/>
      <c r="BZG73"/>
      <c r="BZH73"/>
      <c r="BZI73"/>
      <c r="BZJ73"/>
      <c r="BZK73"/>
      <c r="BZL73"/>
      <c r="BZM73"/>
      <c r="BZN73"/>
      <c r="BZO73"/>
      <c r="BZP73"/>
      <c r="BZQ73"/>
      <c r="BZR73"/>
      <c r="BZS73"/>
      <c r="BZT73"/>
      <c r="BZU73"/>
      <c r="BZV73"/>
      <c r="BZW73"/>
      <c r="BZX73"/>
      <c r="BZY73"/>
      <c r="BZZ73"/>
      <c r="CAA73"/>
      <c r="CAB73"/>
      <c r="CAC73"/>
      <c r="CAD73"/>
      <c r="CAE73"/>
      <c r="CAF73"/>
      <c r="CAG73"/>
      <c r="CAH73"/>
      <c r="CAI73"/>
      <c r="CAJ73"/>
      <c r="CAK73"/>
      <c r="CAL73"/>
      <c r="CAM73"/>
      <c r="CAN73"/>
      <c r="CAO73"/>
      <c r="CAP73"/>
      <c r="CAQ73"/>
      <c r="CAR73"/>
      <c r="CAS73"/>
      <c r="CAT73"/>
      <c r="CAU73"/>
      <c r="CAV73"/>
      <c r="CAW73"/>
      <c r="CAX73"/>
      <c r="CAY73"/>
      <c r="CAZ73"/>
      <c r="CBA73"/>
      <c r="CBB73"/>
      <c r="CBC73"/>
      <c r="CBD73"/>
      <c r="CBE73"/>
      <c r="CBF73"/>
      <c r="CBG73"/>
      <c r="CBH73"/>
      <c r="CBI73"/>
      <c r="CBJ73"/>
      <c r="CBK73"/>
      <c r="CBL73"/>
      <c r="CBM73"/>
      <c r="CBN73"/>
      <c r="CBO73"/>
      <c r="CBP73"/>
      <c r="CBQ73"/>
      <c r="CBR73"/>
      <c r="CBS73"/>
      <c r="CBT73"/>
      <c r="CBU73"/>
      <c r="CBV73"/>
      <c r="CBW73"/>
      <c r="CBX73"/>
      <c r="CBY73"/>
      <c r="CBZ73"/>
      <c r="CCA73"/>
      <c r="CCB73"/>
      <c r="CCC73"/>
      <c r="CCD73"/>
      <c r="CCE73"/>
      <c r="CCF73"/>
      <c r="CCG73"/>
      <c r="CCH73"/>
      <c r="CCI73"/>
      <c r="CCJ73"/>
      <c r="CCK73"/>
      <c r="CCL73"/>
      <c r="CCM73"/>
      <c r="CCN73"/>
      <c r="CCO73"/>
      <c r="CCP73"/>
      <c r="CCQ73"/>
      <c r="CCR73"/>
      <c r="CCS73"/>
      <c r="CCT73"/>
      <c r="CCU73"/>
      <c r="CCV73"/>
      <c r="CCW73"/>
      <c r="CCX73"/>
      <c r="CCY73"/>
      <c r="CCZ73"/>
      <c r="CDA73"/>
      <c r="CDB73"/>
      <c r="CDC73"/>
      <c r="CDD73"/>
      <c r="CDE73"/>
      <c r="CDF73"/>
      <c r="CDG73"/>
      <c r="CDH73"/>
      <c r="CDI73"/>
      <c r="CDJ73"/>
      <c r="CDK73"/>
      <c r="CDL73"/>
      <c r="CDM73"/>
      <c r="CDN73"/>
      <c r="CDO73"/>
      <c r="CDP73"/>
      <c r="CDQ73"/>
      <c r="CDR73"/>
      <c r="CDS73"/>
      <c r="CDT73"/>
      <c r="CDU73"/>
      <c r="CDV73"/>
      <c r="CDW73"/>
      <c r="CDX73"/>
      <c r="CDY73"/>
      <c r="CDZ73"/>
      <c r="CEA73"/>
      <c r="CEB73"/>
      <c r="CEC73"/>
      <c r="CED73"/>
      <c r="CEE73"/>
      <c r="CEF73"/>
      <c r="CEG73"/>
      <c r="CEH73"/>
      <c r="CEI73"/>
      <c r="CEJ73"/>
      <c r="CEK73"/>
      <c r="CEL73"/>
      <c r="CEM73"/>
      <c r="CEN73"/>
      <c r="CEO73"/>
      <c r="CEP73"/>
      <c r="CEQ73"/>
      <c r="CER73"/>
      <c r="CES73"/>
      <c r="CET73"/>
      <c r="CEU73"/>
      <c r="CEV73"/>
      <c r="CEW73"/>
      <c r="CEX73"/>
      <c r="CEY73"/>
      <c r="CEZ73"/>
      <c r="CFA73"/>
      <c r="CFB73"/>
      <c r="CFC73"/>
      <c r="CFD73"/>
      <c r="CFE73"/>
      <c r="CFF73"/>
      <c r="CFG73"/>
      <c r="CFH73"/>
      <c r="CFI73"/>
      <c r="CFJ73"/>
      <c r="CFK73"/>
      <c r="CFL73"/>
      <c r="CFM73"/>
      <c r="CFN73"/>
      <c r="CFO73"/>
      <c r="CFP73"/>
      <c r="CFQ73"/>
      <c r="CFR73"/>
      <c r="CFS73"/>
      <c r="CFT73"/>
      <c r="CFU73"/>
      <c r="CFV73"/>
      <c r="CFW73"/>
      <c r="CFX73"/>
      <c r="CFY73"/>
      <c r="CFZ73"/>
      <c r="CGA73"/>
      <c r="CGB73"/>
      <c r="CGC73"/>
      <c r="CGD73"/>
      <c r="CGE73"/>
      <c r="CGF73"/>
      <c r="CGG73"/>
      <c r="CGH73"/>
      <c r="CGI73"/>
      <c r="CGJ73"/>
      <c r="CGK73"/>
      <c r="CGL73"/>
      <c r="CGM73"/>
      <c r="CGN73"/>
      <c r="CGO73"/>
      <c r="CGP73"/>
      <c r="CGQ73"/>
      <c r="CGR73"/>
      <c r="CGS73"/>
      <c r="CGT73"/>
      <c r="CGU73"/>
      <c r="CGV73"/>
      <c r="CGW73"/>
      <c r="CGX73"/>
      <c r="CGY73"/>
      <c r="CGZ73"/>
      <c r="CHA73"/>
      <c r="CHB73"/>
      <c r="CHC73"/>
      <c r="CHD73"/>
      <c r="CHE73"/>
      <c r="CHF73"/>
      <c r="CHG73"/>
      <c r="CHH73"/>
      <c r="CHI73"/>
      <c r="CHJ73"/>
      <c r="CHK73"/>
      <c r="CHL73"/>
      <c r="CHM73"/>
      <c r="CHN73"/>
      <c r="CHO73"/>
      <c r="CHP73"/>
      <c r="CHQ73"/>
      <c r="CHR73"/>
      <c r="CHS73"/>
      <c r="CHT73"/>
      <c r="CHU73"/>
      <c r="CHV73"/>
      <c r="CHW73"/>
      <c r="CHX73"/>
      <c r="CHY73"/>
      <c r="CHZ73"/>
      <c r="CIA73"/>
      <c r="CIB73"/>
      <c r="CIC73"/>
      <c r="CID73"/>
      <c r="CIE73"/>
      <c r="CIF73"/>
      <c r="CIG73"/>
      <c r="CIH73"/>
      <c r="CII73"/>
      <c r="CIJ73"/>
      <c r="CIK73"/>
      <c r="CIL73"/>
      <c r="CIM73"/>
      <c r="CIN73"/>
      <c r="CIO73"/>
      <c r="CIP73"/>
      <c r="CIQ73"/>
      <c r="CIR73"/>
      <c r="CIS73"/>
      <c r="CIT73"/>
      <c r="CIU73"/>
      <c r="CIV73"/>
      <c r="CIW73"/>
      <c r="CIX73"/>
      <c r="CIY73"/>
      <c r="CIZ73"/>
      <c r="CJA73"/>
      <c r="CJB73"/>
      <c r="CJC73"/>
      <c r="CJD73"/>
      <c r="CJE73"/>
      <c r="CJF73"/>
      <c r="CJG73"/>
      <c r="CJH73"/>
      <c r="CJI73"/>
      <c r="CJJ73"/>
      <c r="CJK73"/>
      <c r="CJL73"/>
      <c r="CJM73"/>
      <c r="CJN73"/>
      <c r="CJO73"/>
      <c r="CJP73"/>
      <c r="CJQ73"/>
      <c r="CJR73"/>
      <c r="CJS73"/>
      <c r="CJT73"/>
      <c r="CJU73"/>
      <c r="CJV73"/>
      <c r="CJW73"/>
      <c r="CJX73"/>
      <c r="CJY73"/>
      <c r="CJZ73"/>
      <c r="CKA73"/>
      <c r="CKB73"/>
      <c r="CKC73"/>
      <c r="CKD73"/>
      <c r="CKE73"/>
      <c r="CKF73"/>
      <c r="CKG73"/>
      <c r="CKH73"/>
      <c r="CKI73"/>
      <c r="CKJ73"/>
      <c r="CKK73"/>
      <c r="CKL73"/>
      <c r="CKM73"/>
      <c r="CKN73"/>
      <c r="CKO73"/>
      <c r="CKP73"/>
      <c r="CKQ73"/>
      <c r="CKR73"/>
      <c r="CKS73"/>
      <c r="CKT73"/>
      <c r="CKU73"/>
      <c r="CKV73"/>
      <c r="CKW73"/>
      <c r="CKX73"/>
      <c r="CKY73"/>
      <c r="CKZ73"/>
      <c r="CLA73"/>
      <c r="CLB73"/>
      <c r="CLC73"/>
      <c r="CLD73"/>
      <c r="CLE73"/>
      <c r="CLF73"/>
      <c r="CLG73"/>
      <c r="CLH73"/>
      <c r="CLI73"/>
      <c r="CLJ73"/>
      <c r="CLK73"/>
      <c r="CLL73"/>
      <c r="CLM73"/>
      <c r="CLN73"/>
      <c r="CLO73"/>
      <c r="CLP73"/>
      <c r="CLQ73"/>
      <c r="CLR73"/>
      <c r="CLS73"/>
      <c r="CLT73"/>
      <c r="CLU73"/>
      <c r="CLV73"/>
      <c r="CLW73"/>
      <c r="CLX73"/>
      <c r="CLY73"/>
      <c r="CLZ73"/>
      <c r="CMA73"/>
      <c r="CMB73"/>
      <c r="CMC73"/>
      <c r="CMD73"/>
      <c r="CME73"/>
      <c r="CMF73"/>
      <c r="CMG73"/>
      <c r="CMH73"/>
      <c r="CMI73"/>
      <c r="CMJ73"/>
      <c r="CMK73"/>
      <c r="CML73"/>
      <c r="CMM73"/>
      <c r="CMN73"/>
      <c r="CMO73"/>
      <c r="CMP73"/>
      <c r="CMQ73"/>
      <c r="CMR73"/>
      <c r="CMS73"/>
      <c r="CMT73"/>
      <c r="CMU73"/>
      <c r="CMV73"/>
      <c r="CMW73"/>
      <c r="CMX73"/>
      <c r="CMY73"/>
      <c r="CMZ73"/>
      <c r="CNA73"/>
      <c r="CNB73"/>
      <c r="CNC73"/>
      <c r="CND73"/>
      <c r="CNE73"/>
      <c r="CNF73"/>
      <c r="CNG73"/>
      <c r="CNH73"/>
      <c r="CNI73"/>
      <c r="CNJ73"/>
      <c r="CNK73"/>
      <c r="CNL73"/>
      <c r="CNM73"/>
      <c r="CNN73"/>
      <c r="CNO73"/>
      <c r="CNP73"/>
      <c r="CNQ73"/>
      <c r="CNR73"/>
      <c r="CNS73"/>
      <c r="CNT73"/>
      <c r="CNU73"/>
      <c r="CNV73"/>
      <c r="CNW73"/>
      <c r="CNX73"/>
      <c r="CNY73"/>
      <c r="CNZ73"/>
      <c r="COA73"/>
      <c r="COB73"/>
      <c r="COC73"/>
      <c r="COD73"/>
      <c r="COE73"/>
      <c r="COF73"/>
      <c r="COG73"/>
      <c r="COH73"/>
      <c r="COI73"/>
      <c r="COJ73"/>
      <c r="COK73"/>
      <c r="COL73"/>
      <c r="COM73"/>
      <c r="CON73"/>
      <c r="COO73"/>
      <c r="COP73"/>
      <c r="COQ73"/>
      <c r="COR73"/>
      <c r="COS73"/>
      <c r="COT73"/>
      <c r="COU73"/>
      <c r="COV73"/>
      <c r="COW73"/>
      <c r="COX73"/>
      <c r="COY73"/>
      <c r="COZ73"/>
      <c r="CPA73"/>
      <c r="CPB73"/>
      <c r="CPC73"/>
      <c r="CPD73"/>
      <c r="CPE73"/>
      <c r="CPF73"/>
      <c r="CPG73"/>
      <c r="CPH73"/>
      <c r="CPI73"/>
      <c r="CPJ73"/>
      <c r="CPK73"/>
      <c r="CPL73"/>
      <c r="CPM73"/>
      <c r="CPN73"/>
      <c r="CPO73"/>
      <c r="CPP73"/>
      <c r="CPQ73"/>
      <c r="CPR73"/>
      <c r="CPS73"/>
      <c r="CPT73"/>
      <c r="CPU73"/>
      <c r="CPV73"/>
      <c r="CPW73"/>
      <c r="CPX73"/>
      <c r="CPY73"/>
      <c r="CPZ73"/>
      <c r="CQA73"/>
      <c r="CQB73"/>
      <c r="CQC73"/>
      <c r="CQD73"/>
      <c r="CQE73"/>
      <c r="CQF73"/>
      <c r="CQG73"/>
      <c r="CQH73"/>
      <c r="CQI73"/>
      <c r="CQJ73"/>
      <c r="CQK73"/>
      <c r="CQL73"/>
      <c r="CQM73"/>
      <c r="CQN73"/>
      <c r="CQO73"/>
      <c r="CQP73"/>
      <c r="CQQ73"/>
      <c r="CQR73"/>
      <c r="CQS73"/>
      <c r="CQT73"/>
      <c r="CQU73"/>
      <c r="CQV73"/>
      <c r="CQW73"/>
      <c r="CQX73"/>
      <c r="CQY73"/>
      <c r="CQZ73"/>
      <c r="CRA73"/>
      <c r="CRB73"/>
      <c r="CRC73"/>
      <c r="CRD73"/>
      <c r="CRE73"/>
      <c r="CRF73"/>
      <c r="CRG73"/>
      <c r="CRH73"/>
      <c r="CRI73"/>
      <c r="CRJ73"/>
      <c r="CRK73"/>
      <c r="CRL73"/>
      <c r="CRM73"/>
      <c r="CRN73"/>
      <c r="CRO73"/>
      <c r="CRP73"/>
      <c r="CRQ73"/>
      <c r="CRR73"/>
      <c r="CRS73"/>
      <c r="CRT73"/>
      <c r="CRU73"/>
      <c r="CRV73"/>
      <c r="CRW73"/>
      <c r="CRX73"/>
      <c r="CRY73"/>
      <c r="CRZ73"/>
      <c r="CSA73"/>
      <c r="CSB73"/>
      <c r="CSC73"/>
      <c r="CSD73"/>
      <c r="CSE73"/>
      <c r="CSF73"/>
      <c r="CSG73"/>
      <c r="CSH73"/>
      <c r="CSI73"/>
      <c r="CSJ73"/>
      <c r="CSK73"/>
      <c r="CSL73"/>
      <c r="CSM73"/>
      <c r="CSN73"/>
      <c r="CSO73"/>
      <c r="CSP73"/>
      <c r="CSQ73"/>
      <c r="CSR73"/>
      <c r="CSS73"/>
      <c r="CST73"/>
      <c r="CSU73"/>
      <c r="CSV73"/>
      <c r="CSW73"/>
      <c r="CSX73"/>
      <c r="CSY73"/>
      <c r="CSZ73"/>
      <c r="CTA73"/>
      <c r="CTB73"/>
      <c r="CTC73"/>
      <c r="CTD73"/>
      <c r="CTE73"/>
      <c r="CTF73"/>
      <c r="CTG73"/>
      <c r="CTH73"/>
      <c r="CTI73"/>
      <c r="CTJ73"/>
      <c r="CTK73"/>
      <c r="CTL73"/>
      <c r="CTM73"/>
      <c r="CTN73"/>
      <c r="CTO73"/>
      <c r="CTP73"/>
      <c r="CTQ73"/>
      <c r="CTR73"/>
      <c r="CTS73"/>
      <c r="CTT73"/>
      <c r="CTU73"/>
      <c r="CTV73"/>
      <c r="CTW73"/>
      <c r="CTX73"/>
      <c r="CTY73"/>
      <c r="CTZ73"/>
      <c r="CUA73"/>
      <c r="CUB73"/>
      <c r="CUC73"/>
      <c r="CUD73"/>
      <c r="CUE73"/>
      <c r="CUF73"/>
      <c r="CUG73"/>
      <c r="CUH73"/>
      <c r="CUI73"/>
      <c r="CUJ73"/>
      <c r="CUK73"/>
      <c r="CUL73"/>
      <c r="CUM73"/>
      <c r="CUN73"/>
      <c r="CUO73"/>
      <c r="CUP73"/>
      <c r="CUQ73"/>
      <c r="CUR73"/>
      <c r="CUS73"/>
      <c r="CUT73"/>
      <c r="CUU73"/>
      <c r="CUV73"/>
      <c r="CUW73"/>
      <c r="CUX73"/>
      <c r="CUY73"/>
      <c r="CUZ73"/>
      <c r="CVA73"/>
      <c r="CVB73"/>
      <c r="CVC73"/>
      <c r="CVD73"/>
      <c r="CVE73"/>
      <c r="CVF73"/>
      <c r="CVG73"/>
      <c r="CVH73"/>
      <c r="CVI73"/>
      <c r="CVJ73"/>
      <c r="CVK73"/>
      <c r="CVL73"/>
      <c r="CVM73"/>
      <c r="CVN73"/>
      <c r="CVO73"/>
      <c r="CVP73"/>
      <c r="CVQ73"/>
      <c r="CVR73"/>
      <c r="CVS73"/>
      <c r="CVT73"/>
      <c r="CVU73"/>
      <c r="CVV73"/>
      <c r="CVW73"/>
      <c r="CVX73"/>
      <c r="CVY73"/>
      <c r="CVZ73"/>
      <c r="CWA73"/>
      <c r="CWB73"/>
      <c r="CWC73"/>
      <c r="CWD73"/>
      <c r="CWE73"/>
      <c r="CWF73"/>
      <c r="CWG73"/>
      <c r="CWH73"/>
      <c r="CWI73"/>
      <c r="CWJ73"/>
      <c r="CWK73"/>
      <c r="CWL73"/>
      <c r="CWM73"/>
      <c r="CWN73"/>
      <c r="CWO73"/>
      <c r="CWP73"/>
      <c r="CWQ73"/>
      <c r="CWR73"/>
      <c r="CWS73"/>
      <c r="CWT73"/>
      <c r="CWU73"/>
      <c r="CWV73"/>
      <c r="CWW73"/>
      <c r="CWX73"/>
      <c r="CWY73"/>
      <c r="CWZ73"/>
      <c r="CXA73"/>
      <c r="CXB73"/>
      <c r="CXC73"/>
      <c r="CXD73"/>
      <c r="CXE73"/>
      <c r="CXF73"/>
      <c r="CXG73"/>
      <c r="CXH73"/>
      <c r="CXI73"/>
      <c r="CXJ73"/>
      <c r="CXK73"/>
      <c r="CXL73"/>
      <c r="CXM73"/>
      <c r="CXN73"/>
      <c r="CXO73"/>
      <c r="CXP73"/>
      <c r="CXQ73"/>
      <c r="CXR73"/>
      <c r="CXS73"/>
      <c r="CXT73"/>
      <c r="CXU73"/>
      <c r="CXV73"/>
      <c r="CXW73"/>
      <c r="CXX73"/>
      <c r="CXY73"/>
      <c r="CXZ73"/>
      <c r="CYA73"/>
      <c r="CYB73"/>
      <c r="CYC73"/>
      <c r="CYD73"/>
      <c r="CYE73"/>
      <c r="CYF73"/>
      <c r="CYG73"/>
      <c r="CYH73"/>
      <c r="CYI73"/>
      <c r="CYJ73"/>
      <c r="CYK73"/>
      <c r="CYL73"/>
      <c r="CYM73"/>
      <c r="CYN73"/>
      <c r="CYO73"/>
      <c r="CYP73"/>
      <c r="CYQ73"/>
      <c r="CYR73"/>
      <c r="CYS73"/>
      <c r="CYT73"/>
      <c r="CYU73"/>
      <c r="CYV73"/>
      <c r="CYW73"/>
      <c r="CYX73"/>
      <c r="CYY73"/>
      <c r="CYZ73"/>
      <c r="CZA73"/>
      <c r="CZB73"/>
      <c r="CZC73"/>
      <c r="CZD73"/>
      <c r="CZE73"/>
      <c r="CZF73"/>
      <c r="CZG73"/>
      <c r="CZH73"/>
      <c r="CZI73"/>
      <c r="CZJ73"/>
      <c r="CZK73"/>
      <c r="CZL73"/>
      <c r="CZM73"/>
      <c r="CZN73"/>
      <c r="CZO73"/>
      <c r="CZP73"/>
      <c r="CZQ73"/>
      <c r="CZR73"/>
      <c r="CZS73"/>
      <c r="CZT73"/>
      <c r="CZU73"/>
      <c r="CZV73"/>
      <c r="CZW73"/>
      <c r="CZX73"/>
      <c r="CZY73"/>
      <c r="CZZ73"/>
      <c r="DAA73"/>
      <c r="DAB73"/>
      <c r="DAC73"/>
      <c r="DAD73"/>
      <c r="DAE73"/>
      <c r="DAF73"/>
      <c r="DAG73"/>
      <c r="DAH73"/>
      <c r="DAI73"/>
      <c r="DAJ73"/>
      <c r="DAK73"/>
      <c r="DAL73"/>
      <c r="DAM73"/>
      <c r="DAN73"/>
      <c r="DAO73"/>
      <c r="DAP73"/>
      <c r="DAQ73"/>
      <c r="DAR73"/>
      <c r="DAS73"/>
      <c r="DAT73"/>
      <c r="DAU73"/>
      <c r="DAV73"/>
      <c r="DAW73"/>
      <c r="DAX73"/>
      <c r="DAY73"/>
      <c r="DAZ73"/>
      <c r="DBA73"/>
      <c r="DBB73"/>
      <c r="DBC73"/>
      <c r="DBD73"/>
      <c r="DBE73"/>
      <c r="DBF73"/>
      <c r="DBG73"/>
      <c r="DBH73"/>
      <c r="DBI73"/>
      <c r="DBJ73"/>
      <c r="DBK73"/>
      <c r="DBL73"/>
      <c r="DBM73"/>
      <c r="DBN73"/>
      <c r="DBO73"/>
      <c r="DBP73"/>
      <c r="DBQ73"/>
      <c r="DBR73"/>
      <c r="DBS73"/>
      <c r="DBT73"/>
      <c r="DBU73"/>
      <c r="DBV73"/>
      <c r="DBW73"/>
      <c r="DBX73"/>
      <c r="DBY73"/>
      <c r="DBZ73"/>
      <c r="DCA73"/>
      <c r="DCB73"/>
      <c r="DCC73"/>
      <c r="DCD73"/>
      <c r="DCE73"/>
      <c r="DCF73"/>
      <c r="DCG73"/>
      <c r="DCH73"/>
      <c r="DCI73"/>
      <c r="DCJ73"/>
      <c r="DCK73"/>
      <c r="DCL73"/>
      <c r="DCM73"/>
      <c r="DCN73"/>
      <c r="DCO73"/>
      <c r="DCP73"/>
      <c r="DCQ73"/>
      <c r="DCR73"/>
      <c r="DCS73"/>
      <c r="DCT73"/>
      <c r="DCU73"/>
      <c r="DCV73"/>
      <c r="DCW73"/>
      <c r="DCX73"/>
      <c r="DCY73"/>
      <c r="DCZ73"/>
      <c r="DDA73"/>
      <c r="DDB73"/>
      <c r="DDC73"/>
      <c r="DDD73"/>
      <c r="DDE73"/>
      <c r="DDF73"/>
      <c r="DDG73"/>
      <c r="DDH73"/>
      <c r="DDI73"/>
      <c r="DDJ73"/>
      <c r="DDK73"/>
      <c r="DDL73"/>
      <c r="DDM73"/>
      <c r="DDN73"/>
      <c r="DDO73"/>
      <c r="DDP73"/>
      <c r="DDQ73"/>
      <c r="DDR73"/>
      <c r="DDS73"/>
      <c r="DDT73"/>
      <c r="DDU73"/>
      <c r="DDV73"/>
      <c r="DDW73"/>
      <c r="DDX73"/>
      <c r="DDY73"/>
      <c r="DDZ73"/>
      <c r="DEA73"/>
      <c r="DEB73"/>
      <c r="DEC73"/>
      <c r="DED73"/>
      <c r="DEE73"/>
      <c r="DEF73"/>
      <c r="DEG73"/>
      <c r="DEH73"/>
      <c r="DEI73"/>
      <c r="DEJ73"/>
      <c r="DEK73"/>
      <c r="DEL73"/>
      <c r="DEM73"/>
      <c r="DEN73"/>
      <c r="DEO73"/>
      <c r="DEP73"/>
      <c r="DEQ73"/>
      <c r="DER73"/>
      <c r="DES73"/>
      <c r="DET73"/>
      <c r="DEU73"/>
      <c r="DEV73"/>
      <c r="DEW73"/>
      <c r="DEX73"/>
      <c r="DEY73"/>
      <c r="DEZ73"/>
      <c r="DFA73"/>
      <c r="DFB73"/>
      <c r="DFC73"/>
      <c r="DFD73"/>
      <c r="DFE73"/>
      <c r="DFF73"/>
      <c r="DFG73"/>
      <c r="DFH73"/>
      <c r="DFI73"/>
      <c r="DFJ73"/>
      <c r="DFK73"/>
      <c r="DFL73"/>
      <c r="DFM73"/>
      <c r="DFN73"/>
      <c r="DFO73"/>
      <c r="DFP73"/>
      <c r="DFQ73"/>
      <c r="DFR73"/>
      <c r="DFS73"/>
      <c r="DFT73"/>
      <c r="DFU73"/>
      <c r="DFV73"/>
      <c r="DFW73"/>
      <c r="DFX73"/>
      <c r="DFY73"/>
      <c r="DFZ73"/>
      <c r="DGA73"/>
      <c r="DGB73"/>
      <c r="DGC73"/>
      <c r="DGD73"/>
      <c r="DGE73"/>
      <c r="DGF73"/>
      <c r="DGG73"/>
      <c r="DGH73"/>
      <c r="DGI73"/>
      <c r="DGJ73"/>
      <c r="DGK73"/>
      <c r="DGL73"/>
      <c r="DGM73"/>
      <c r="DGN73"/>
      <c r="DGO73"/>
      <c r="DGP73"/>
      <c r="DGQ73"/>
      <c r="DGR73"/>
      <c r="DGS73"/>
      <c r="DGT73"/>
      <c r="DGU73"/>
      <c r="DGV73"/>
      <c r="DGW73"/>
      <c r="DGX73"/>
      <c r="DGY73"/>
      <c r="DGZ73"/>
      <c r="DHA73"/>
      <c r="DHB73"/>
      <c r="DHC73"/>
      <c r="DHD73"/>
      <c r="DHE73"/>
      <c r="DHF73"/>
      <c r="DHG73"/>
      <c r="DHH73"/>
      <c r="DHI73"/>
      <c r="DHJ73"/>
      <c r="DHK73"/>
      <c r="DHL73"/>
      <c r="DHM73"/>
      <c r="DHN73"/>
      <c r="DHO73"/>
      <c r="DHP73"/>
      <c r="DHQ73"/>
      <c r="DHR73"/>
      <c r="DHS73"/>
      <c r="DHT73"/>
      <c r="DHU73"/>
      <c r="DHV73"/>
      <c r="DHW73"/>
      <c r="DHX73"/>
      <c r="DHY73"/>
      <c r="DHZ73"/>
      <c r="DIA73"/>
      <c r="DIB73"/>
      <c r="DIC73"/>
      <c r="DID73"/>
      <c r="DIE73"/>
      <c r="DIF73"/>
      <c r="DIG73"/>
      <c r="DIH73"/>
      <c r="DII73"/>
      <c r="DIJ73"/>
      <c r="DIK73"/>
      <c r="DIL73"/>
      <c r="DIM73"/>
      <c r="DIN73"/>
      <c r="DIO73"/>
      <c r="DIP73"/>
      <c r="DIQ73"/>
      <c r="DIR73"/>
      <c r="DIS73"/>
      <c r="DIT73"/>
      <c r="DIU73"/>
      <c r="DIV73"/>
      <c r="DIW73"/>
      <c r="DIX73"/>
      <c r="DIY73"/>
      <c r="DIZ73"/>
      <c r="DJA73"/>
      <c r="DJB73"/>
      <c r="DJC73"/>
      <c r="DJD73"/>
      <c r="DJE73"/>
      <c r="DJF73"/>
      <c r="DJG73"/>
      <c r="DJH73"/>
      <c r="DJI73"/>
      <c r="DJJ73"/>
      <c r="DJK73"/>
      <c r="DJL73"/>
      <c r="DJM73"/>
      <c r="DJN73"/>
      <c r="DJO73"/>
      <c r="DJP73"/>
      <c r="DJQ73"/>
      <c r="DJR73"/>
      <c r="DJS73"/>
      <c r="DJT73"/>
      <c r="DJU73"/>
      <c r="DJV73"/>
      <c r="DJW73"/>
      <c r="DJX73"/>
      <c r="DJY73"/>
      <c r="DJZ73"/>
      <c r="DKA73"/>
      <c r="DKB73"/>
      <c r="DKC73"/>
      <c r="DKD73"/>
      <c r="DKE73"/>
      <c r="DKF73"/>
      <c r="DKG73"/>
      <c r="DKH73"/>
      <c r="DKI73"/>
      <c r="DKJ73"/>
      <c r="DKK73"/>
      <c r="DKL73"/>
      <c r="DKM73"/>
      <c r="DKN73"/>
      <c r="DKO73"/>
      <c r="DKP73"/>
      <c r="DKQ73"/>
      <c r="DKR73"/>
      <c r="DKS73"/>
      <c r="DKT73"/>
      <c r="DKU73"/>
      <c r="DKV73"/>
      <c r="DKW73"/>
      <c r="DKX73"/>
      <c r="DKY73"/>
      <c r="DKZ73"/>
      <c r="DLA73"/>
      <c r="DLB73"/>
      <c r="DLC73"/>
      <c r="DLD73"/>
      <c r="DLE73"/>
      <c r="DLF73"/>
      <c r="DLG73"/>
      <c r="DLH73"/>
      <c r="DLI73"/>
      <c r="DLJ73"/>
      <c r="DLK73"/>
      <c r="DLL73"/>
      <c r="DLM73"/>
      <c r="DLN73"/>
      <c r="DLO73"/>
      <c r="DLP73"/>
      <c r="DLQ73"/>
      <c r="DLR73"/>
      <c r="DLS73"/>
      <c r="DLT73"/>
      <c r="DLU73"/>
      <c r="DLV73"/>
      <c r="DLW73"/>
      <c r="DLX73"/>
      <c r="DLY73"/>
      <c r="DLZ73"/>
      <c r="DMA73"/>
      <c r="DMB73"/>
      <c r="DMC73"/>
      <c r="DMD73"/>
      <c r="DME73"/>
      <c r="DMF73"/>
      <c r="DMG73"/>
      <c r="DMH73"/>
      <c r="DMI73"/>
      <c r="DMJ73"/>
      <c r="DMK73"/>
      <c r="DML73"/>
      <c r="DMM73"/>
      <c r="DMN73"/>
      <c r="DMO73"/>
      <c r="DMP73"/>
      <c r="DMQ73"/>
      <c r="DMR73"/>
      <c r="DMS73"/>
      <c r="DMT73"/>
      <c r="DMU73"/>
      <c r="DMV73"/>
      <c r="DMW73"/>
      <c r="DMX73"/>
      <c r="DMY73"/>
      <c r="DMZ73"/>
      <c r="DNA73"/>
      <c r="DNB73"/>
      <c r="DNC73"/>
      <c r="DND73"/>
      <c r="DNE73"/>
      <c r="DNF73"/>
      <c r="DNG73"/>
      <c r="DNH73"/>
      <c r="DNI73"/>
      <c r="DNJ73"/>
      <c r="DNK73"/>
      <c r="DNL73"/>
      <c r="DNM73"/>
      <c r="DNN73"/>
      <c r="DNO73"/>
      <c r="DNP73"/>
      <c r="DNQ73"/>
      <c r="DNR73"/>
      <c r="DNS73"/>
      <c r="DNT73"/>
      <c r="DNU73"/>
      <c r="DNV73"/>
      <c r="DNW73"/>
      <c r="DNX73"/>
      <c r="DNY73"/>
      <c r="DNZ73"/>
      <c r="DOA73"/>
      <c r="DOB73"/>
      <c r="DOC73"/>
      <c r="DOD73"/>
      <c r="DOE73"/>
      <c r="DOF73"/>
      <c r="DOG73"/>
      <c r="DOH73"/>
      <c r="DOI73"/>
      <c r="DOJ73"/>
      <c r="DOK73"/>
      <c r="DOL73"/>
      <c r="DOM73"/>
      <c r="DON73"/>
      <c r="DOO73"/>
      <c r="DOP73"/>
      <c r="DOQ73"/>
      <c r="DOR73"/>
      <c r="DOS73"/>
      <c r="DOT73"/>
      <c r="DOU73"/>
      <c r="DOV73"/>
      <c r="DOW73"/>
      <c r="DOX73"/>
      <c r="DOY73"/>
      <c r="DOZ73"/>
      <c r="DPA73"/>
      <c r="DPB73"/>
      <c r="DPC73"/>
      <c r="DPD73"/>
      <c r="DPE73"/>
      <c r="DPF73"/>
      <c r="DPG73"/>
      <c r="DPH73"/>
      <c r="DPI73"/>
      <c r="DPJ73"/>
      <c r="DPK73"/>
      <c r="DPL73"/>
      <c r="DPM73"/>
      <c r="DPN73"/>
      <c r="DPO73"/>
      <c r="DPP73"/>
      <c r="DPQ73"/>
      <c r="DPR73"/>
      <c r="DPS73"/>
      <c r="DPT73"/>
      <c r="DPU73"/>
      <c r="DPV73"/>
      <c r="DPW73"/>
      <c r="DPX73"/>
      <c r="DPY73"/>
      <c r="DPZ73"/>
      <c r="DQA73"/>
      <c r="DQB73"/>
      <c r="DQC73"/>
      <c r="DQD73"/>
      <c r="DQE73"/>
      <c r="DQF73"/>
      <c r="DQG73"/>
      <c r="DQH73"/>
      <c r="DQI73"/>
      <c r="DQJ73"/>
      <c r="DQK73"/>
      <c r="DQL73"/>
      <c r="DQM73"/>
      <c r="DQN73"/>
      <c r="DQO73"/>
      <c r="DQP73"/>
      <c r="DQQ73"/>
      <c r="DQR73"/>
      <c r="DQS73"/>
      <c r="DQT73"/>
      <c r="DQU73"/>
      <c r="DQV73"/>
      <c r="DQW73"/>
      <c r="DQX73"/>
      <c r="DQY73"/>
      <c r="DQZ73"/>
      <c r="DRA73"/>
      <c r="DRB73"/>
      <c r="DRC73"/>
      <c r="DRD73"/>
      <c r="DRE73"/>
      <c r="DRF73"/>
      <c r="DRG73"/>
      <c r="DRH73"/>
      <c r="DRI73"/>
      <c r="DRJ73"/>
      <c r="DRK73"/>
      <c r="DRL73"/>
      <c r="DRM73"/>
      <c r="DRN73"/>
      <c r="DRO73"/>
      <c r="DRP73"/>
      <c r="DRQ73"/>
      <c r="DRR73"/>
      <c r="DRS73"/>
      <c r="DRT73"/>
      <c r="DRU73"/>
      <c r="DRV73"/>
      <c r="DRW73"/>
      <c r="DRX73"/>
      <c r="DRY73"/>
      <c r="DRZ73"/>
      <c r="DSA73"/>
      <c r="DSB73"/>
      <c r="DSC73"/>
      <c r="DSD73"/>
      <c r="DSE73"/>
      <c r="DSF73"/>
      <c r="DSG73"/>
      <c r="DSH73"/>
      <c r="DSI73"/>
      <c r="DSJ73"/>
      <c r="DSK73"/>
      <c r="DSL73"/>
      <c r="DSM73"/>
      <c r="DSN73"/>
      <c r="DSO73"/>
      <c r="DSP73"/>
      <c r="DSQ73"/>
      <c r="DSR73"/>
      <c r="DSS73"/>
      <c r="DST73"/>
      <c r="DSU73"/>
      <c r="DSV73"/>
      <c r="DSW73"/>
      <c r="DSX73"/>
      <c r="DSY73"/>
      <c r="DSZ73"/>
      <c r="DTA73"/>
      <c r="DTB73"/>
      <c r="DTC73"/>
      <c r="DTD73"/>
      <c r="DTE73"/>
      <c r="DTF73"/>
      <c r="DTG73"/>
      <c r="DTH73"/>
      <c r="DTI73"/>
      <c r="DTJ73"/>
      <c r="DTK73"/>
      <c r="DTL73"/>
      <c r="DTM73"/>
      <c r="DTN73"/>
      <c r="DTO73"/>
      <c r="DTP73"/>
      <c r="DTQ73"/>
      <c r="DTR73"/>
      <c r="DTS73"/>
      <c r="DTT73"/>
      <c r="DTU73"/>
      <c r="DTV73"/>
      <c r="DTW73"/>
      <c r="DTX73"/>
      <c r="DTY73"/>
      <c r="DTZ73"/>
      <c r="DUA73"/>
      <c r="DUB73"/>
      <c r="DUC73"/>
      <c r="DUD73"/>
      <c r="DUE73"/>
      <c r="DUF73"/>
      <c r="DUG73"/>
      <c r="DUH73"/>
      <c r="DUI73"/>
      <c r="DUJ73"/>
      <c r="DUK73"/>
      <c r="DUL73"/>
      <c r="DUM73"/>
      <c r="DUN73"/>
      <c r="DUO73"/>
      <c r="DUP73"/>
      <c r="DUQ73"/>
      <c r="DUR73"/>
      <c r="DUS73"/>
      <c r="DUT73"/>
      <c r="DUU73"/>
      <c r="DUV73"/>
      <c r="DUW73"/>
      <c r="DUX73"/>
      <c r="DUY73"/>
      <c r="DUZ73"/>
      <c r="DVA73"/>
      <c r="DVB73"/>
      <c r="DVC73"/>
      <c r="DVD73"/>
      <c r="DVE73"/>
      <c r="DVF73"/>
      <c r="DVG73"/>
      <c r="DVH73"/>
      <c r="DVI73"/>
      <c r="DVJ73"/>
      <c r="DVK73"/>
      <c r="DVL73"/>
      <c r="DVM73"/>
      <c r="DVN73"/>
      <c r="DVO73"/>
      <c r="DVP73"/>
      <c r="DVQ73"/>
      <c r="DVR73"/>
      <c r="DVS73"/>
      <c r="DVT73"/>
      <c r="DVU73"/>
      <c r="DVV73"/>
      <c r="DVW73"/>
      <c r="DVX73"/>
      <c r="DVY73"/>
      <c r="DVZ73"/>
      <c r="DWA73"/>
      <c r="DWB73"/>
      <c r="DWC73"/>
      <c r="DWD73"/>
      <c r="DWE73"/>
      <c r="DWF73"/>
      <c r="DWG73"/>
      <c r="DWH73"/>
      <c r="DWI73"/>
      <c r="DWJ73"/>
      <c r="DWK73"/>
      <c r="DWL73"/>
      <c r="DWM73"/>
      <c r="DWN73"/>
      <c r="DWO73"/>
      <c r="DWP73"/>
      <c r="DWQ73"/>
      <c r="DWR73"/>
      <c r="DWS73"/>
      <c r="DWT73"/>
      <c r="DWU73"/>
      <c r="DWV73"/>
      <c r="DWW73"/>
      <c r="DWX73"/>
      <c r="DWY73"/>
      <c r="DWZ73"/>
      <c r="DXA73"/>
      <c r="DXB73"/>
      <c r="DXC73"/>
      <c r="DXD73"/>
      <c r="DXE73"/>
      <c r="DXF73"/>
      <c r="DXG73"/>
      <c r="DXH73"/>
      <c r="DXI73"/>
      <c r="DXJ73"/>
      <c r="DXK73"/>
      <c r="DXL73"/>
      <c r="DXM73"/>
      <c r="DXN73"/>
      <c r="DXO73"/>
      <c r="DXP73"/>
      <c r="DXQ73"/>
      <c r="DXR73"/>
      <c r="DXS73"/>
      <c r="DXT73"/>
      <c r="DXU73"/>
      <c r="DXV73"/>
      <c r="DXW73"/>
      <c r="DXX73"/>
      <c r="DXY73"/>
      <c r="DXZ73"/>
      <c r="DYA73"/>
      <c r="DYB73"/>
      <c r="DYC73"/>
      <c r="DYD73"/>
      <c r="DYE73"/>
      <c r="DYF73"/>
      <c r="DYG73"/>
      <c r="DYH73"/>
      <c r="DYI73"/>
      <c r="DYJ73"/>
      <c r="DYK73"/>
      <c r="DYL73"/>
      <c r="DYM73"/>
      <c r="DYN73"/>
      <c r="DYO73"/>
      <c r="DYP73"/>
      <c r="DYQ73"/>
      <c r="DYR73"/>
      <c r="DYS73"/>
      <c r="DYT73"/>
      <c r="DYU73"/>
      <c r="DYV73"/>
      <c r="DYW73"/>
      <c r="DYX73"/>
      <c r="DYY73"/>
      <c r="DYZ73"/>
      <c r="DZA73"/>
      <c r="DZB73"/>
      <c r="DZC73"/>
      <c r="DZD73"/>
      <c r="DZE73"/>
      <c r="DZF73"/>
      <c r="DZG73"/>
      <c r="DZH73"/>
      <c r="DZI73"/>
      <c r="DZJ73"/>
      <c r="DZK73"/>
      <c r="DZL73"/>
      <c r="DZM73"/>
      <c r="DZN73"/>
      <c r="DZO73"/>
      <c r="DZP73"/>
      <c r="DZQ73"/>
      <c r="DZR73"/>
      <c r="DZS73"/>
      <c r="DZT73"/>
      <c r="DZU73"/>
      <c r="DZV73"/>
      <c r="DZW73"/>
      <c r="DZX73"/>
      <c r="DZY73"/>
      <c r="DZZ73"/>
      <c r="EAA73"/>
      <c r="EAB73"/>
      <c r="EAC73"/>
      <c r="EAD73"/>
      <c r="EAE73"/>
      <c r="EAF73"/>
      <c r="EAG73"/>
      <c r="EAH73"/>
      <c r="EAI73"/>
      <c r="EAJ73"/>
      <c r="EAK73"/>
      <c r="EAL73"/>
      <c r="EAM73"/>
      <c r="EAN73"/>
      <c r="EAO73"/>
      <c r="EAP73"/>
      <c r="EAQ73"/>
      <c r="EAR73"/>
      <c r="EAS73"/>
      <c r="EAT73"/>
      <c r="EAU73"/>
      <c r="EAV73"/>
      <c r="EAW73"/>
      <c r="EAX73"/>
      <c r="EAY73"/>
      <c r="EAZ73"/>
      <c r="EBA73"/>
      <c r="EBB73"/>
      <c r="EBC73"/>
      <c r="EBD73"/>
      <c r="EBE73"/>
      <c r="EBF73"/>
      <c r="EBG73"/>
      <c r="EBH73"/>
      <c r="EBI73"/>
      <c r="EBJ73"/>
      <c r="EBK73"/>
      <c r="EBL73"/>
      <c r="EBM73"/>
      <c r="EBN73"/>
      <c r="EBO73"/>
      <c r="EBP73"/>
      <c r="EBQ73"/>
      <c r="EBR73"/>
      <c r="EBS73"/>
      <c r="EBT73"/>
      <c r="EBU73"/>
      <c r="EBV73"/>
      <c r="EBW73"/>
      <c r="EBX73"/>
      <c r="EBY73"/>
      <c r="EBZ73"/>
      <c r="ECA73"/>
      <c r="ECB73"/>
      <c r="ECC73"/>
      <c r="ECD73"/>
      <c r="ECE73"/>
      <c r="ECF73"/>
      <c r="ECG73"/>
      <c r="ECH73"/>
      <c r="ECI73"/>
      <c r="ECJ73"/>
      <c r="ECK73"/>
      <c r="ECL73"/>
      <c r="ECM73"/>
      <c r="ECN73"/>
      <c r="ECO73"/>
      <c r="ECP73"/>
      <c r="ECQ73"/>
      <c r="ECR73"/>
      <c r="ECS73"/>
      <c r="ECT73"/>
      <c r="ECU73"/>
      <c r="ECV73"/>
      <c r="ECW73"/>
      <c r="ECX73"/>
      <c r="ECY73"/>
      <c r="ECZ73"/>
      <c r="EDA73"/>
      <c r="EDB73"/>
      <c r="EDC73"/>
      <c r="EDD73"/>
      <c r="EDE73"/>
      <c r="EDF73"/>
      <c r="EDG73"/>
      <c r="EDH73"/>
      <c r="EDI73"/>
      <c r="EDJ73"/>
      <c r="EDK73"/>
      <c r="EDL73"/>
      <c r="EDM73"/>
      <c r="EDN73"/>
      <c r="EDO73"/>
      <c r="EDP73"/>
      <c r="EDQ73"/>
      <c r="EDR73"/>
      <c r="EDS73"/>
      <c r="EDT73"/>
      <c r="EDU73"/>
      <c r="EDV73"/>
      <c r="EDW73"/>
      <c r="EDX73"/>
      <c r="EDY73"/>
      <c r="EDZ73"/>
      <c r="EEA73"/>
      <c r="EEB73"/>
      <c r="EEC73"/>
      <c r="EED73"/>
      <c r="EEE73"/>
      <c r="EEF73"/>
      <c r="EEG73"/>
      <c r="EEH73"/>
      <c r="EEI73"/>
      <c r="EEJ73"/>
      <c r="EEK73"/>
      <c r="EEL73"/>
      <c r="EEM73"/>
      <c r="EEN73"/>
      <c r="EEO73"/>
      <c r="EEP73"/>
      <c r="EEQ73"/>
      <c r="EER73"/>
      <c r="EES73"/>
      <c r="EET73"/>
      <c r="EEU73"/>
      <c r="EEV73"/>
      <c r="EEW73"/>
      <c r="EEX73"/>
      <c r="EEY73"/>
      <c r="EEZ73"/>
      <c r="EFA73"/>
      <c r="EFB73"/>
      <c r="EFC73"/>
      <c r="EFD73"/>
      <c r="EFE73"/>
      <c r="EFF73"/>
      <c r="EFG73"/>
      <c r="EFH73"/>
      <c r="EFI73"/>
      <c r="EFJ73"/>
      <c r="EFK73"/>
      <c r="EFL73"/>
      <c r="EFM73"/>
      <c r="EFN73"/>
      <c r="EFO73"/>
      <c r="EFP73"/>
      <c r="EFQ73"/>
      <c r="EFR73"/>
      <c r="EFS73"/>
      <c r="EFT73"/>
      <c r="EFU73"/>
      <c r="EFV73"/>
      <c r="EFW73"/>
      <c r="EFX73"/>
      <c r="EFY73"/>
      <c r="EFZ73"/>
      <c r="EGA73"/>
      <c r="EGB73"/>
      <c r="EGC73"/>
      <c r="EGD73"/>
      <c r="EGE73"/>
      <c r="EGF73"/>
      <c r="EGG73"/>
      <c r="EGH73"/>
      <c r="EGI73"/>
      <c r="EGJ73"/>
      <c r="EGK73"/>
      <c r="EGL73"/>
      <c r="EGM73"/>
      <c r="EGN73"/>
      <c r="EGO73"/>
      <c r="EGP73"/>
      <c r="EGQ73"/>
      <c r="EGR73"/>
      <c r="EGS73"/>
      <c r="EGT73"/>
      <c r="EGU73"/>
      <c r="EGV73"/>
      <c r="EGW73"/>
      <c r="EGX73"/>
      <c r="EGY73"/>
      <c r="EGZ73"/>
      <c r="EHA73"/>
      <c r="EHB73"/>
      <c r="EHC73"/>
      <c r="EHD73"/>
      <c r="EHE73"/>
      <c r="EHF73"/>
      <c r="EHG73"/>
      <c r="EHH73"/>
      <c r="EHI73"/>
      <c r="EHJ73"/>
      <c r="EHK73"/>
      <c r="EHL73"/>
      <c r="EHM73"/>
      <c r="EHN73"/>
      <c r="EHO73"/>
      <c r="EHP73"/>
      <c r="EHQ73"/>
      <c r="EHR73"/>
      <c r="EHS73"/>
      <c r="EHT73"/>
      <c r="EHU73"/>
      <c r="EHV73"/>
      <c r="EHW73"/>
      <c r="EHX73"/>
      <c r="EHY73"/>
      <c r="EHZ73"/>
      <c r="EIA73"/>
      <c r="EIB73"/>
      <c r="EIC73"/>
      <c r="EID73"/>
      <c r="EIE73"/>
      <c r="EIF73"/>
      <c r="EIG73"/>
      <c r="EIH73"/>
      <c r="EII73"/>
      <c r="EIJ73"/>
      <c r="EIK73"/>
      <c r="EIL73"/>
      <c r="EIM73"/>
      <c r="EIN73"/>
      <c r="EIO73"/>
      <c r="EIP73"/>
      <c r="EIQ73"/>
      <c r="EIR73"/>
      <c r="EIS73"/>
      <c r="EIT73"/>
      <c r="EIU73"/>
      <c r="EIV73"/>
      <c r="EIW73"/>
      <c r="EIX73"/>
      <c r="EIY73"/>
      <c r="EIZ73"/>
      <c r="EJA73"/>
      <c r="EJB73"/>
      <c r="EJC73"/>
      <c r="EJD73"/>
      <c r="EJE73"/>
      <c r="EJF73"/>
      <c r="EJG73"/>
      <c r="EJH73"/>
      <c r="EJI73"/>
      <c r="EJJ73"/>
      <c r="EJK73"/>
      <c r="EJL73"/>
      <c r="EJM73"/>
      <c r="EJN73"/>
      <c r="EJO73"/>
      <c r="EJP73"/>
      <c r="EJQ73"/>
      <c r="EJR73"/>
      <c r="EJS73"/>
      <c r="EJT73"/>
      <c r="EJU73"/>
      <c r="EJV73"/>
      <c r="EJW73"/>
      <c r="EJX73"/>
      <c r="EJY73"/>
      <c r="EJZ73"/>
      <c r="EKA73"/>
      <c r="EKB73"/>
      <c r="EKC73"/>
      <c r="EKD73"/>
      <c r="EKE73"/>
      <c r="EKF73"/>
      <c r="EKG73"/>
      <c r="EKH73"/>
      <c r="EKI73"/>
      <c r="EKJ73"/>
      <c r="EKK73"/>
      <c r="EKL73"/>
      <c r="EKM73"/>
      <c r="EKN73"/>
      <c r="EKO73"/>
      <c r="EKP73"/>
      <c r="EKQ73"/>
      <c r="EKR73"/>
      <c r="EKS73"/>
      <c r="EKT73"/>
      <c r="EKU73"/>
      <c r="EKV73"/>
      <c r="EKW73"/>
      <c r="EKX73"/>
      <c r="EKY73"/>
      <c r="EKZ73"/>
      <c r="ELA73"/>
      <c r="ELB73"/>
      <c r="ELC73"/>
      <c r="ELD73"/>
      <c r="ELE73"/>
      <c r="ELF73"/>
      <c r="ELG73"/>
      <c r="ELH73"/>
      <c r="ELI73"/>
      <c r="ELJ73"/>
      <c r="ELK73"/>
      <c r="ELL73"/>
      <c r="ELM73"/>
      <c r="ELN73"/>
      <c r="ELO73"/>
      <c r="ELP73"/>
      <c r="ELQ73"/>
      <c r="ELR73"/>
      <c r="ELS73"/>
      <c r="ELT73"/>
      <c r="ELU73"/>
      <c r="ELV73"/>
      <c r="ELW73"/>
      <c r="ELX73"/>
      <c r="ELY73"/>
      <c r="ELZ73"/>
      <c r="EMA73"/>
      <c r="EMB73"/>
      <c r="EMC73"/>
      <c r="EMD73"/>
      <c r="EME73"/>
      <c r="EMF73"/>
      <c r="EMG73"/>
      <c r="EMH73"/>
      <c r="EMI73"/>
      <c r="EMJ73"/>
      <c r="EMK73"/>
      <c r="EML73"/>
      <c r="EMM73"/>
      <c r="EMN73"/>
      <c r="EMO73"/>
      <c r="EMP73"/>
      <c r="EMQ73"/>
      <c r="EMR73"/>
      <c r="EMS73"/>
      <c r="EMT73"/>
      <c r="EMU73"/>
      <c r="EMV73"/>
      <c r="EMW73"/>
      <c r="EMX73"/>
      <c r="EMY73"/>
      <c r="EMZ73"/>
      <c r="ENA73"/>
      <c r="ENB73"/>
      <c r="ENC73"/>
      <c r="END73"/>
      <c r="ENE73"/>
      <c r="ENF73"/>
      <c r="ENG73"/>
      <c r="ENH73"/>
      <c r="ENI73"/>
      <c r="ENJ73"/>
      <c r="ENK73"/>
      <c r="ENL73"/>
      <c r="ENM73"/>
      <c r="ENN73"/>
      <c r="ENO73"/>
      <c r="ENP73"/>
      <c r="ENQ73"/>
      <c r="ENR73"/>
      <c r="ENS73"/>
      <c r="ENT73"/>
      <c r="ENU73"/>
      <c r="ENV73"/>
      <c r="ENW73"/>
      <c r="ENX73"/>
      <c r="ENY73"/>
      <c r="ENZ73"/>
      <c r="EOA73"/>
      <c r="EOB73"/>
      <c r="EOC73"/>
      <c r="EOD73"/>
      <c r="EOE73"/>
      <c r="EOF73"/>
      <c r="EOG73"/>
      <c r="EOH73"/>
      <c r="EOI73"/>
      <c r="EOJ73"/>
      <c r="EOK73"/>
      <c r="EOL73"/>
      <c r="EOM73"/>
      <c r="EON73"/>
      <c r="EOO73"/>
      <c r="EOP73"/>
      <c r="EOQ73"/>
      <c r="EOR73"/>
      <c r="EOS73"/>
      <c r="EOT73"/>
      <c r="EOU73"/>
      <c r="EOV73"/>
      <c r="EOW73"/>
      <c r="EOX73"/>
      <c r="EOY73"/>
      <c r="EOZ73"/>
      <c r="EPA73"/>
      <c r="EPB73"/>
      <c r="EPC73"/>
      <c r="EPD73"/>
      <c r="EPE73"/>
      <c r="EPF73"/>
      <c r="EPG73"/>
      <c r="EPH73"/>
      <c r="EPI73"/>
      <c r="EPJ73"/>
      <c r="EPK73"/>
      <c r="EPL73"/>
      <c r="EPM73"/>
      <c r="EPN73"/>
      <c r="EPO73"/>
      <c r="EPP73"/>
      <c r="EPQ73"/>
      <c r="EPR73"/>
      <c r="EPS73"/>
      <c r="EPT73"/>
      <c r="EPU73"/>
      <c r="EPV73"/>
      <c r="EPW73"/>
      <c r="EPX73"/>
      <c r="EPY73"/>
      <c r="EPZ73"/>
      <c r="EQA73"/>
      <c r="EQB73"/>
      <c r="EQC73"/>
      <c r="EQD73"/>
      <c r="EQE73"/>
      <c r="EQF73"/>
      <c r="EQG73"/>
      <c r="EQH73"/>
      <c r="EQI73"/>
      <c r="EQJ73"/>
      <c r="EQK73"/>
      <c r="EQL73"/>
      <c r="EQM73"/>
      <c r="EQN73"/>
      <c r="EQO73"/>
      <c r="EQP73"/>
      <c r="EQQ73"/>
      <c r="EQR73"/>
      <c r="EQS73"/>
      <c r="EQT73"/>
      <c r="EQU73"/>
      <c r="EQV73"/>
      <c r="EQW73"/>
      <c r="EQX73"/>
      <c r="EQY73"/>
      <c r="EQZ73"/>
      <c r="ERA73"/>
      <c r="ERB73"/>
      <c r="ERC73"/>
      <c r="ERD73"/>
      <c r="ERE73"/>
      <c r="ERF73"/>
      <c r="ERG73"/>
      <c r="ERH73"/>
      <c r="ERI73"/>
      <c r="ERJ73"/>
      <c r="ERK73"/>
      <c r="ERL73"/>
      <c r="ERM73"/>
      <c r="ERN73"/>
      <c r="ERO73"/>
      <c r="ERP73"/>
      <c r="ERQ73"/>
      <c r="ERR73"/>
      <c r="ERS73"/>
      <c r="ERT73"/>
      <c r="ERU73"/>
      <c r="ERV73"/>
      <c r="ERW73"/>
      <c r="ERX73"/>
      <c r="ERY73"/>
      <c r="ERZ73"/>
      <c r="ESA73"/>
      <c r="ESB73"/>
      <c r="ESC73"/>
      <c r="ESD73"/>
      <c r="ESE73"/>
      <c r="ESF73"/>
      <c r="ESG73"/>
      <c r="ESH73"/>
      <c r="ESI73"/>
      <c r="ESJ73"/>
      <c r="ESK73"/>
      <c r="ESL73"/>
      <c r="ESM73"/>
      <c r="ESN73"/>
      <c r="ESO73"/>
      <c r="ESP73"/>
      <c r="ESQ73"/>
      <c r="ESR73"/>
      <c r="ESS73"/>
      <c r="EST73"/>
      <c r="ESU73"/>
      <c r="ESV73"/>
      <c r="ESW73"/>
      <c r="ESX73"/>
      <c r="ESY73"/>
      <c r="ESZ73"/>
      <c r="ETA73"/>
      <c r="ETB73"/>
      <c r="ETC73"/>
      <c r="ETD73"/>
      <c r="ETE73"/>
      <c r="ETF73"/>
      <c r="ETG73"/>
      <c r="ETH73"/>
      <c r="ETI73"/>
      <c r="ETJ73"/>
      <c r="ETK73"/>
      <c r="ETL73"/>
      <c r="ETM73"/>
      <c r="ETN73"/>
      <c r="ETO73"/>
      <c r="ETP73"/>
      <c r="ETQ73"/>
      <c r="ETR73"/>
      <c r="ETS73"/>
      <c r="ETT73"/>
      <c r="ETU73"/>
      <c r="ETV73"/>
      <c r="ETW73"/>
      <c r="ETX73"/>
      <c r="ETY73"/>
      <c r="ETZ73"/>
      <c r="EUA73"/>
      <c r="EUB73"/>
      <c r="EUC73"/>
      <c r="EUD73"/>
      <c r="EUE73"/>
      <c r="EUF73"/>
      <c r="EUG73"/>
      <c r="EUH73"/>
      <c r="EUI73"/>
      <c r="EUJ73"/>
      <c r="EUK73"/>
      <c r="EUL73"/>
      <c r="EUM73"/>
      <c r="EUN73"/>
      <c r="EUO73"/>
      <c r="EUP73"/>
      <c r="EUQ73"/>
      <c r="EUR73"/>
      <c r="EUS73"/>
      <c r="EUT73"/>
      <c r="EUU73"/>
      <c r="EUV73"/>
      <c r="EUW73"/>
      <c r="EUX73"/>
      <c r="EUY73"/>
      <c r="EUZ73"/>
      <c r="EVA73"/>
      <c r="EVB73"/>
      <c r="EVC73"/>
      <c r="EVD73"/>
      <c r="EVE73"/>
      <c r="EVF73"/>
      <c r="EVG73"/>
      <c r="EVH73"/>
      <c r="EVI73"/>
      <c r="EVJ73"/>
      <c r="EVK73"/>
      <c r="EVL73"/>
      <c r="EVM73"/>
      <c r="EVN73"/>
      <c r="EVO73"/>
      <c r="EVP73"/>
      <c r="EVQ73"/>
      <c r="EVR73"/>
      <c r="EVS73"/>
      <c r="EVT73"/>
      <c r="EVU73"/>
      <c r="EVV73"/>
      <c r="EVW73"/>
      <c r="EVX73"/>
      <c r="EVY73"/>
      <c r="EVZ73"/>
      <c r="EWA73"/>
      <c r="EWB73"/>
      <c r="EWC73"/>
      <c r="EWD73"/>
      <c r="EWE73"/>
      <c r="EWF73"/>
      <c r="EWG73"/>
      <c r="EWH73"/>
      <c r="EWI73"/>
      <c r="EWJ73"/>
      <c r="EWK73"/>
      <c r="EWL73"/>
      <c r="EWM73"/>
      <c r="EWN73"/>
      <c r="EWO73"/>
      <c r="EWP73"/>
      <c r="EWQ73"/>
      <c r="EWR73"/>
      <c r="EWS73"/>
      <c r="EWT73"/>
      <c r="EWU73"/>
      <c r="EWV73"/>
      <c r="EWW73"/>
      <c r="EWX73"/>
      <c r="EWY73"/>
      <c r="EWZ73"/>
      <c r="EXA73"/>
      <c r="EXB73"/>
      <c r="EXC73"/>
      <c r="EXD73"/>
      <c r="EXE73"/>
      <c r="EXF73"/>
      <c r="EXG73"/>
      <c r="EXH73"/>
      <c r="EXI73"/>
      <c r="EXJ73"/>
      <c r="EXK73"/>
      <c r="EXL73"/>
      <c r="EXM73"/>
      <c r="EXN73"/>
      <c r="EXO73"/>
      <c r="EXP73"/>
      <c r="EXQ73"/>
      <c r="EXR73"/>
      <c r="EXS73"/>
      <c r="EXT73"/>
      <c r="EXU73"/>
      <c r="EXV73"/>
      <c r="EXW73"/>
      <c r="EXX73"/>
      <c r="EXY73"/>
      <c r="EXZ73"/>
      <c r="EYA73"/>
      <c r="EYB73"/>
      <c r="EYC73"/>
      <c r="EYD73"/>
      <c r="EYE73"/>
      <c r="EYF73"/>
      <c r="EYG73"/>
      <c r="EYH73"/>
      <c r="EYI73"/>
      <c r="EYJ73"/>
      <c r="EYK73"/>
      <c r="EYL73"/>
      <c r="EYM73"/>
      <c r="EYN73"/>
      <c r="EYO73"/>
      <c r="EYP73"/>
      <c r="EYQ73"/>
      <c r="EYR73"/>
      <c r="EYS73"/>
      <c r="EYT73"/>
      <c r="EYU73"/>
      <c r="EYV73"/>
      <c r="EYW73"/>
      <c r="EYX73"/>
      <c r="EYY73"/>
      <c r="EYZ73"/>
      <c r="EZA73"/>
      <c r="EZB73"/>
      <c r="EZC73"/>
      <c r="EZD73"/>
      <c r="EZE73"/>
      <c r="EZF73"/>
      <c r="EZG73"/>
      <c r="EZH73"/>
      <c r="EZI73"/>
      <c r="EZJ73"/>
      <c r="EZK73"/>
      <c r="EZL73"/>
      <c r="EZM73"/>
      <c r="EZN73"/>
      <c r="EZO73"/>
      <c r="EZP73"/>
      <c r="EZQ73"/>
      <c r="EZR73"/>
      <c r="EZS73"/>
      <c r="EZT73"/>
      <c r="EZU73"/>
      <c r="EZV73"/>
      <c r="EZW73"/>
      <c r="EZX73"/>
      <c r="EZY73"/>
      <c r="EZZ73"/>
      <c r="FAA73"/>
      <c r="FAB73"/>
      <c r="FAC73"/>
      <c r="FAD73"/>
      <c r="FAE73"/>
      <c r="FAF73"/>
      <c r="FAG73"/>
      <c r="FAH73"/>
      <c r="FAI73"/>
      <c r="FAJ73"/>
      <c r="FAK73"/>
      <c r="FAL73"/>
      <c r="FAM73"/>
      <c r="FAN73"/>
      <c r="FAO73"/>
      <c r="FAP73"/>
      <c r="FAQ73"/>
      <c r="FAR73"/>
      <c r="FAS73"/>
      <c r="FAT73"/>
      <c r="FAU73"/>
      <c r="FAV73"/>
      <c r="FAW73"/>
      <c r="FAX73"/>
      <c r="FAY73"/>
      <c r="FAZ73"/>
      <c r="FBA73"/>
      <c r="FBB73"/>
      <c r="FBC73"/>
      <c r="FBD73"/>
      <c r="FBE73"/>
      <c r="FBF73"/>
      <c r="FBG73"/>
      <c r="FBH73"/>
      <c r="FBI73"/>
      <c r="FBJ73"/>
      <c r="FBK73"/>
      <c r="FBL73"/>
      <c r="FBM73"/>
      <c r="FBN73"/>
      <c r="FBO73"/>
      <c r="FBP73"/>
      <c r="FBQ73"/>
      <c r="FBR73"/>
      <c r="FBS73"/>
      <c r="FBT73"/>
      <c r="FBU73"/>
      <c r="FBV73"/>
      <c r="FBW73"/>
      <c r="FBX73"/>
      <c r="FBY73"/>
      <c r="FBZ73"/>
      <c r="FCA73"/>
      <c r="FCB73"/>
      <c r="FCC73"/>
      <c r="FCD73"/>
      <c r="FCE73"/>
      <c r="FCF73"/>
      <c r="FCG73"/>
      <c r="FCH73"/>
      <c r="FCI73"/>
      <c r="FCJ73"/>
      <c r="FCK73"/>
      <c r="FCL73"/>
      <c r="FCM73"/>
      <c r="FCN73"/>
      <c r="FCO73"/>
      <c r="FCP73"/>
      <c r="FCQ73"/>
      <c r="FCR73"/>
      <c r="FCS73"/>
      <c r="FCT73"/>
      <c r="FCU73"/>
      <c r="FCV73"/>
      <c r="FCW73"/>
      <c r="FCX73"/>
      <c r="FCY73"/>
      <c r="FCZ73"/>
      <c r="FDA73"/>
      <c r="FDB73"/>
      <c r="FDC73"/>
      <c r="FDD73"/>
      <c r="FDE73"/>
      <c r="FDF73"/>
      <c r="FDG73"/>
      <c r="FDH73"/>
      <c r="FDI73"/>
      <c r="FDJ73"/>
      <c r="FDK73"/>
      <c r="FDL73"/>
      <c r="FDM73"/>
      <c r="FDN73"/>
      <c r="FDO73"/>
      <c r="FDP73"/>
      <c r="FDQ73"/>
      <c r="FDR73"/>
      <c r="FDS73"/>
      <c r="FDT73"/>
      <c r="FDU73"/>
      <c r="FDV73"/>
      <c r="FDW73"/>
      <c r="FDX73"/>
      <c r="FDY73"/>
      <c r="FDZ73"/>
      <c r="FEA73"/>
      <c r="FEB73"/>
      <c r="FEC73"/>
      <c r="FED73"/>
      <c r="FEE73"/>
      <c r="FEF73"/>
      <c r="FEG73"/>
      <c r="FEH73"/>
      <c r="FEI73"/>
      <c r="FEJ73"/>
      <c r="FEK73"/>
      <c r="FEL73"/>
      <c r="FEM73"/>
      <c r="FEN73"/>
      <c r="FEO73"/>
      <c r="FEP73"/>
      <c r="FEQ73"/>
      <c r="FER73"/>
      <c r="FES73"/>
      <c r="FET73"/>
      <c r="FEU73"/>
      <c r="FEV73"/>
      <c r="FEW73"/>
      <c r="FEX73"/>
      <c r="FEY73"/>
      <c r="FEZ73"/>
      <c r="FFA73"/>
      <c r="FFB73"/>
      <c r="FFC73"/>
      <c r="FFD73"/>
      <c r="FFE73"/>
      <c r="FFF73"/>
      <c r="FFG73"/>
      <c r="FFH73"/>
      <c r="FFI73"/>
      <c r="FFJ73"/>
      <c r="FFK73"/>
      <c r="FFL73"/>
      <c r="FFM73"/>
      <c r="FFN73"/>
      <c r="FFO73"/>
      <c r="FFP73"/>
      <c r="FFQ73"/>
      <c r="FFR73"/>
      <c r="FFS73"/>
      <c r="FFT73"/>
      <c r="FFU73"/>
      <c r="FFV73"/>
      <c r="FFW73"/>
      <c r="FFX73"/>
      <c r="FFY73"/>
      <c r="FFZ73"/>
      <c r="FGA73"/>
      <c r="FGB73"/>
      <c r="FGC73"/>
      <c r="FGD73"/>
      <c r="FGE73"/>
      <c r="FGF73"/>
      <c r="FGG73"/>
      <c r="FGH73"/>
      <c r="FGI73"/>
      <c r="FGJ73"/>
      <c r="FGK73"/>
      <c r="FGL73"/>
      <c r="FGM73"/>
      <c r="FGN73"/>
      <c r="FGO73"/>
      <c r="FGP73"/>
      <c r="FGQ73"/>
      <c r="FGR73"/>
      <c r="FGS73"/>
      <c r="FGT73"/>
      <c r="FGU73"/>
      <c r="FGV73"/>
      <c r="FGW73"/>
      <c r="FGX73"/>
      <c r="FGY73"/>
      <c r="FGZ73"/>
      <c r="FHA73"/>
      <c r="FHB73"/>
      <c r="FHC73"/>
      <c r="FHD73"/>
      <c r="FHE73"/>
      <c r="FHF73"/>
      <c r="FHG73"/>
      <c r="FHH73"/>
      <c r="FHI73"/>
      <c r="FHJ73"/>
      <c r="FHK73"/>
      <c r="FHL73"/>
      <c r="FHM73"/>
      <c r="FHN73"/>
      <c r="FHO73"/>
      <c r="FHP73"/>
      <c r="FHQ73"/>
      <c r="FHR73"/>
      <c r="FHS73"/>
      <c r="FHT73"/>
      <c r="FHU73"/>
      <c r="FHV73"/>
      <c r="FHW73"/>
      <c r="FHX73"/>
      <c r="FHY73"/>
      <c r="FHZ73"/>
      <c r="FIA73"/>
      <c r="FIB73"/>
      <c r="FIC73"/>
      <c r="FID73"/>
      <c r="FIE73"/>
      <c r="FIF73"/>
      <c r="FIG73"/>
      <c r="FIH73"/>
      <c r="FII73"/>
      <c r="FIJ73"/>
      <c r="FIK73"/>
      <c r="FIL73"/>
      <c r="FIM73"/>
      <c r="FIN73"/>
      <c r="FIO73"/>
      <c r="FIP73"/>
      <c r="FIQ73"/>
      <c r="FIR73"/>
      <c r="FIS73"/>
      <c r="FIT73"/>
      <c r="FIU73"/>
      <c r="FIV73"/>
      <c r="FIW73"/>
      <c r="FIX73"/>
      <c r="FIY73"/>
      <c r="FIZ73"/>
      <c r="FJA73"/>
      <c r="FJB73"/>
      <c r="FJC73"/>
      <c r="FJD73"/>
      <c r="FJE73"/>
      <c r="FJF73"/>
      <c r="FJG73"/>
      <c r="FJH73"/>
      <c r="FJI73"/>
      <c r="FJJ73"/>
      <c r="FJK73"/>
      <c r="FJL73"/>
      <c r="FJM73"/>
      <c r="FJN73"/>
      <c r="FJO73"/>
      <c r="FJP73"/>
      <c r="FJQ73"/>
      <c r="FJR73"/>
      <c r="FJS73"/>
      <c r="FJT73"/>
      <c r="FJU73"/>
      <c r="FJV73"/>
      <c r="FJW73"/>
      <c r="FJX73"/>
      <c r="FJY73"/>
      <c r="FJZ73"/>
      <c r="FKA73"/>
      <c r="FKB73"/>
      <c r="FKC73"/>
      <c r="FKD73"/>
      <c r="FKE73"/>
      <c r="FKF73"/>
      <c r="FKG73"/>
      <c r="FKH73"/>
      <c r="FKI73"/>
      <c r="FKJ73"/>
      <c r="FKK73"/>
      <c r="FKL73"/>
      <c r="FKM73"/>
      <c r="FKN73"/>
      <c r="FKO73"/>
      <c r="FKP73"/>
      <c r="FKQ73"/>
      <c r="FKR73"/>
      <c r="FKS73"/>
      <c r="FKT73"/>
      <c r="FKU73"/>
      <c r="FKV73"/>
      <c r="FKW73"/>
      <c r="FKX73"/>
      <c r="FKY73"/>
      <c r="FKZ73"/>
      <c r="FLA73"/>
      <c r="FLB73"/>
      <c r="FLC73"/>
      <c r="FLD73"/>
      <c r="FLE73"/>
      <c r="FLF73"/>
      <c r="FLG73"/>
      <c r="FLH73"/>
      <c r="FLI73"/>
      <c r="FLJ73"/>
      <c r="FLK73"/>
      <c r="FLL73"/>
      <c r="FLM73"/>
      <c r="FLN73"/>
      <c r="FLO73"/>
      <c r="FLP73"/>
      <c r="FLQ73"/>
      <c r="FLR73"/>
      <c r="FLS73"/>
      <c r="FLT73"/>
      <c r="FLU73"/>
      <c r="FLV73"/>
      <c r="FLW73"/>
      <c r="FLX73"/>
      <c r="FLY73"/>
      <c r="FLZ73"/>
      <c r="FMA73"/>
      <c r="FMB73"/>
      <c r="FMC73"/>
      <c r="FMD73"/>
      <c r="FME73"/>
      <c r="FMF73"/>
      <c r="FMG73"/>
      <c r="FMH73"/>
      <c r="FMI73"/>
      <c r="FMJ73"/>
      <c r="FMK73"/>
      <c r="FML73"/>
      <c r="FMM73"/>
      <c r="FMN73"/>
      <c r="FMO73"/>
      <c r="FMP73"/>
      <c r="FMQ73"/>
      <c r="FMR73"/>
      <c r="FMS73"/>
      <c r="FMT73"/>
      <c r="FMU73"/>
      <c r="FMV73"/>
      <c r="FMW73"/>
      <c r="FMX73"/>
      <c r="FMY73"/>
      <c r="FMZ73"/>
      <c r="FNA73"/>
      <c r="FNB73"/>
      <c r="FNC73"/>
      <c r="FND73"/>
      <c r="FNE73"/>
      <c r="FNF73"/>
      <c r="FNG73"/>
      <c r="FNH73"/>
      <c r="FNI73"/>
      <c r="FNJ73"/>
      <c r="FNK73"/>
      <c r="FNL73"/>
      <c r="FNM73"/>
      <c r="FNN73"/>
      <c r="FNO73"/>
      <c r="FNP73"/>
      <c r="FNQ73"/>
      <c r="FNR73"/>
      <c r="FNS73"/>
      <c r="FNT73"/>
      <c r="FNU73"/>
      <c r="FNV73"/>
      <c r="FNW73"/>
      <c r="FNX73"/>
      <c r="FNY73"/>
      <c r="FNZ73"/>
      <c r="FOA73"/>
      <c r="FOB73"/>
      <c r="FOC73"/>
      <c r="FOD73"/>
      <c r="FOE73"/>
      <c r="FOF73"/>
      <c r="FOG73"/>
      <c r="FOH73"/>
      <c r="FOI73"/>
      <c r="FOJ73"/>
      <c r="FOK73"/>
      <c r="FOL73"/>
      <c r="FOM73"/>
      <c r="FON73"/>
      <c r="FOO73"/>
      <c r="FOP73"/>
      <c r="FOQ73"/>
      <c r="FOR73"/>
      <c r="FOS73"/>
      <c r="FOT73"/>
      <c r="FOU73"/>
      <c r="FOV73"/>
      <c r="FOW73"/>
      <c r="FOX73"/>
      <c r="FOY73"/>
      <c r="FOZ73"/>
      <c r="FPA73"/>
      <c r="FPB73"/>
      <c r="FPC73"/>
      <c r="FPD73"/>
      <c r="FPE73"/>
      <c r="FPF73"/>
      <c r="FPG73"/>
      <c r="FPH73"/>
      <c r="FPI73"/>
      <c r="FPJ73"/>
      <c r="FPK73"/>
      <c r="FPL73"/>
      <c r="FPM73"/>
      <c r="FPN73"/>
      <c r="FPO73"/>
      <c r="FPP73"/>
      <c r="FPQ73"/>
      <c r="FPR73"/>
      <c r="FPS73"/>
      <c r="FPT73"/>
      <c r="FPU73"/>
      <c r="FPV73"/>
      <c r="FPW73"/>
      <c r="FPX73"/>
      <c r="FPY73"/>
      <c r="FPZ73"/>
      <c r="FQA73"/>
      <c r="FQB73"/>
      <c r="FQC73"/>
      <c r="FQD73"/>
      <c r="FQE73"/>
      <c r="FQF73"/>
      <c r="FQG73"/>
      <c r="FQH73"/>
      <c r="FQI73"/>
      <c r="FQJ73"/>
      <c r="FQK73"/>
      <c r="FQL73"/>
      <c r="FQM73"/>
      <c r="FQN73"/>
      <c r="FQO73"/>
      <c r="FQP73"/>
      <c r="FQQ73"/>
      <c r="FQR73"/>
      <c r="FQS73"/>
      <c r="FQT73"/>
      <c r="FQU73"/>
      <c r="FQV73"/>
      <c r="FQW73"/>
      <c r="FQX73"/>
      <c r="FQY73"/>
      <c r="FQZ73"/>
      <c r="FRA73"/>
      <c r="FRB73"/>
      <c r="FRC73"/>
      <c r="FRD73"/>
      <c r="FRE73"/>
      <c r="FRF73"/>
      <c r="FRG73"/>
      <c r="FRH73"/>
      <c r="FRI73"/>
      <c r="FRJ73"/>
      <c r="FRK73"/>
      <c r="FRL73"/>
      <c r="FRM73"/>
      <c r="FRN73"/>
      <c r="FRO73"/>
      <c r="FRP73"/>
      <c r="FRQ73"/>
      <c r="FRR73"/>
      <c r="FRS73"/>
      <c r="FRT73"/>
      <c r="FRU73"/>
      <c r="FRV73"/>
      <c r="FRW73"/>
      <c r="FRX73"/>
      <c r="FRY73"/>
      <c r="FRZ73"/>
      <c r="FSA73"/>
      <c r="FSB73"/>
      <c r="FSC73"/>
      <c r="FSD73"/>
      <c r="FSE73"/>
      <c r="FSF73"/>
      <c r="FSG73"/>
      <c r="FSH73"/>
      <c r="FSI73"/>
      <c r="FSJ73"/>
      <c r="FSK73"/>
      <c r="FSL73"/>
      <c r="FSM73"/>
      <c r="FSN73"/>
      <c r="FSO73"/>
      <c r="FSP73"/>
      <c r="FSQ73"/>
      <c r="FSR73"/>
      <c r="FSS73"/>
      <c r="FST73"/>
      <c r="FSU73"/>
      <c r="FSV73"/>
      <c r="FSW73"/>
      <c r="FSX73"/>
      <c r="FSY73"/>
      <c r="FSZ73"/>
      <c r="FTA73"/>
      <c r="FTB73"/>
      <c r="FTC73"/>
      <c r="FTD73"/>
      <c r="FTE73"/>
      <c r="FTF73"/>
      <c r="FTG73"/>
      <c r="FTH73"/>
      <c r="FTI73"/>
      <c r="FTJ73"/>
      <c r="FTK73"/>
      <c r="FTL73"/>
      <c r="FTM73"/>
      <c r="FTN73"/>
      <c r="FTO73"/>
      <c r="FTP73"/>
      <c r="FTQ73"/>
      <c r="FTR73"/>
      <c r="FTS73"/>
      <c r="FTT73"/>
      <c r="FTU73"/>
      <c r="FTV73"/>
      <c r="FTW73"/>
      <c r="FTX73"/>
      <c r="FTY73"/>
      <c r="FTZ73"/>
      <c r="FUA73"/>
      <c r="FUB73"/>
      <c r="FUC73"/>
      <c r="FUD73"/>
      <c r="FUE73"/>
      <c r="FUF73"/>
      <c r="FUG73"/>
      <c r="FUH73"/>
      <c r="FUI73"/>
      <c r="FUJ73"/>
      <c r="FUK73"/>
      <c r="FUL73"/>
      <c r="FUM73"/>
      <c r="FUN73"/>
      <c r="FUO73"/>
      <c r="FUP73"/>
      <c r="FUQ73"/>
      <c r="FUR73"/>
      <c r="FUS73"/>
      <c r="FUT73"/>
      <c r="FUU73"/>
      <c r="FUV73"/>
      <c r="FUW73"/>
      <c r="FUX73"/>
      <c r="FUY73"/>
      <c r="FUZ73"/>
      <c r="FVA73"/>
      <c r="FVB73"/>
      <c r="FVC73"/>
      <c r="FVD73"/>
      <c r="FVE73"/>
      <c r="FVF73"/>
      <c r="FVG73"/>
      <c r="FVH73"/>
      <c r="FVI73"/>
      <c r="FVJ73"/>
      <c r="FVK73"/>
      <c r="FVL73"/>
      <c r="FVM73"/>
      <c r="FVN73"/>
      <c r="FVO73"/>
      <c r="FVP73"/>
      <c r="FVQ73"/>
      <c r="FVR73"/>
      <c r="FVS73"/>
      <c r="FVT73"/>
      <c r="FVU73"/>
      <c r="FVV73"/>
      <c r="FVW73"/>
      <c r="FVX73"/>
      <c r="FVY73"/>
      <c r="FVZ73"/>
      <c r="FWA73"/>
      <c r="FWB73"/>
      <c r="FWC73"/>
      <c r="FWD73"/>
      <c r="FWE73"/>
      <c r="FWF73"/>
      <c r="FWG73"/>
      <c r="FWH73"/>
      <c r="FWI73"/>
      <c r="FWJ73"/>
      <c r="FWK73"/>
      <c r="FWL73"/>
      <c r="FWM73"/>
      <c r="FWN73"/>
      <c r="FWO73"/>
      <c r="FWP73"/>
      <c r="FWQ73"/>
      <c r="FWR73"/>
      <c r="FWS73"/>
      <c r="FWT73"/>
      <c r="FWU73"/>
      <c r="FWV73"/>
      <c r="FWW73"/>
      <c r="FWX73"/>
      <c r="FWY73"/>
      <c r="FWZ73"/>
      <c r="FXA73"/>
      <c r="FXB73"/>
      <c r="FXC73"/>
      <c r="FXD73"/>
      <c r="FXE73"/>
      <c r="FXF73"/>
      <c r="FXG73"/>
      <c r="FXH73"/>
      <c r="FXI73"/>
      <c r="FXJ73"/>
      <c r="FXK73"/>
      <c r="FXL73"/>
      <c r="FXM73"/>
      <c r="FXN73"/>
      <c r="FXO73"/>
      <c r="FXP73"/>
      <c r="FXQ73"/>
      <c r="FXR73"/>
      <c r="FXS73"/>
      <c r="FXT73"/>
      <c r="FXU73"/>
      <c r="FXV73"/>
      <c r="FXW73"/>
      <c r="FXX73"/>
      <c r="FXY73"/>
      <c r="FXZ73"/>
      <c r="FYA73"/>
      <c r="FYB73"/>
      <c r="FYC73"/>
      <c r="FYD73"/>
      <c r="FYE73"/>
      <c r="FYF73"/>
      <c r="FYG73"/>
      <c r="FYH73"/>
      <c r="FYI73"/>
      <c r="FYJ73"/>
      <c r="FYK73"/>
      <c r="FYL73"/>
      <c r="FYM73"/>
      <c r="FYN73"/>
      <c r="FYO73"/>
      <c r="FYP73"/>
      <c r="FYQ73"/>
      <c r="FYR73"/>
      <c r="FYS73"/>
      <c r="FYT73"/>
      <c r="FYU73"/>
      <c r="FYV73"/>
      <c r="FYW73"/>
      <c r="FYX73"/>
      <c r="FYY73"/>
      <c r="FYZ73"/>
      <c r="FZA73"/>
      <c r="FZB73"/>
      <c r="FZC73"/>
      <c r="FZD73"/>
      <c r="FZE73"/>
      <c r="FZF73"/>
      <c r="FZG73"/>
      <c r="FZH73"/>
      <c r="FZI73"/>
      <c r="FZJ73"/>
      <c r="FZK73"/>
      <c r="FZL73"/>
      <c r="FZM73"/>
      <c r="FZN73"/>
      <c r="FZO73"/>
      <c r="FZP73"/>
      <c r="FZQ73"/>
      <c r="FZR73"/>
      <c r="FZS73"/>
      <c r="FZT73"/>
      <c r="FZU73"/>
      <c r="FZV73"/>
      <c r="FZW73"/>
      <c r="FZX73"/>
      <c r="FZY73"/>
      <c r="FZZ73"/>
      <c r="GAA73"/>
      <c r="GAB73"/>
      <c r="GAC73"/>
      <c r="GAD73"/>
      <c r="GAE73"/>
      <c r="GAF73"/>
      <c r="GAG73"/>
      <c r="GAH73"/>
      <c r="GAI73"/>
      <c r="GAJ73"/>
      <c r="GAK73"/>
      <c r="GAL73"/>
      <c r="GAM73"/>
      <c r="GAN73"/>
      <c r="GAO73"/>
      <c r="GAP73"/>
      <c r="GAQ73"/>
      <c r="GAR73"/>
      <c r="GAS73"/>
      <c r="GAT73"/>
      <c r="GAU73"/>
      <c r="GAV73"/>
      <c r="GAW73"/>
      <c r="GAX73"/>
      <c r="GAY73"/>
      <c r="GAZ73"/>
      <c r="GBA73"/>
      <c r="GBB73"/>
      <c r="GBC73"/>
      <c r="GBD73"/>
      <c r="GBE73"/>
      <c r="GBF73"/>
      <c r="GBG73"/>
      <c r="GBH73"/>
      <c r="GBI73"/>
      <c r="GBJ73"/>
      <c r="GBK73"/>
      <c r="GBL73"/>
      <c r="GBM73"/>
      <c r="GBN73"/>
      <c r="GBO73"/>
      <c r="GBP73"/>
      <c r="GBQ73"/>
      <c r="GBR73"/>
      <c r="GBS73"/>
      <c r="GBT73"/>
      <c r="GBU73"/>
      <c r="GBV73"/>
      <c r="GBW73"/>
      <c r="GBX73"/>
      <c r="GBY73"/>
      <c r="GBZ73"/>
      <c r="GCA73"/>
      <c r="GCB73"/>
      <c r="GCC73"/>
      <c r="GCD73"/>
      <c r="GCE73"/>
      <c r="GCF73"/>
      <c r="GCG73"/>
      <c r="GCH73"/>
      <c r="GCI73"/>
      <c r="GCJ73"/>
      <c r="GCK73"/>
      <c r="GCL73"/>
      <c r="GCM73"/>
      <c r="GCN73"/>
      <c r="GCO73"/>
      <c r="GCP73"/>
      <c r="GCQ73"/>
      <c r="GCR73"/>
      <c r="GCS73"/>
      <c r="GCT73"/>
      <c r="GCU73"/>
      <c r="GCV73"/>
      <c r="GCW73"/>
      <c r="GCX73"/>
      <c r="GCY73"/>
      <c r="GCZ73"/>
      <c r="GDA73"/>
      <c r="GDB73"/>
      <c r="GDC73"/>
      <c r="GDD73"/>
      <c r="GDE73"/>
      <c r="GDF73"/>
      <c r="GDG73"/>
      <c r="GDH73"/>
      <c r="GDI73"/>
      <c r="GDJ73"/>
      <c r="GDK73"/>
      <c r="GDL73"/>
      <c r="GDM73"/>
      <c r="GDN73"/>
      <c r="GDO73"/>
      <c r="GDP73"/>
      <c r="GDQ73"/>
      <c r="GDR73"/>
      <c r="GDS73"/>
      <c r="GDT73"/>
      <c r="GDU73"/>
      <c r="GDV73"/>
      <c r="GDW73"/>
      <c r="GDX73"/>
      <c r="GDY73"/>
      <c r="GDZ73"/>
      <c r="GEA73"/>
      <c r="GEB73"/>
      <c r="GEC73"/>
      <c r="GED73"/>
      <c r="GEE73"/>
      <c r="GEF73"/>
      <c r="GEG73"/>
      <c r="GEH73"/>
      <c r="GEI73"/>
      <c r="GEJ73"/>
      <c r="GEK73"/>
      <c r="GEL73"/>
      <c r="GEM73"/>
      <c r="GEN73"/>
      <c r="GEO73"/>
      <c r="GEP73"/>
      <c r="GEQ73"/>
      <c r="GER73"/>
      <c r="GES73"/>
      <c r="GET73"/>
      <c r="GEU73"/>
      <c r="GEV73"/>
      <c r="GEW73"/>
      <c r="GEX73"/>
      <c r="GEY73"/>
      <c r="GEZ73"/>
      <c r="GFA73"/>
      <c r="GFB73"/>
      <c r="GFC73"/>
      <c r="GFD73"/>
      <c r="GFE73"/>
      <c r="GFF73"/>
      <c r="GFG73"/>
      <c r="GFH73"/>
      <c r="GFI73"/>
      <c r="GFJ73"/>
      <c r="GFK73"/>
      <c r="GFL73"/>
      <c r="GFM73"/>
      <c r="GFN73"/>
      <c r="GFO73"/>
      <c r="GFP73"/>
      <c r="GFQ73"/>
      <c r="GFR73"/>
      <c r="GFS73"/>
      <c r="GFT73"/>
      <c r="GFU73"/>
      <c r="GFV73"/>
      <c r="GFW73"/>
      <c r="GFX73"/>
      <c r="GFY73"/>
      <c r="GFZ73"/>
      <c r="GGA73"/>
      <c r="GGB73"/>
      <c r="GGC73"/>
      <c r="GGD73"/>
      <c r="GGE73"/>
      <c r="GGF73"/>
      <c r="GGG73"/>
      <c r="GGH73"/>
      <c r="GGI73"/>
      <c r="GGJ73"/>
      <c r="GGK73"/>
      <c r="GGL73"/>
      <c r="GGM73"/>
      <c r="GGN73"/>
      <c r="GGO73"/>
      <c r="GGP73"/>
      <c r="GGQ73"/>
      <c r="GGR73"/>
      <c r="GGS73"/>
      <c r="GGT73"/>
      <c r="GGU73"/>
      <c r="GGV73"/>
      <c r="GGW73"/>
      <c r="GGX73"/>
      <c r="GGY73"/>
      <c r="GGZ73"/>
      <c r="GHA73"/>
      <c r="GHB73"/>
      <c r="GHC73"/>
      <c r="GHD73"/>
      <c r="GHE73"/>
      <c r="GHF73"/>
      <c r="GHG73"/>
      <c r="GHH73"/>
      <c r="GHI73"/>
      <c r="GHJ73"/>
      <c r="GHK73"/>
      <c r="GHL73"/>
      <c r="GHM73"/>
      <c r="GHN73"/>
      <c r="GHO73"/>
      <c r="GHP73"/>
      <c r="GHQ73"/>
      <c r="GHR73"/>
      <c r="GHS73"/>
      <c r="GHT73"/>
      <c r="GHU73"/>
      <c r="GHV73"/>
      <c r="GHW73"/>
      <c r="GHX73"/>
      <c r="GHY73"/>
      <c r="GHZ73"/>
      <c r="GIA73"/>
      <c r="GIB73"/>
      <c r="GIC73"/>
      <c r="GID73"/>
      <c r="GIE73"/>
      <c r="GIF73"/>
      <c r="GIG73"/>
      <c r="GIH73"/>
      <c r="GII73"/>
      <c r="GIJ73"/>
      <c r="GIK73"/>
      <c r="GIL73"/>
      <c r="GIM73"/>
      <c r="GIN73"/>
      <c r="GIO73"/>
      <c r="GIP73"/>
      <c r="GIQ73"/>
      <c r="GIR73"/>
      <c r="GIS73"/>
      <c r="GIT73"/>
      <c r="GIU73"/>
      <c r="GIV73"/>
      <c r="GIW73"/>
      <c r="GIX73"/>
      <c r="GIY73"/>
      <c r="GIZ73"/>
      <c r="GJA73"/>
      <c r="GJB73"/>
      <c r="GJC73"/>
      <c r="GJD73"/>
      <c r="GJE73"/>
      <c r="GJF73"/>
      <c r="GJG73"/>
      <c r="GJH73"/>
      <c r="GJI73"/>
      <c r="GJJ73"/>
      <c r="GJK73"/>
      <c r="GJL73"/>
      <c r="GJM73"/>
      <c r="GJN73"/>
      <c r="GJO73"/>
      <c r="GJP73"/>
      <c r="GJQ73"/>
      <c r="GJR73"/>
      <c r="GJS73"/>
      <c r="GJT73"/>
      <c r="GJU73"/>
      <c r="GJV73"/>
      <c r="GJW73"/>
      <c r="GJX73"/>
      <c r="GJY73"/>
      <c r="GJZ73"/>
      <c r="GKA73"/>
      <c r="GKB73"/>
      <c r="GKC73"/>
      <c r="GKD73"/>
      <c r="GKE73"/>
      <c r="GKF73"/>
      <c r="GKG73"/>
      <c r="GKH73"/>
      <c r="GKI73"/>
      <c r="GKJ73"/>
      <c r="GKK73"/>
      <c r="GKL73"/>
      <c r="GKM73"/>
      <c r="GKN73"/>
      <c r="GKO73"/>
      <c r="GKP73"/>
      <c r="GKQ73"/>
      <c r="GKR73"/>
      <c r="GKS73"/>
      <c r="GKT73"/>
      <c r="GKU73"/>
      <c r="GKV73"/>
      <c r="GKW73"/>
      <c r="GKX73"/>
      <c r="GKY73"/>
      <c r="GKZ73"/>
      <c r="GLA73"/>
      <c r="GLB73"/>
      <c r="GLC73"/>
      <c r="GLD73"/>
      <c r="GLE73"/>
      <c r="GLF73"/>
      <c r="GLG73"/>
      <c r="GLH73"/>
      <c r="GLI73"/>
      <c r="GLJ73"/>
      <c r="GLK73"/>
      <c r="GLL73"/>
      <c r="GLM73"/>
      <c r="GLN73"/>
      <c r="GLO73"/>
      <c r="GLP73"/>
      <c r="GLQ73"/>
      <c r="GLR73"/>
      <c r="GLS73"/>
      <c r="GLT73"/>
      <c r="GLU73"/>
      <c r="GLV73"/>
      <c r="GLW73"/>
      <c r="GLX73"/>
      <c r="GLY73"/>
      <c r="GLZ73"/>
      <c r="GMA73"/>
      <c r="GMB73"/>
      <c r="GMC73"/>
      <c r="GMD73"/>
      <c r="GME73"/>
      <c r="GMF73"/>
      <c r="GMG73"/>
      <c r="GMH73"/>
      <c r="GMI73"/>
      <c r="GMJ73"/>
      <c r="GMK73"/>
      <c r="GML73"/>
      <c r="GMM73"/>
      <c r="GMN73"/>
      <c r="GMO73"/>
      <c r="GMP73"/>
      <c r="GMQ73"/>
      <c r="GMR73"/>
      <c r="GMS73"/>
      <c r="GMT73"/>
      <c r="GMU73"/>
      <c r="GMV73"/>
      <c r="GMW73"/>
      <c r="GMX73"/>
      <c r="GMY73"/>
      <c r="GMZ73"/>
      <c r="GNA73"/>
      <c r="GNB73"/>
      <c r="GNC73"/>
      <c r="GND73"/>
      <c r="GNE73"/>
      <c r="GNF73"/>
      <c r="GNG73"/>
      <c r="GNH73"/>
      <c r="GNI73"/>
      <c r="GNJ73"/>
      <c r="GNK73"/>
      <c r="GNL73"/>
      <c r="GNM73"/>
      <c r="GNN73"/>
      <c r="GNO73"/>
      <c r="GNP73"/>
      <c r="GNQ73"/>
      <c r="GNR73"/>
      <c r="GNS73"/>
      <c r="GNT73"/>
      <c r="GNU73"/>
      <c r="GNV73"/>
      <c r="GNW73"/>
      <c r="GNX73"/>
      <c r="GNY73"/>
      <c r="GNZ73"/>
      <c r="GOA73"/>
      <c r="GOB73"/>
      <c r="GOC73"/>
      <c r="GOD73"/>
      <c r="GOE73"/>
      <c r="GOF73"/>
      <c r="GOG73"/>
      <c r="GOH73"/>
      <c r="GOI73"/>
      <c r="GOJ73"/>
      <c r="GOK73"/>
      <c r="GOL73"/>
      <c r="GOM73"/>
      <c r="GON73"/>
      <c r="GOO73"/>
      <c r="GOP73"/>
      <c r="GOQ73"/>
      <c r="GOR73"/>
      <c r="GOS73"/>
      <c r="GOT73"/>
      <c r="GOU73"/>
      <c r="GOV73"/>
      <c r="GOW73"/>
      <c r="GOX73"/>
      <c r="GOY73"/>
      <c r="GOZ73"/>
      <c r="GPA73"/>
      <c r="GPB73"/>
      <c r="GPC73"/>
      <c r="GPD73"/>
      <c r="GPE73"/>
      <c r="GPF73"/>
      <c r="GPG73"/>
      <c r="GPH73"/>
      <c r="GPI73"/>
      <c r="GPJ73"/>
      <c r="GPK73"/>
      <c r="GPL73"/>
      <c r="GPM73"/>
      <c r="GPN73"/>
      <c r="GPO73"/>
      <c r="GPP73"/>
      <c r="GPQ73"/>
      <c r="GPR73"/>
      <c r="GPS73"/>
      <c r="GPT73"/>
      <c r="GPU73"/>
      <c r="GPV73"/>
      <c r="GPW73"/>
      <c r="GPX73"/>
      <c r="GPY73"/>
      <c r="GPZ73"/>
      <c r="GQA73"/>
      <c r="GQB73"/>
      <c r="GQC73"/>
      <c r="GQD73"/>
      <c r="GQE73"/>
      <c r="GQF73"/>
      <c r="GQG73"/>
      <c r="GQH73"/>
      <c r="GQI73"/>
      <c r="GQJ73"/>
      <c r="GQK73"/>
      <c r="GQL73"/>
      <c r="GQM73"/>
      <c r="GQN73"/>
      <c r="GQO73"/>
      <c r="GQP73"/>
      <c r="GQQ73"/>
      <c r="GQR73"/>
      <c r="GQS73"/>
      <c r="GQT73"/>
      <c r="GQU73"/>
      <c r="GQV73"/>
      <c r="GQW73"/>
      <c r="GQX73"/>
      <c r="GQY73"/>
      <c r="GQZ73"/>
      <c r="GRA73"/>
      <c r="GRB73"/>
      <c r="GRC73"/>
      <c r="GRD73"/>
      <c r="GRE73"/>
      <c r="GRF73"/>
      <c r="GRG73"/>
      <c r="GRH73"/>
      <c r="GRI73"/>
      <c r="GRJ73"/>
      <c r="GRK73"/>
      <c r="GRL73"/>
      <c r="GRM73"/>
      <c r="GRN73"/>
      <c r="GRO73"/>
      <c r="GRP73"/>
      <c r="GRQ73"/>
      <c r="GRR73"/>
      <c r="GRS73"/>
      <c r="GRT73"/>
      <c r="GRU73"/>
      <c r="GRV73"/>
      <c r="GRW73"/>
      <c r="GRX73"/>
      <c r="GRY73"/>
      <c r="GRZ73"/>
      <c r="GSA73"/>
      <c r="GSB73"/>
      <c r="GSC73"/>
      <c r="GSD73"/>
      <c r="GSE73"/>
      <c r="GSF73"/>
      <c r="GSG73"/>
      <c r="GSH73"/>
      <c r="GSI73"/>
      <c r="GSJ73"/>
      <c r="GSK73"/>
      <c r="GSL73"/>
      <c r="GSM73"/>
      <c r="GSN73"/>
      <c r="GSO73"/>
      <c r="GSP73"/>
      <c r="GSQ73"/>
      <c r="GSR73"/>
      <c r="GSS73"/>
      <c r="GST73"/>
      <c r="GSU73"/>
      <c r="GSV73"/>
      <c r="GSW73"/>
      <c r="GSX73"/>
      <c r="GSY73"/>
      <c r="GSZ73"/>
      <c r="GTA73"/>
      <c r="GTB73"/>
      <c r="GTC73"/>
      <c r="GTD73"/>
      <c r="GTE73"/>
      <c r="GTF73"/>
      <c r="GTG73"/>
      <c r="GTH73"/>
      <c r="GTI73"/>
      <c r="GTJ73"/>
      <c r="GTK73"/>
      <c r="GTL73"/>
      <c r="GTM73"/>
      <c r="GTN73"/>
      <c r="GTO73"/>
      <c r="GTP73"/>
      <c r="GTQ73"/>
      <c r="GTR73"/>
      <c r="GTS73"/>
      <c r="GTT73"/>
      <c r="GTU73"/>
      <c r="GTV73"/>
      <c r="GTW73"/>
      <c r="GTX73"/>
      <c r="GTY73"/>
      <c r="GTZ73"/>
      <c r="GUA73"/>
      <c r="GUB73"/>
      <c r="GUC73"/>
      <c r="GUD73"/>
      <c r="GUE73"/>
      <c r="GUF73"/>
      <c r="GUG73"/>
      <c r="GUH73"/>
      <c r="GUI73"/>
      <c r="GUJ73"/>
      <c r="GUK73"/>
      <c r="GUL73"/>
      <c r="GUM73"/>
      <c r="GUN73"/>
      <c r="GUO73"/>
      <c r="GUP73"/>
      <c r="GUQ73"/>
      <c r="GUR73"/>
      <c r="GUS73"/>
      <c r="GUT73"/>
      <c r="GUU73"/>
      <c r="GUV73"/>
      <c r="GUW73"/>
      <c r="GUX73"/>
      <c r="GUY73"/>
      <c r="GUZ73"/>
      <c r="GVA73"/>
      <c r="GVB73"/>
      <c r="GVC73"/>
      <c r="GVD73"/>
      <c r="GVE73"/>
      <c r="GVF73"/>
      <c r="GVG73"/>
      <c r="GVH73"/>
      <c r="GVI73"/>
      <c r="GVJ73"/>
      <c r="GVK73"/>
      <c r="GVL73"/>
      <c r="GVM73"/>
      <c r="GVN73"/>
      <c r="GVO73"/>
      <c r="GVP73"/>
      <c r="GVQ73"/>
      <c r="GVR73"/>
      <c r="GVS73"/>
      <c r="GVT73"/>
      <c r="GVU73"/>
      <c r="GVV73"/>
      <c r="GVW73"/>
      <c r="GVX73"/>
      <c r="GVY73"/>
      <c r="GVZ73"/>
      <c r="GWA73"/>
      <c r="GWB73"/>
      <c r="GWC73"/>
      <c r="GWD73"/>
      <c r="GWE73"/>
      <c r="GWF73"/>
      <c r="GWG73"/>
      <c r="GWH73"/>
      <c r="GWI73"/>
      <c r="GWJ73"/>
      <c r="GWK73"/>
      <c r="GWL73"/>
      <c r="GWM73"/>
      <c r="GWN73"/>
      <c r="GWO73"/>
      <c r="GWP73"/>
      <c r="GWQ73"/>
      <c r="GWR73"/>
      <c r="GWS73"/>
      <c r="GWT73"/>
      <c r="GWU73"/>
      <c r="GWV73"/>
      <c r="GWW73"/>
      <c r="GWX73"/>
      <c r="GWY73"/>
      <c r="GWZ73"/>
      <c r="GXA73"/>
      <c r="GXB73"/>
      <c r="GXC73"/>
      <c r="GXD73"/>
      <c r="GXE73"/>
      <c r="GXF73"/>
      <c r="GXG73"/>
      <c r="GXH73"/>
      <c r="GXI73"/>
      <c r="GXJ73"/>
      <c r="GXK73"/>
      <c r="GXL73"/>
      <c r="GXM73"/>
      <c r="GXN73"/>
      <c r="GXO73"/>
      <c r="GXP73"/>
      <c r="GXQ73"/>
      <c r="GXR73"/>
      <c r="GXS73"/>
      <c r="GXT73"/>
      <c r="GXU73"/>
      <c r="GXV73"/>
      <c r="GXW73"/>
      <c r="GXX73"/>
      <c r="GXY73"/>
      <c r="GXZ73"/>
      <c r="GYA73"/>
      <c r="GYB73"/>
      <c r="GYC73"/>
      <c r="GYD73"/>
      <c r="GYE73"/>
      <c r="GYF73"/>
      <c r="GYG73"/>
      <c r="GYH73"/>
      <c r="GYI73"/>
      <c r="GYJ73"/>
      <c r="GYK73"/>
      <c r="GYL73"/>
      <c r="GYM73"/>
      <c r="GYN73"/>
      <c r="GYO73"/>
      <c r="GYP73"/>
      <c r="GYQ73"/>
      <c r="GYR73"/>
      <c r="GYS73"/>
      <c r="GYT73"/>
      <c r="GYU73"/>
      <c r="GYV73"/>
      <c r="GYW73"/>
      <c r="GYX73"/>
      <c r="GYY73"/>
      <c r="GYZ73"/>
      <c r="GZA73"/>
      <c r="GZB73"/>
      <c r="GZC73"/>
      <c r="GZD73"/>
      <c r="GZE73"/>
      <c r="GZF73"/>
      <c r="GZG73"/>
      <c r="GZH73"/>
      <c r="GZI73"/>
      <c r="GZJ73"/>
      <c r="GZK73"/>
      <c r="GZL73"/>
      <c r="GZM73"/>
      <c r="GZN73"/>
      <c r="GZO73"/>
      <c r="GZP73"/>
      <c r="GZQ73"/>
      <c r="GZR73"/>
      <c r="GZS73"/>
      <c r="GZT73"/>
      <c r="GZU73"/>
      <c r="GZV73"/>
      <c r="GZW73"/>
      <c r="GZX73"/>
      <c r="GZY73"/>
      <c r="GZZ73"/>
      <c r="HAA73"/>
      <c r="HAB73"/>
      <c r="HAC73"/>
      <c r="HAD73"/>
      <c r="HAE73"/>
      <c r="HAF73"/>
      <c r="HAG73"/>
      <c r="HAH73"/>
      <c r="HAI73"/>
      <c r="HAJ73"/>
      <c r="HAK73"/>
      <c r="HAL73"/>
      <c r="HAM73"/>
      <c r="HAN73"/>
      <c r="HAO73"/>
      <c r="HAP73"/>
      <c r="HAQ73"/>
      <c r="HAR73"/>
      <c r="HAS73"/>
      <c r="HAT73"/>
      <c r="HAU73"/>
      <c r="HAV73"/>
      <c r="HAW73"/>
      <c r="HAX73"/>
      <c r="HAY73"/>
      <c r="HAZ73"/>
      <c r="HBA73"/>
      <c r="HBB73"/>
      <c r="HBC73"/>
      <c r="HBD73"/>
      <c r="HBE73"/>
      <c r="HBF73"/>
      <c r="HBG73"/>
      <c r="HBH73"/>
      <c r="HBI73"/>
      <c r="HBJ73"/>
      <c r="HBK73"/>
      <c r="HBL73"/>
      <c r="HBM73"/>
      <c r="HBN73"/>
      <c r="HBO73"/>
      <c r="HBP73"/>
      <c r="HBQ73"/>
      <c r="HBR73"/>
      <c r="HBS73"/>
      <c r="HBT73"/>
      <c r="HBU73"/>
      <c r="HBV73"/>
      <c r="HBW73"/>
      <c r="HBX73"/>
      <c r="HBY73"/>
      <c r="HBZ73"/>
      <c r="HCA73"/>
      <c r="HCB73"/>
      <c r="HCC73"/>
      <c r="HCD73"/>
      <c r="HCE73"/>
      <c r="HCF73"/>
      <c r="HCG73"/>
      <c r="HCH73"/>
      <c r="HCI73"/>
      <c r="HCJ73"/>
      <c r="HCK73"/>
      <c r="HCL73"/>
      <c r="HCM73"/>
      <c r="HCN73"/>
      <c r="HCO73"/>
      <c r="HCP73"/>
      <c r="HCQ73"/>
      <c r="HCR73"/>
      <c r="HCS73"/>
      <c r="HCT73"/>
      <c r="HCU73"/>
      <c r="HCV73"/>
      <c r="HCW73"/>
      <c r="HCX73"/>
      <c r="HCY73"/>
      <c r="HCZ73"/>
      <c r="HDA73"/>
      <c r="HDB73"/>
      <c r="HDC73"/>
      <c r="HDD73"/>
      <c r="HDE73"/>
      <c r="HDF73"/>
      <c r="HDG73"/>
      <c r="HDH73"/>
      <c r="HDI73"/>
      <c r="HDJ73"/>
      <c r="HDK73"/>
      <c r="HDL73"/>
      <c r="HDM73"/>
      <c r="HDN73"/>
      <c r="HDO73"/>
      <c r="HDP73"/>
      <c r="HDQ73"/>
      <c r="HDR73"/>
      <c r="HDS73"/>
      <c r="HDT73"/>
      <c r="HDU73"/>
      <c r="HDV73"/>
      <c r="HDW73"/>
      <c r="HDX73"/>
      <c r="HDY73"/>
      <c r="HDZ73"/>
      <c r="HEA73"/>
      <c r="HEB73"/>
      <c r="HEC73"/>
      <c r="HED73"/>
      <c r="HEE73"/>
      <c r="HEF73"/>
      <c r="HEG73"/>
      <c r="HEH73"/>
      <c r="HEI73"/>
      <c r="HEJ73"/>
      <c r="HEK73"/>
      <c r="HEL73"/>
      <c r="HEM73"/>
      <c r="HEN73"/>
      <c r="HEO73"/>
      <c r="HEP73"/>
      <c r="HEQ73"/>
      <c r="HER73"/>
      <c r="HES73"/>
      <c r="HET73"/>
      <c r="HEU73"/>
      <c r="HEV73"/>
      <c r="HEW73"/>
      <c r="HEX73"/>
      <c r="HEY73"/>
      <c r="HEZ73"/>
      <c r="HFA73"/>
      <c r="HFB73"/>
      <c r="HFC73"/>
      <c r="HFD73"/>
      <c r="HFE73"/>
      <c r="HFF73"/>
      <c r="HFG73"/>
      <c r="HFH73"/>
      <c r="HFI73"/>
      <c r="HFJ73"/>
      <c r="HFK73"/>
      <c r="HFL73"/>
      <c r="HFM73"/>
      <c r="HFN73"/>
      <c r="HFO73"/>
      <c r="HFP73"/>
      <c r="HFQ73"/>
      <c r="HFR73"/>
      <c r="HFS73"/>
      <c r="HFT73"/>
      <c r="HFU73"/>
      <c r="HFV73"/>
      <c r="HFW73"/>
      <c r="HFX73"/>
      <c r="HFY73"/>
      <c r="HFZ73"/>
      <c r="HGA73"/>
      <c r="HGB73"/>
      <c r="HGC73"/>
      <c r="HGD73"/>
      <c r="HGE73"/>
      <c r="HGF73"/>
      <c r="HGG73"/>
      <c r="HGH73"/>
      <c r="HGI73"/>
      <c r="HGJ73"/>
      <c r="HGK73"/>
      <c r="HGL73"/>
      <c r="HGM73"/>
      <c r="HGN73"/>
      <c r="HGO73"/>
      <c r="HGP73"/>
      <c r="HGQ73"/>
      <c r="HGR73"/>
      <c r="HGS73"/>
      <c r="HGT73"/>
      <c r="HGU73"/>
      <c r="HGV73"/>
      <c r="HGW73"/>
      <c r="HGX73"/>
      <c r="HGY73"/>
      <c r="HGZ73"/>
      <c r="HHA73"/>
      <c r="HHB73"/>
      <c r="HHC73"/>
      <c r="HHD73"/>
      <c r="HHE73"/>
      <c r="HHF73"/>
      <c r="HHG73"/>
      <c r="HHH73"/>
      <c r="HHI73"/>
      <c r="HHJ73"/>
      <c r="HHK73"/>
      <c r="HHL73"/>
      <c r="HHM73"/>
      <c r="HHN73"/>
      <c r="HHO73"/>
      <c r="HHP73"/>
      <c r="HHQ73"/>
      <c r="HHR73"/>
      <c r="HHS73"/>
      <c r="HHT73"/>
      <c r="HHU73"/>
      <c r="HHV73"/>
      <c r="HHW73"/>
      <c r="HHX73"/>
      <c r="HHY73"/>
      <c r="HHZ73"/>
      <c r="HIA73"/>
      <c r="HIB73"/>
      <c r="HIC73"/>
      <c r="HID73"/>
      <c r="HIE73"/>
      <c r="HIF73"/>
      <c r="HIG73"/>
      <c r="HIH73"/>
      <c r="HII73"/>
      <c r="HIJ73"/>
      <c r="HIK73"/>
      <c r="HIL73"/>
      <c r="HIM73"/>
      <c r="HIN73"/>
      <c r="HIO73"/>
      <c r="HIP73"/>
      <c r="HIQ73"/>
      <c r="HIR73"/>
      <c r="HIS73"/>
      <c r="HIT73"/>
      <c r="HIU73"/>
      <c r="HIV73"/>
      <c r="HIW73"/>
      <c r="HIX73"/>
      <c r="HIY73"/>
      <c r="HIZ73"/>
      <c r="HJA73"/>
      <c r="HJB73"/>
      <c r="HJC73"/>
      <c r="HJD73"/>
      <c r="HJE73"/>
      <c r="HJF73"/>
      <c r="HJG73"/>
      <c r="HJH73"/>
      <c r="HJI73"/>
      <c r="HJJ73"/>
      <c r="HJK73"/>
      <c r="HJL73"/>
      <c r="HJM73"/>
      <c r="HJN73"/>
      <c r="HJO73"/>
      <c r="HJP73"/>
      <c r="HJQ73"/>
      <c r="HJR73"/>
      <c r="HJS73"/>
      <c r="HJT73"/>
      <c r="HJU73"/>
      <c r="HJV73"/>
      <c r="HJW73"/>
      <c r="HJX73"/>
      <c r="HJY73"/>
      <c r="HJZ73"/>
      <c r="HKA73"/>
      <c r="HKB73"/>
      <c r="HKC73"/>
      <c r="HKD73"/>
      <c r="HKE73"/>
      <c r="HKF73"/>
      <c r="HKG73"/>
      <c r="HKH73"/>
      <c r="HKI73"/>
      <c r="HKJ73"/>
      <c r="HKK73"/>
      <c r="HKL73"/>
      <c r="HKM73"/>
      <c r="HKN73"/>
      <c r="HKO73"/>
      <c r="HKP73"/>
      <c r="HKQ73"/>
      <c r="HKR73"/>
      <c r="HKS73"/>
      <c r="HKT73"/>
      <c r="HKU73"/>
      <c r="HKV73"/>
      <c r="HKW73"/>
      <c r="HKX73"/>
      <c r="HKY73"/>
      <c r="HKZ73"/>
      <c r="HLA73"/>
      <c r="HLB73"/>
      <c r="HLC73"/>
      <c r="HLD73"/>
      <c r="HLE73"/>
      <c r="HLF73"/>
      <c r="HLG73"/>
      <c r="HLH73"/>
      <c r="HLI73"/>
      <c r="HLJ73"/>
      <c r="HLK73"/>
      <c r="HLL73"/>
      <c r="HLM73"/>
      <c r="HLN73"/>
      <c r="HLO73"/>
      <c r="HLP73"/>
      <c r="HLQ73"/>
      <c r="HLR73"/>
      <c r="HLS73"/>
      <c r="HLT73"/>
      <c r="HLU73"/>
      <c r="HLV73"/>
      <c r="HLW73"/>
      <c r="HLX73"/>
      <c r="HLY73"/>
      <c r="HLZ73"/>
      <c r="HMA73"/>
      <c r="HMB73"/>
      <c r="HMC73"/>
      <c r="HMD73"/>
      <c r="HME73"/>
      <c r="HMF73"/>
      <c r="HMG73"/>
      <c r="HMH73"/>
      <c r="HMI73"/>
      <c r="HMJ73"/>
      <c r="HMK73"/>
      <c r="HML73"/>
      <c r="HMM73"/>
      <c r="HMN73"/>
      <c r="HMO73"/>
      <c r="HMP73"/>
      <c r="HMQ73"/>
      <c r="HMR73"/>
      <c r="HMS73"/>
      <c r="HMT73"/>
      <c r="HMU73"/>
      <c r="HMV73"/>
      <c r="HMW73"/>
      <c r="HMX73"/>
      <c r="HMY73"/>
      <c r="HMZ73"/>
      <c r="HNA73"/>
      <c r="HNB73"/>
      <c r="HNC73"/>
      <c r="HND73"/>
      <c r="HNE73"/>
      <c r="HNF73"/>
      <c r="HNG73"/>
      <c r="HNH73"/>
      <c r="HNI73"/>
      <c r="HNJ73"/>
      <c r="HNK73"/>
      <c r="HNL73"/>
      <c r="HNM73"/>
      <c r="HNN73"/>
      <c r="HNO73"/>
      <c r="HNP73"/>
      <c r="HNQ73"/>
      <c r="HNR73"/>
      <c r="HNS73"/>
      <c r="HNT73"/>
      <c r="HNU73"/>
      <c r="HNV73"/>
      <c r="HNW73"/>
      <c r="HNX73"/>
      <c r="HNY73"/>
      <c r="HNZ73"/>
      <c r="HOA73"/>
      <c r="HOB73"/>
      <c r="HOC73"/>
      <c r="HOD73"/>
      <c r="HOE73"/>
      <c r="HOF73"/>
      <c r="HOG73"/>
      <c r="HOH73"/>
      <c r="HOI73"/>
      <c r="HOJ73"/>
      <c r="HOK73"/>
      <c r="HOL73"/>
      <c r="HOM73"/>
      <c r="HON73"/>
      <c r="HOO73"/>
      <c r="HOP73"/>
      <c r="HOQ73"/>
      <c r="HOR73"/>
      <c r="HOS73"/>
      <c r="HOT73"/>
      <c r="HOU73"/>
      <c r="HOV73"/>
      <c r="HOW73"/>
      <c r="HOX73"/>
      <c r="HOY73"/>
      <c r="HOZ73"/>
      <c r="HPA73"/>
      <c r="HPB73"/>
      <c r="HPC73"/>
      <c r="HPD73"/>
      <c r="HPE73"/>
      <c r="HPF73"/>
      <c r="HPG73"/>
      <c r="HPH73"/>
      <c r="HPI73"/>
      <c r="HPJ73"/>
      <c r="HPK73"/>
      <c r="HPL73"/>
      <c r="HPM73"/>
      <c r="HPN73"/>
      <c r="HPO73"/>
      <c r="HPP73"/>
      <c r="HPQ73"/>
      <c r="HPR73"/>
      <c r="HPS73"/>
      <c r="HPT73"/>
      <c r="HPU73"/>
      <c r="HPV73"/>
      <c r="HPW73"/>
      <c r="HPX73"/>
      <c r="HPY73"/>
      <c r="HPZ73"/>
      <c r="HQA73"/>
      <c r="HQB73"/>
      <c r="HQC73"/>
      <c r="HQD73"/>
      <c r="HQE73"/>
      <c r="HQF73"/>
      <c r="HQG73"/>
      <c r="HQH73"/>
      <c r="HQI73"/>
      <c r="HQJ73"/>
      <c r="HQK73"/>
      <c r="HQL73"/>
      <c r="HQM73"/>
      <c r="HQN73"/>
      <c r="HQO73"/>
      <c r="HQP73"/>
      <c r="HQQ73"/>
      <c r="HQR73"/>
      <c r="HQS73"/>
      <c r="HQT73"/>
      <c r="HQU73"/>
      <c r="HQV73"/>
      <c r="HQW73"/>
      <c r="HQX73"/>
      <c r="HQY73"/>
      <c r="HQZ73"/>
      <c r="HRA73"/>
      <c r="HRB73"/>
      <c r="HRC73"/>
      <c r="HRD73"/>
      <c r="HRE73"/>
      <c r="HRF73"/>
      <c r="HRG73"/>
      <c r="HRH73"/>
      <c r="HRI73"/>
      <c r="HRJ73"/>
      <c r="HRK73"/>
      <c r="HRL73"/>
      <c r="HRM73"/>
      <c r="HRN73"/>
      <c r="HRO73"/>
      <c r="HRP73"/>
      <c r="HRQ73"/>
      <c r="HRR73"/>
      <c r="HRS73"/>
      <c r="HRT73"/>
      <c r="HRU73"/>
      <c r="HRV73"/>
      <c r="HRW73"/>
      <c r="HRX73"/>
      <c r="HRY73"/>
      <c r="HRZ73"/>
      <c r="HSA73"/>
      <c r="HSB73"/>
      <c r="HSC73"/>
      <c r="HSD73"/>
      <c r="HSE73"/>
      <c r="HSF73"/>
      <c r="HSG73"/>
      <c r="HSH73"/>
      <c r="HSI73"/>
      <c r="HSJ73"/>
      <c r="HSK73"/>
      <c r="HSL73"/>
      <c r="HSM73"/>
      <c r="HSN73"/>
      <c r="HSO73"/>
      <c r="HSP73"/>
      <c r="HSQ73"/>
      <c r="HSR73"/>
      <c r="HSS73"/>
      <c r="HST73"/>
      <c r="HSU73"/>
      <c r="HSV73"/>
      <c r="HSW73"/>
      <c r="HSX73"/>
      <c r="HSY73"/>
      <c r="HSZ73"/>
      <c r="HTA73"/>
      <c r="HTB73"/>
      <c r="HTC73"/>
      <c r="HTD73"/>
      <c r="HTE73"/>
      <c r="HTF73"/>
      <c r="HTG73"/>
      <c r="HTH73"/>
      <c r="HTI73"/>
      <c r="HTJ73"/>
      <c r="HTK73"/>
      <c r="HTL73"/>
      <c r="HTM73"/>
      <c r="HTN73"/>
      <c r="HTO73"/>
      <c r="HTP73"/>
      <c r="HTQ73"/>
      <c r="HTR73"/>
      <c r="HTS73"/>
      <c r="HTT73"/>
      <c r="HTU73"/>
      <c r="HTV73"/>
      <c r="HTW73"/>
      <c r="HTX73"/>
      <c r="HTY73"/>
      <c r="HTZ73"/>
      <c r="HUA73"/>
      <c r="HUB73"/>
      <c r="HUC73"/>
      <c r="HUD73"/>
      <c r="HUE73"/>
      <c r="HUF73"/>
      <c r="HUG73"/>
      <c r="HUH73"/>
      <c r="HUI73"/>
      <c r="HUJ73"/>
      <c r="HUK73"/>
      <c r="HUL73"/>
      <c r="HUM73"/>
      <c r="HUN73"/>
      <c r="HUO73"/>
      <c r="HUP73"/>
      <c r="HUQ73"/>
      <c r="HUR73"/>
      <c r="HUS73"/>
      <c r="HUT73"/>
      <c r="HUU73"/>
      <c r="HUV73"/>
      <c r="HUW73"/>
      <c r="HUX73"/>
      <c r="HUY73"/>
      <c r="HUZ73"/>
      <c r="HVA73"/>
      <c r="HVB73"/>
      <c r="HVC73"/>
      <c r="HVD73"/>
      <c r="HVE73"/>
      <c r="HVF73"/>
      <c r="HVG73"/>
      <c r="HVH73"/>
      <c r="HVI73"/>
      <c r="HVJ73"/>
      <c r="HVK73"/>
      <c r="HVL73"/>
      <c r="HVM73"/>
      <c r="HVN73"/>
      <c r="HVO73"/>
      <c r="HVP73"/>
      <c r="HVQ73"/>
      <c r="HVR73"/>
      <c r="HVS73"/>
      <c r="HVT73"/>
      <c r="HVU73"/>
      <c r="HVV73"/>
      <c r="HVW73"/>
      <c r="HVX73"/>
      <c r="HVY73"/>
      <c r="HVZ73"/>
      <c r="HWA73"/>
      <c r="HWB73"/>
      <c r="HWC73"/>
      <c r="HWD73"/>
      <c r="HWE73"/>
      <c r="HWF73"/>
      <c r="HWG73"/>
      <c r="HWH73"/>
      <c r="HWI73"/>
      <c r="HWJ73"/>
      <c r="HWK73"/>
      <c r="HWL73"/>
      <c r="HWM73"/>
      <c r="HWN73"/>
      <c r="HWO73"/>
      <c r="HWP73"/>
      <c r="HWQ73"/>
      <c r="HWR73"/>
      <c r="HWS73"/>
      <c r="HWT73"/>
      <c r="HWU73"/>
      <c r="HWV73"/>
      <c r="HWW73"/>
      <c r="HWX73"/>
      <c r="HWY73"/>
      <c r="HWZ73"/>
      <c r="HXA73"/>
      <c r="HXB73"/>
      <c r="HXC73"/>
      <c r="HXD73"/>
      <c r="HXE73"/>
      <c r="HXF73"/>
      <c r="HXG73"/>
      <c r="HXH73"/>
      <c r="HXI73"/>
      <c r="HXJ73"/>
      <c r="HXK73"/>
      <c r="HXL73"/>
      <c r="HXM73"/>
      <c r="HXN73"/>
      <c r="HXO73"/>
      <c r="HXP73"/>
      <c r="HXQ73"/>
      <c r="HXR73"/>
      <c r="HXS73"/>
      <c r="HXT73"/>
      <c r="HXU73"/>
      <c r="HXV73"/>
      <c r="HXW73"/>
      <c r="HXX73"/>
      <c r="HXY73"/>
      <c r="HXZ73"/>
      <c r="HYA73"/>
      <c r="HYB73"/>
      <c r="HYC73"/>
      <c r="HYD73"/>
      <c r="HYE73"/>
      <c r="HYF73"/>
      <c r="HYG73"/>
      <c r="HYH73"/>
      <c r="HYI73"/>
      <c r="HYJ73"/>
      <c r="HYK73"/>
      <c r="HYL73"/>
      <c r="HYM73"/>
      <c r="HYN73"/>
      <c r="HYO73"/>
      <c r="HYP73"/>
      <c r="HYQ73"/>
      <c r="HYR73"/>
      <c r="HYS73"/>
      <c r="HYT73"/>
      <c r="HYU73"/>
      <c r="HYV73"/>
      <c r="HYW73"/>
      <c r="HYX73"/>
      <c r="HYY73"/>
      <c r="HYZ73"/>
      <c r="HZA73"/>
      <c r="HZB73"/>
      <c r="HZC73"/>
      <c r="HZD73"/>
      <c r="HZE73"/>
      <c r="HZF73"/>
      <c r="HZG73"/>
      <c r="HZH73"/>
      <c r="HZI73"/>
      <c r="HZJ73"/>
      <c r="HZK73"/>
      <c r="HZL73"/>
      <c r="HZM73"/>
      <c r="HZN73"/>
      <c r="HZO73"/>
      <c r="HZP73"/>
      <c r="HZQ73"/>
      <c r="HZR73"/>
      <c r="HZS73"/>
      <c r="HZT73"/>
      <c r="HZU73"/>
      <c r="HZV73"/>
      <c r="HZW73"/>
      <c r="HZX73"/>
      <c r="HZY73"/>
      <c r="HZZ73"/>
      <c r="IAA73"/>
      <c r="IAB73"/>
      <c r="IAC73"/>
      <c r="IAD73"/>
      <c r="IAE73"/>
      <c r="IAF73"/>
      <c r="IAG73"/>
      <c r="IAH73"/>
      <c r="IAI73"/>
      <c r="IAJ73"/>
      <c r="IAK73"/>
      <c r="IAL73"/>
      <c r="IAM73"/>
      <c r="IAN73"/>
      <c r="IAO73"/>
      <c r="IAP73"/>
      <c r="IAQ73"/>
      <c r="IAR73"/>
      <c r="IAS73"/>
      <c r="IAT73"/>
      <c r="IAU73"/>
      <c r="IAV73"/>
      <c r="IAW73"/>
      <c r="IAX73"/>
      <c r="IAY73"/>
      <c r="IAZ73"/>
      <c r="IBA73"/>
      <c r="IBB73"/>
      <c r="IBC73"/>
      <c r="IBD73"/>
      <c r="IBE73"/>
      <c r="IBF73"/>
      <c r="IBG73"/>
      <c r="IBH73"/>
      <c r="IBI73"/>
      <c r="IBJ73"/>
      <c r="IBK73"/>
      <c r="IBL73"/>
      <c r="IBM73"/>
      <c r="IBN73"/>
      <c r="IBO73"/>
      <c r="IBP73"/>
      <c r="IBQ73"/>
      <c r="IBR73"/>
      <c r="IBS73"/>
      <c r="IBT73"/>
      <c r="IBU73"/>
      <c r="IBV73"/>
      <c r="IBW73"/>
      <c r="IBX73"/>
      <c r="IBY73"/>
      <c r="IBZ73"/>
      <c r="ICA73"/>
      <c r="ICB73"/>
      <c r="ICC73"/>
      <c r="ICD73"/>
      <c r="ICE73"/>
      <c r="ICF73"/>
      <c r="ICG73"/>
      <c r="ICH73"/>
      <c r="ICI73"/>
      <c r="ICJ73"/>
      <c r="ICK73"/>
      <c r="ICL73"/>
      <c r="ICM73"/>
      <c r="ICN73"/>
      <c r="ICO73"/>
      <c r="ICP73"/>
      <c r="ICQ73"/>
      <c r="ICR73"/>
      <c r="ICS73"/>
      <c r="ICT73"/>
      <c r="ICU73"/>
      <c r="ICV73"/>
      <c r="ICW73"/>
      <c r="ICX73"/>
      <c r="ICY73"/>
      <c r="ICZ73"/>
      <c r="IDA73"/>
      <c r="IDB73"/>
      <c r="IDC73"/>
      <c r="IDD73"/>
      <c r="IDE73"/>
      <c r="IDF73"/>
      <c r="IDG73"/>
      <c r="IDH73"/>
      <c r="IDI73"/>
      <c r="IDJ73"/>
      <c r="IDK73"/>
      <c r="IDL73"/>
      <c r="IDM73"/>
      <c r="IDN73"/>
      <c r="IDO73"/>
      <c r="IDP73"/>
      <c r="IDQ73"/>
      <c r="IDR73"/>
      <c r="IDS73"/>
      <c r="IDT73"/>
      <c r="IDU73"/>
      <c r="IDV73"/>
      <c r="IDW73"/>
      <c r="IDX73"/>
      <c r="IDY73"/>
      <c r="IDZ73"/>
      <c r="IEA73"/>
      <c r="IEB73"/>
      <c r="IEC73"/>
      <c r="IED73"/>
      <c r="IEE73"/>
      <c r="IEF73"/>
      <c r="IEG73"/>
      <c r="IEH73"/>
      <c r="IEI73"/>
      <c r="IEJ73"/>
      <c r="IEK73"/>
      <c r="IEL73"/>
      <c r="IEM73"/>
      <c r="IEN73"/>
      <c r="IEO73"/>
      <c r="IEP73"/>
      <c r="IEQ73"/>
      <c r="IER73"/>
      <c r="IES73"/>
      <c r="IET73"/>
      <c r="IEU73"/>
      <c r="IEV73"/>
      <c r="IEW73"/>
      <c r="IEX73"/>
      <c r="IEY73"/>
      <c r="IEZ73"/>
      <c r="IFA73"/>
      <c r="IFB73"/>
      <c r="IFC73"/>
      <c r="IFD73"/>
      <c r="IFE73"/>
      <c r="IFF73"/>
      <c r="IFG73"/>
      <c r="IFH73"/>
      <c r="IFI73"/>
      <c r="IFJ73"/>
      <c r="IFK73"/>
      <c r="IFL73"/>
      <c r="IFM73"/>
      <c r="IFN73"/>
      <c r="IFO73"/>
      <c r="IFP73"/>
      <c r="IFQ73"/>
      <c r="IFR73"/>
      <c r="IFS73"/>
      <c r="IFT73"/>
      <c r="IFU73"/>
      <c r="IFV73"/>
      <c r="IFW73"/>
      <c r="IFX73"/>
      <c r="IFY73"/>
      <c r="IFZ73"/>
      <c r="IGA73"/>
      <c r="IGB73"/>
      <c r="IGC73"/>
      <c r="IGD73"/>
      <c r="IGE73"/>
      <c r="IGF73"/>
      <c r="IGG73"/>
      <c r="IGH73"/>
      <c r="IGI73"/>
      <c r="IGJ73"/>
      <c r="IGK73"/>
      <c r="IGL73"/>
      <c r="IGM73"/>
      <c r="IGN73"/>
      <c r="IGO73"/>
      <c r="IGP73"/>
      <c r="IGQ73"/>
      <c r="IGR73"/>
      <c r="IGS73"/>
      <c r="IGT73"/>
      <c r="IGU73"/>
      <c r="IGV73"/>
      <c r="IGW73"/>
      <c r="IGX73"/>
      <c r="IGY73"/>
      <c r="IGZ73"/>
      <c r="IHA73"/>
      <c r="IHB73"/>
      <c r="IHC73"/>
      <c r="IHD73"/>
      <c r="IHE73"/>
      <c r="IHF73"/>
      <c r="IHG73"/>
      <c r="IHH73"/>
      <c r="IHI73"/>
      <c r="IHJ73"/>
      <c r="IHK73"/>
      <c r="IHL73"/>
      <c r="IHM73"/>
      <c r="IHN73"/>
      <c r="IHO73"/>
      <c r="IHP73"/>
      <c r="IHQ73"/>
      <c r="IHR73"/>
      <c r="IHS73"/>
      <c r="IHT73"/>
      <c r="IHU73"/>
      <c r="IHV73"/>
      <c r="IHW73"/>
      <c r="IHX73"/>
      <c r="IHY73"/>
      <c r="IHZ73"/>
      <c r="IIA73"/>
      <c r="IIB73"/>
      <c r="IIC73"/>
      <c r="IID73"/>
      <c r="IIE73"/>
      <c r="IIF73"/>
      <c r="IIG73"/>
      <c r="IIH73"/>
      <c r="III73"/>
      <c r="IIJ73"/>
      <c r="IIK73"/>
      <c r="IIL73"/>
      <c r="IIM73"/>
      <c r="IIN73"/>
      <c r="IIO73"/>
      <c r="IIP73"/>
      <c r="IIQ73"/>
      <c r="IIR73"/>
      <c r="IIS73"/>
      <c r="IIT73"/>
      <c r="IIU73"/>
      <c r="IIV73"/>
      <c r="IIW73"/>
      <c r="IIX73"/>
      <c r="IIY73"/>
      <c r="IIZ73"/>
      <c r="IJA73"/>
      <c r="IJB73"/>
      <c r="IJC73"/>
      <c r="IJD73"/>
      <c r="IJE73"/>
      <c r="IJF73"/>
      <c r="IJG73"/>
      <c r="IJH73"/>
      <c r="IJI73"/>
      <c r="IJJ73"/>
      <c r="IJK73"/>
      <c r="IJL73"/>
      <c r="IJM73"/>
      <c r="IJN73"/>
      <c r="IJO73"/>
      <c r="IJP73"/>
      <c r="IJQ73"/>
      <c r="IJR73"/>
      <c r="IJS73"/>
      <c r="IJT73"/>
      <c r="IJU73"/>
      <c r="IJV73"/>
      <c r="IJW73"/>
      <c r="IJX73"/>
      <c r="IJY73"/>
      <c r="IJZ73"/>
      <c r="IKA73"/>
      <c r="IKB73"/>
      <c r="IKC73"/>
      <c r="IKD73"/>
      <c r="IKE73"/>
      <c r="IKF73"/>
      <c r="IKG73"/>
      <c r="IKH73"/>
      <c r="IKI73"/>
      <c r="IKJ73"/>
      <c r="IKK73"/>
      <c r="IKL73"/>
      <c r="IKM73"/>
      <c r="IKN73"/>
      <c r="IKO73"/>
      <c r="IKP73"/>
      <c r="IKQ73"/>
      <c r="IKR73"/>
      <c r="IKS73"/>
      <c r="IKT73"/>
      <c r="IKU73"/>
      <c r="IKV73"/>
      <c r="IKW73"/>
      <c r="IKX73"/>
      <c r="IKY73"/>
      <c r="IKZ73"/>
      <c r="ILA73"/>
      <c r="ILB73"/>
      <c r="ILC73"/>
      <c r="ILD73"/>
      <c r="ILE73"/>
      <c r="ILF73"/>
      <c r="ILG73"/>
      <c r="ILH73"/>
      <c r="ILI73"/>
      <c r="ILJ73"/>
      <c r="ILK73"/>
      <c r="ILL73"/>
      <c r="ILM73"/>
      <c r="ILN73"/>
      <c r="ILO73"/>
      <c r="ILP73"/>
      <c r="ILQ73"/>
      <c r="ILR73"/>
      <c r="ILS73"/>
      <c r="ILT73"/>
      <c r="ILU73"/>
      <c r="ILV73"/>
      <c r="ILW73"/>
      <c r="ILX73"/>
      <c r="ILY73"/>
      <c r="ILZ73"/>
      <c r="IMA73"/>
      <c r="IMB73"/>
      <c r="IMC73"/>
      <c r="IMD73"/>
      <c r="IME73"/>
      <c r="IMF73"/>
      <c r="IMG73"/>
      <c r="IMH73"/>
      <c r="IMI73"/>
      <c r="IMJ73"/>
      <c r="IMK73"/>
      <c r="IML73"/>
      <c r="IMM73"/>
      <c r="IMN73"/>
      <c r="IMO73"/>
      <c r="IMP73"/>
      <c r="IMQ73"/>
      <c r="IMR73"/>
      <c r="IMS73"/>
      <c r="IMT73"/>
      <c r="IMU73"/>
      <c r="IMV73"/>
      <c r="IMW73"/>
      <c r="IMX73"/>
      <c r="IMY73"/>
      <c r="IMZ73"/>
      <c r="INA73"/>
      <c r="INB73"/>
      <c r="INC73"/>
      <c r="IND73"/>
      <c r="INE73"/>
      <c r="INF73"/>
      <c r="ING73"/>
      <c r="INH73"/>
      <c r="INI73"/>
      <c r="INJ73"/>
      <c r="INK73"/>
      <c r="INL73"/>
      <c r="INM73"/>
      <c r="INN73"/>
      <c r="INO73"/>
      <c r="INP73"/>
      <c r="INQ73"/>
      <c r="INR73"/>
      <c r="INS73"/>
      <c r="INT73"/>
      <c r="INU73"/>
      <c r="INV73"/>
      <c r="INW73"/>
      <c r="INX73"/>
      <c r="INY73"/>
      <c r="INZ73"/>
      <c r="IOA73"/>
      <c r="IOB73"/>
      <c r="IOC73"/>
      <c r="IOD73"/>
      <c r="IOE73"/>
      <c r="IOF73"/>
      <c r="IOG73"/>
      <c r="IOH73"/>
      <c r="IOI73"/>
      <c r="IOJ73"/>
      <c r="IOK73"/>
      <c r="IOL73"/>
      <c r="IOM73"/>
      <c r="ION73"/>
      <c r="IOO73"/>
      <c r="IOP73"/>
      <c r="IOQ73"/>
      <c r="IOR73"/>
      <c r="IOS73"/>
      <c r="IOT73"/>
      <c r="IOU73"/>
      <c r="IOV73"/>
      <c r="IOW73"/>
      <c r="IOX73"/>
      <c r="IOY73"/>
      <c r="IOZ73"/>
      <c r="IPA73"/>
      <c r="IPB73"/>
      <c r="IPC73"/>
      <c r="IPD73"/>
      <c r="IPE73"/>
      <c r="IPF73"/>
      <c r="IPG73"/>
      <c r="IPH73"/>
      <c r="IPI73"/>
      <c r="IPJ73"/>
      <c r="IPK73"/>
      <c r="IPL73"/>
      <c r="IPM73"/>
      <c r="IPN73"/>
      <c r="IPO73"/>
      <c r="IPP73"/>
      <c r="IPQ73"/>
      <c r="IPR73"/>
      <c r="IPS73"/>
      <c r="IPT73"/>
      <c r="IPU73"/>
      <c r="IPV73"/>
      <c r="IPW73"/>
      <c r="IPX73"/>
      <c r="IPY73"/>
      <c r="IPZ73"/>
      <c r="IQA73"/>
      <c r="IQB73"/>
      <c r="IQC73"/>
      <c r="IQD73"/>
      <c r="IQE73"/>
      <c r="IQF73"/>
      <c r="IQG73"/>
      <c r="IQH73"/>
      <c r="IQI73"/>
      <c r="IQJ73"/>
      <c r="IQK73"/>
      <c r="IQL73"/>
      <c r="IQM73"/>
      <c r="IQN73"/>
      <c r="IQO73"/>
      <c r="IQP73"/>
      <c r="IQQ73"/>
      <c r="IQR73"/>
      <c r="IQS73"/>
      <c r="IQT73"/>
      <c r="IQU73"/>
      <c r="IQV73"/>
      <c r="IQW73"/>
      <c r="IQX73"/>
      <c r="IQY73"/>
      <c r="IQZ73"/>
      <c r="IRA73"/>
      <c r="IRB73"/>
      <c r="IRC73"/>
      <c r="IRD73"/>
      <c r="IRE73"/>
      <c r="IRF73"/>
      <c r="IRG73"/>
      <c r="IRH73"/>
      <c r="IRI73"/>
      <c r="IRJ73"/>
      <c r="IRK73"/>
      <c r="IRL73"/>
      <c r="IRM73"/>
      <c r="IRN73"/>
      <c r="IRO73"/>
      <c r="IRP73"/>
      <c r="IRQ73"/>
      <c r="IRR73"/>
      <c r="IRS73"/>
      <c r="IRT73"/>
      <c r="IRU73"/>
      <c r="IRV73"/>
      <c r="IRW73"/>
      <c r="IRX73"/>
      <c r="IRY73"/>
      <c r="IRZ73"/>
      <c r="ISA73"/>
      <c r="ISB73"/>
      <c r="ISC73"/>
      <c r="ISD73"/>
      <c r="ISE73"/>
      <c r="ISF73"/>
      <c r="ISG73"/>
      <c r="ISH73"/>
      <c r="ISI73"/>
      <c r="ISJ73"/>
      <c r="ISK73"/>
      <c r="ISL73"/>
      <c r="ISM73"/>
      <c r="ISN73"/>
      <c r="ISO73"/>
      <c r="ISP73"/>
      <c r="ISQ73"/>
      <c r="ISR73"/>
      <c r="ISS73"/>
      <c r="IST73"/>
      <c r="ISU73"/>
      <c r="ISV73"/>
      <c r="ISW73"/>
      <c r="ISX73"/>
      <c r="ISY73"/>
      <c r="ISZ73"/>
      <c r="ITA73"/>
      <c r="ITB73"/>
      <c r="ITC73"/>
      <c r="ITD73"/>
      <c r="ITE73"/>
      <c r="ITF73"/>
      <c r="ITG73"/>
      <c r="ITH73"/>
      <c r="ITI73"/>
      <c r="ITJ73"/>
      <c r="ITK73"/>
      <c r="ITL73"/>
      <c r="ITM73"/>
      <c r="ITN73"/>
      <c r="ITO73"/>
      <c r="ITP73"/>
      <c r="ITQ73"/>
      <c r="ITR73"/>
      <c r="ITS73"/>
      <c r="ITT73"/>
      <c r="ITU73"/>
      <c r="ITV73"/>
      <c r="ITW73"/>
      <c r="ITX73"/>
      <c r="ITY73"/>
      <c r="ITZ73"/>
      <c r="IUA73"/>
      <c r="IUB73"/>
      <c r="IUC73"/>
      <c r="IUD73"/>
      <c r="IUE73"/>
      <c r="IUF73"/>
      <c r="IUG73"/>
      <c r="IUH73"/>
      <c r="IUI73"/>
      <c r="IUJ73"/>
      <c r="IUK73"/>
      <c r="IUL73"/>
      <c r="IUM73"/>
      <c r="IUN73"/>
      <c r="IUO73"/>
      <c r="IUP73"/>
      <c r="IUQ73"/>
      <c r="IUR73"/>
      <c r="IUS73"/>
      <c r="IUT73"/>
      <c r="IUU73"/>
      <c r="IUV73"/>
      <c r="IUW73"/>
      <c r="IUX73"/>
      <c r="IUY73"/>
      <c r="IUZ73"/>
      <c r="IVA73"/>
      <c r="IVB73"/>
      <c r="IVC73"/>
      <c r="IVD73"/>
      <c r="IVE73"/>
      <c r="IVF73"/>
      <c r="IVG73"/>
      <c r="IVH73"/>
      <c r="IVI73"/>
      <c r="IVJ73"/>
      <c r="IVK73"/>
      <c r="IVL73"/>
      <c r="IVM73"/>
      <c r="IVN73"/>
      <c r="IVO73"/>
      <c r="IVP73"/>
      <c r="IVQ73"/>
      <c r="IVR73"/>
      <c r="IVS73"/>
      <c r="IVT73"/>
      <c r="IVU73"/>
      <c r="IVV73"/>
      <c r="IVW73"/>
      <c r="IVX73"/>
      <c r="IVY73"/>
      <c r="IVZ73"/>
      <c r="IWA73"/>
      <c r="IWB73"/>
      <c r="IWC73"/>
      <c r="IWD73"/>
      <c r="IWE73"/>
      <c r="IWF73"/>
      <c r="IWG73"/>
      <c r="IWH73"/>
      <c r="IWI73"/>
      <c r="IWJ73"/>
      <c r="IWK73"/>
      <c r="IWL73"/>
      <c r="IWM73"/>
      <c r="IWN73"/>
      <c r="IWO73"/>
      <c r="IWP73"/>
      <c r="IWQ73"/>
      <c r="IWR73"/>
      <c r="IWS73"/>
      <c r="IWT73"/>
      <c r="IWU73"/>
      <c r="IWV73"/>
      <c r="IWW73"/>
      <c r="IWX73"/>
      <c r="IWY73"/>
      <c r="IWZ73"/>
      <c r="IXA73"/>
      <c r="IXB73"/>
      <c r="IXC73"/>
      <c r="IXD73"/>
      <c r="IXE73"/>
      <c r="IXF73"/>
      <c r="IXG73"/>
      <c r="IXH73"/>
      <c r="IXI73"/>
      <c r="IXJ73"/>
      <c r="IXK73"/>
      <c r="IXL73"/>
      <c r="IXM73"/>
      <c r="IXN73"/>
      <c r="IXO73"/>
      <c r="IXP73"/>
      <c r="IXQ73"/>
      <c r="IXR73"/>
      <c r="IXS73"/>
      <c r="IXT73"/>
      <c r="IXU73"/>
      <c r="IXV73"/>
      <c r="IXW73"/>
      <c r="IXX73"/>
      <c r="IXY73"/>
      <c r="IXZ73"/>
      <c r="IYA73"/>
      <c r="IYB73"/>
      <c r="IYC73"/>
      <c r="IYD73"/>
      <c r="IYE73"/>
      <c r="IYF73"/>
      <c r="IYG73"/>
      <c r="IYH73"/>
      <c r="IYI73"/>
      <c r="IYJ73"/>
      <c r="IYK73"/>
      <c r="IYL73"/>
      <c r="IYM73"/>
      <c r="IYN73"/>
      <c r="IYO73"/>
      <c r="IYP73"/>
      <c r="IYQ73"/>
      <c r="IYR73"/>
      <c r="IYS73"/>
      <c r="IYT73"/>
      <c r="IYU73"/>
      <c r="IYV73"/>
      <c r="IYW73"/>
      <c r="IYX73"/>
      <c r="IYY73"/>
      <c r="IYZ73"/>
      <c r="IZA73"/>
      <c r="IZB73"/>
      <c r="IZC73"/>
      <c r="IZD73"/>
      <c r="IZE73"/>
      <c r="IZF73"/>
      <c r="IZG73"/>
      <c r="IZH73"/>
      <c r="IZI73"/>
      <c r="IZJ73"/>
      <c r="IZK73"/>
      <c r="IZL73"/>
      <c r="IZM73"/>
      <c r="IZN73"/>
      <c r="IZO73"/>
      <c r="IZP73"/>
      <c r="IZQ73"/>
      <c r="IZR73"/>
      <c r="IZS73"/>
      <c r="IZT73"/>
      <c r="IZU73"/>
      <c r="IZV73"/>
      <c r="IZW73"/>
      <c r="IZX73"/>
      <c r="IZY73"/>
      <c r="IZZ73"/>
      <c r="JAA73"/>
      <c r="JAB73"/>
      <c r="JAC73"/>
      <c r="JAD73"/>
      <c r="JAE73"/>
      <c r="JAF73"/>
      <c r="JAG73"/>
      <c r="JAH73"/>
      <c r="JAI73"/>
      <c r="JAJ73"/>
      <c r="JAK73"/>
      <c r="JAL73"/>
      <c r="JAM73"/>
      <c r="JAN73"/>
      <c r="JAO73"/>
      <c r="JAP73"/>
      <c r="JAQ73"/>
      <c r="JAR73"/>
      <c r="JAS73"/>
      <c r="JAT73"/>
      <c r="JAU73"/>
      <c r="JAV73"/>
      <c r="JAW73"/>
      <c r="JAX73"/>
      <c r="JAY73"/>
      <c r="JAZ73"/>
      <c r="JBA73"/>
      <c r="JBB73"/>
      <c r="JBC73"/>
      <c r="JBD73"/>
      <c r="JBE73"/>
      <c r="JBF73"/>
      <c r="JBG73"/>
      <c r="JBH73"/>
      <c r="JBI73"/>
      <c r="JBJ73"/>
      <c r="JBK73"/>
      <c r="JBL73"/>
      <c r="JBM73"/>
      <c r="JBN73"/>
      <c r="JBO73"/>
      <c r="JBP73"/>
      <c r="JBQ73"/>
      <c r="JBR73"/>
      <c r="JBS73"/>
      <c r="JBT73"/>
      <c r="JBU73"/>
      <c r="JBV73"/>
      <c r="JBW73"/>
      <c r="JBX73"/>
      <c r="JBY73"/>
      <c r="JBZ73"/>
      <c r="JCA73"/>
      <c r="JCB73"/>
      <c r="JCC73"/>
      <c r="JCD73"/>
      <c r="JCE73"/>
      <c r="JCF73"/>
      <c r="JCG73"/>
      <c r="JCH73"/>
      <c r="JCI73"/>
      <c r="JCJ73"/>
      <c r="JCK73"/>
      <c r="JCL73"/>
      <c r="JCM73"/>
      <c r="JCN73"/>
      <c r="JCO73"/>
      <c r="JCP73"/>
      <c r="JCQ73"/>
      <c r="JCR73"/>
      <c r="JCS73"/>
      <c r="JCT73"/>
      <c r="JCU73"/>
      <c r="JCV73"/>
      <c r="JCW73"/>
      <c r="JCX73"/>
      <c r="JCY73"/>
      <c r="JCZ73"/>
      <c r="JDA73"/>
      <c r="JDB73"/>
      <c r="JDC73"/>
      <c r="JDD73"/>
      <c r="JDE73"/>
      <c r="JDF73"/>
      <c r="JDG73"/>
      <c r="JDH73"/>
      <c r="JDI73"/>
      <c r="JDJ73"/>
      <c r="JDK73"/>
      <c r="JDL73"/>
      <c r="JDM73"/>
      <c r="JDN73"/>
      <c r="JDO73"/>
      <c r="JDP73"/>
      <c r="JDQ73"/>
      <c r="JDR73"/>
      <c r="JDS73"/>
      <c r="JDT73"/>
      <c r="JDU73"/>
      <c r="JDV73"/>
      <c r="JDW73"/>
      <c r="JDX73"/>
      <c r="JDY73"/>
      <c r="JDZ73"/>
      <c r="JEA73"/>
      <c r="JEB73"/>
      <c r="JEC73"/>
      <c r="JED73"/>
      <c r="JEE73"/>
      <c r="JEF73"/>
      <c r="JEG73"/>
      <c r="JEH73"/>
      <c r="JEI73"/>
      <c r="JEJ73"/>
      <c r="JEK73"/>
      <c r="JEL73"/>
      <c r="JEM73"/>
      <c r="JEN73"/>
      <c r="JEO73"/>
      <c r="JEP73"/>
      <c r="JEQ73"/>
      <c r="JER73"/>
      <c r="JES73"/>
      <c r="JET73"/>
      <c r="JEU73"/>
      <c r="JEV73"/>
      <c r="JEW73"/>
      <c r="JEX73"/>
      <c r="JEY73"/>
      <c r="JEZ73"/>
      <c r="JFA73"/>
      <c r="JFB73"/>
      <c r="JFC73"/>
      <c r="JFD73"/>
      <c r="JFE73"/>
      <c r="JFF73"/>
      <c r="JFG73"/>
      <c r="JFH73"/>
      <c r="JFI73"/>
      <c r="JFJ73"/>
      <c r="JFK73"/>
      <c r="JFL73"/>
      <c r="JFM73"/>
      <c r="JFN73"/>
      <c r="JFO73"/>
      <c r="JFP73"/>
      <c r="JFQ73"/>
      <c r="JFR73"/>
      <c r="JFS73"/>
      <c r="JFT73"/>
      <c r="JFU73"/>
      <c r="JFV73"/>
      <c r="JFW73"/>
      <c r="JFX73"/>
      <c r="JFY73"/>
      <c r="JFZ73"/>
      <c r="JGA73"/>
      <c r="JGB73"/>
      <c r="JGC73"/>
      <c r="JGD73"/>
      <c r="JGE73"/>
      <c r="JGF73"/>
      <c r="JGG73"/>
      <c r="JGH73"/>
      <c r="JGI73"/>
      <c r="JGJ73"/>
      <c r="JGK73"/>
      <c r="JGL73"/>
      <c r="JGM73"/>
      <c r="JGN73"/>
      <c r="JGO73"/>
      <c r="JGP73"/>
      <c r="JGQ73"/>
      <c r="JGR73"/>
      <c r="JGS73"/>
      <c r="JGT73"/>
      <c r="JGU73"/>
      <c r="JGV73"/>
      <c r="JGW73"/>
      <c r="JGX73"/>
      <c r="JGY73"/>
      <c r="JGZ73"/>
      <c r="JHA73"/>
      <c r="JHB73"/>
      <c r="JHC73"/>
      <c r="JHD73"/>
      <c r="JHE73"/>
      <c r="JHF73"/>
      <c r="JHG73"/>
      <c r="JHH73"/>
      <c r="JHI73"/>
      <c r="JHJ73"/>
      <c r="JHK73"/>
      <c r="JHL73"/>
      <c r="JHM73"/>
      <c r="JHN73"/>
      <c r="JHO73"/>
      <c r="JHP73"/>
      <c r="JHQ73"/>
      <c r="JHR73"/>
      <c r="JHS73"/>
      <c r="JHT73"/>
      <c r="JHU73"/>
      <c r="JHV73"/>
      <c r="JHW73"/>
      <c r="JHX73"/>
      <c r="JHY73"/>
      <c r="JHZ73"/>
      <c r="JIA73"/>
      <c r="JIB73"/>
      <c r="JIC73"/>
      <c r="JID73"/>
      <c r="JIE73"/>
      <c r="JIF73"/>
      <c r="JIG73"/>
      <c r="JIH73"/>
      <c r="JII73"/>
      <c r="JIJ73"/>
      <c r="JIK73"/>
      <c r="JIL73"/>
      <c r="JIM73"/>
      <c r="JIN73"/>
      <c r="JIO73"/>
      <c r="JIP73"/>
      <c r="JIQ73"/>
      <c r="JIR73"/>
      <c r="JIS73"/>
      <c r="JIT73"/>
      <c r="JIU73"/>
      <c r="JIV73"/>
      <c r="JIW73"/>
      <c r="JIX73"/>
      <c r="JIY73"/>
      <c r="JIZ73"/>
      <c r="JJA73"/>
      <c r="JJB73"/>
      <c r="JJC73"/>
      <c r="JJD73"/>
      <c r="JJE73"/>
      <c r="JJF73"/>
      <c r="JJG73"/>
      <c r="JJH73"/>
      <c r="JJI73"/>
      <c r="JJJ73"/>
      <c r="JJK73"/>
      <c r="JJL73"/>
      <c r="JJM73"/>
      <c r="JJN73"/>
      <c r="JJO73"/>
      <c r="JJP73"/>
      <c r="JJQ73"/>
      <c r="JJR73"/>
      <c r="JJS73"/>
      <c r="JJT73"/>
      <c r="JJU73"/>
      <c r="JJV73"/>
      <c r="JJW73"/>
      <c r="JJX73"/>
      <c r="JJY73"/>
      <c r="JJZ73"/>
      <c r="JKA73"/>
      <c r="JKB73"/>
      <c r="JKC73"/>
      <c r="JKD73"/>
      <c r="JKE73"/>
      <c r="JKF73"/>
      <c r="JKG73"/>
      <c r="JKH73"/>
      <c r="JKI73"/>
      <c r="JKJ73"/>
      <c r="JKK73"/>
      <c r="JKL73"/>
      <c r="JKM73"/>
      <c r="JKN73"/>
      <c r="JKO73"/>
      <c r="JKP73"/>
      <c r="JKQ73"/>
      <c r="JKR73"/>
      <c r="JKS73"/>
      <c r="JKT73"/>
      <c r="JKU73"/>
      <c r="JKV73"/>
      <c r="JKW73"/>
      <c r="JKX73"/>
      <c r="JKY73"/>
      <c r="JKZ73"/>
      <c r="JLA73"/>
      <c r="JLB73"/>
      <c r="JLC73"/>
      <c r="JLD73"/>
      <c r="JLE73"/>
      <c r="JLF73"/>
      <c r="JLG73"/>
      <c r="JLH73"/>
      <c r="JLI73"/>
      <c r="JLJ73"/>
      <c r="JLK73"/>
      <c r="JLL73"/>
      <c r="JLM73"/>
      <c r="JLN73"/>
      <c r="JLO73"/>
      <c r="JLP73"/>
      <c r="JLQ73"/>
      <c r="JLR73"/>
      <c r="JLS73"/>
      <c r="JLT73"/>
      <c r="JLU73"/>
      <c r="JLV73"/>
      <c r="JLW73"/>
      <c r="JLX73"/>
      <c r="JLY73"/>
      <c r="JLZ73"/>
      <c r="JMA73"/>
      <c r="JMB73"/>
      <c r="JMC73"/>
      <c r="JMD73"/>
      <c r="JME73"/>
      <c r="JMF73"/>
      <c r="JMG73"/>
      <c r="JMH73"/>
      <c r="JMI73"/>
      <c r="JMJ73"/>
      <c r="JMK73"/>
      <c r="JML73"/>
      <c r="JMM73"/>
      <c r="JMN73"/>
      <c r="JMO73"/>
      <c r="JMP73"/>
      <c r="JMQ73"/>
      <c r="JMR73"/>
      <c r="JMS73"/>
      <c r="JMT73"/>
      <c r="JMU73"/>
      <c r="JMV73"/>
      <c r="JMW73"/>
      <c r="JMX73"/>
      <c r="JMY73"/>
      <c r="JMZ73"/>
      <c r="JNA73"/>
      <c r="JNB73"/>
      <c r="JNC73"/>
      <c r="JND73"/>
      <c r="JNE73"/>
      <c r="JNF73"/>
      <c r="JNG73"/>
      <c r="JNH73"/>
      <c r="JNI73"/>
      <c r="JNJ73"/>
      <c r="JNK73"/>
      <c r="JNL73"/>
      <c r="JNM73"/>
      <c r="JNN73"/>
      <c r="JNO73"/>
      <c r="JNP73"/>
      <c r="JNQ73"/>
      <c r="JNR73"/>
      <c r="JNS73"/>
      <c r="JNT73"/>
      <c r="JNU73"/>
      <c r="JNV73"/>
      <c r="JNW73"/>
      <c r="JNX73"/>
      <c r="JNY73"/>
      <c r="JNZ73"/>
      <c r="JOA73"/>
      <c r="JOB73"/>
      <c r="JOC73"/>
      <c r="JOD73"/>
      <c r="JOE73"/>
      <c r="JOF73"/>
      <c r="JOG73"/>
      <c r="JOH73"/>
      <c r="JOI73"/>
      <c r="JOJ73"/>
      <c r="JOK73"/>
      <c r="JOL73"/>
      <c r="JOM73"/>
      <c r="JON73"/>
      <c r="JOO73"/>
      <c r="JOP73"/>
      <c r="JOQ73"/>
      <c r="JOR73"/>
      <c r="JOS73"/>
      <c r="JOT73"/>
      <c r="JOU73"/>
      <c r="JOV73"/>
      <c r="JOW73"/>
      <c r="JOX73"/>
      <c r="JOY73"/>
      <c r="JOZ73"/>
      <c r="JPA73"/>
      <c r="JPB73"/>
      <c r="JPC73"/>
      <c r="JPD73"/>
      <c r="JPE73"/>
      <c r="JPF73"/>
      <c r="JPG73"/>
      <c r="JPH73"/>
      <c r="JPI73"/>
      <c r="JPJ73"/>
      <c r="JPK73"/>
      <c r="JPL73"/>
      <c r="JPM73"/>
      <c r="JPN73"/>
      <c r="JPO73"/>
      <c r="JPP73"/>
      <c r="JPQ73"/>
      <c r="JPR73"/>
      <c r="JPS73"/>
      <c r="JPT73"/>
      <c r="JPU73"/>
      <c r="JPV73"/>
      <c r="JPW73"/>
      <c r="JPX73"/>
      <c r="JPY73"/>
      <c r="JPZ73"/>
      <c r="JQA73"/>
      <c r="JQB73"/>
      <c r="JQC73"/>
      <c r="JQD73"/>
      <c r="JQE73"/>
      <c r="JQF73"/>
      <c r="JQG73"/>
      <c r="JQH73"/>
      <c r="JQI73"/>
      <c r="JQJ73"/>
      <c r="JQK73"/>
      <c r="JQL73"/>
      <c r="JQM73"/>
      <c r="JQN73"/>
      <c r="JQO73"/>
      <c r="JQP73"/>
      <c r="JQQ73"/>
      <c r="JQR73"/>
      <c r="JQS73"/>
      <c r="JQT73"/>
      <c r="JQU73"/>
      <c r="JQV73"/>
      <c r="JQW73"/>
      <c r="JQX73"/>
      <c r="JQY73"/>
      <c r="JQZ73"/>
      <c r="JRA73"/>
      <c r="JRB73"/>
      <c r="JRC73"/>
      <c r="JRD73"/>
      <c r="JRE73"/>
      <c r="JRF73"/>
      <c r="JRG73"/>
      <c r="JRH73"/>
      <c r="JRI73"/>
      <c r="JRJ73"/>
      <c r="JRK73"/>
      <c r="JRL73"/>
      <c r="JRM73"/>
      <c r="JRN73"/>
      <c r="JRO73"/>
      <c r="JRP73"/>
      <c r="JRQ73"/>
      <c r="JRR73"/>
      <c r="JRS73"/>
      <c r="JRT73"/>
      <c r="JRU73"/>
      <c r="JRV73"/>
      <c r="JRW73"/>
      <c r="JRX73"/>
      <c r="JRY73"/>
      <c r="JRZ73"/>
      <c r="JSA73"/>
      <c r="JSB73"/>
      <c r="JSC73"/>
      <c r="JSD73"/>
      <c r="JSE73"/>
      <c r="JSF73"/>
      <c r="JSG73"/>
      <c r="JSH73"/>
      <c r="JSI73"/>
      <c r="JSJ73"/>
      <c r="JSK73"/>
      <c r="JSL73"/>
      <c r="JSM73"/>
      <c r="JSN73"/>
      <c r="JSO73"/>
      <c r="JSP73"/>
      <c r="JSQ73"/>
      <c r="JSR73"/>
      <c r="JSS73"/>
      <c r="JST73"/>
      <c r="JSU73"/>
      <c r="JSV73"/>
      <c r="JSW73"/>
      <c r="JSX73"/>
      <c r="JSY73"/>
      <c r="JSZ73"/>
      <c r="JTA73"/>
      <c r="JTB73"/>
      <c r="JTC73"/>
      <c r="JTD73"/>
      <c r="JTE73"/>
      <c r="JTF73"/>
      <c r="JTG73"/>
      <c r="JTH73"/>
      <c r="JTI73"/>
      <c r="JTJ73"/>
      <c r="JTK73"/>
      <c r="JTL73"/>
      <c r="JTM73"/>
      <c r="JTN73"/>
      <c r="JTO73"/>
      <c r="JTP73"/>
      <c r="JTQ73"/>
      <c r="JTR73"/>
      <c r="JTS73"/>
      <c r="JTT73"/>
      <c r="JTU73"/>
      <c r="JTV73"/>
      <c r="JTW73"/>
      <c r="JTX73"/>
      <c r="JTY73"/>
      <c r="JTZ73"/>
      <c r="JUA73"/>
      <c r="JUB73"/>
      <c r="JUC73"/>
      <c r="JUD73"/>
      <c r="JUE73"/>
      <c r="JUF73"/>
      <c r="JUG73"/>
      <c r="JUH73"/>
      <c r="JUI73"/>
      <c r="JUJ73"/>
      <c r="JUK73"/>
      <c r="JUL73"/>
      <c r="JUM73"/>
      <c r="JUN73"/>
      <c r="JUO73"/>
      <c r="JUP73"/>
      <c r="JUQ73"/>
      <c r="JUR73"/>
      <c r="JUS73"/>
      <c r="JUT73"/>
      <c r="JUU73"/>
      <c r="JUV73"/>
      <c r="JUW73"/>
      <c r="JUX73"/>
      <c r="JUY73"/>
      <c r="JUZ73"/>
      <c r="JVA73"/>
      <c r="JVB73"/>
      <c r="JVC73"/>
      <c r="JVD73"/>
      <c r="JVE73"/>
      <c r="JVF73"/>
      <c r="JVG73"/>
      <c r="JVH73"/>
      <c r="JVI73"/>
      <c r="JVJ73"/>
      <c r="JVK73"/>
      <c r="JVL73"/>
      <c r="JVM73"/>
      <c r="JVN73"/>
      <c r="JVO73"/>
      <c r="JVP73"/>
      <c r="JVQ73"/>
      <c r="JVR73"/>
      <c r="JVS73"/>
      <c r="JVT73"/>
      <c r="JVU73"/>
      <c r="JVV73"/>
      <c r="JVW73"/>
      <c r="JVX73"/>
      <c r="JVY73"/>
      <c r="JVZ73"/>
      <c r="JWA73"/>
      <c r="JWB73"/>
      <c r="JWC73"/>
      <c r="JWD73"/>
      <c r="JWE73"/>
      <c r="JWF73"/>
      <c r="JWG73"/>
      <c r="JWH73"/>
      <c r="JWI73"/>
      <c r="JWJ73"/>
      <c r="JWK73"/>
      <c r="JWL73"/>
      <c r="JWM73"/>
      <c r="JWN73"/>
      <c r="JWO73"/>
      <c r="JWP73"/>
      <c r="JWQ73"/>
      <c r="JWR73"/>
      <c r="JWS73"/>
      <c r="JWT73"/>
      <c r="JWU73"/>
      <c r="JWV73"/>
      <c r="JWW73"/>
      <c r="JWX73"/>
      <c r="JWY73"/>
      <c r="JWZ73"/>
      <c r="JXA73"/>
      <c r="JXB73"/>
      <c r="JXC73"/>
      <c r="JXD73"/>
      <c r="JXE73"/>
      <c r="JXF73"/>
      <c r="JXG73"/>
      <c r="JXH73"/>
      <c r="JXI73"/>
      <c r="JXJ73"/>
      <c r="JXK73"/>
      <c r="JXL73"/>
      <c r="JXM73"/>
      <c r="JXN73"/>
      <c r="JXO73"/>
      <c r="JXP73"/>
      <c r="JXQ73"/>
      <c r="JXR73"/>
      <c r="JXS73"/>
      <c r="JXT73"/>
      <c r="JXU73"/>
      <c r="JXV73"/>
      <c r="JXW73"/>
      <c r="JXX73"/>
      <c r="JXY73"/>
      <c r="JXZ73"/>
      <c r="JYA73"/>
      <c r="JYB73"/>
      <c r="JYC73"/>
      <c r="JYD73"/>
      <c r="JYE73"/>
      <c r="JYF73"/>
      <c r="JYG73"/>
      <c r="JYH73"/>
      <c r="JYI73"/>
      <c r="JYJ73"/>
      <c r="JYK73"/>
      <c r="JYL73"/>
      <c r="JYM73"/>
      <c r="JYN73"/>
      <c r="JYO73"/>
      <c r="JYP73"/>
      <c r="JYQ73"/>
      <c r="JYR73"/>
      <c r="JYS73"/>
      <c r="JYT73"/>
      <c r="JYU73"/>
      <c r="JYV73"/>
      <c r="JYW73"/>
      <c r="JYX73"/>
      <c r="JYY73"/>
      <c r="JYZ73"/>
      <c r="JZA73"/>
      <c r="JZB73"/>
      <c r="JZC73"/>
      <c r="JZD73"/>
      <c r="JZE73"/>
      <c r="JZF73"/>
      <c r="JZG73"/>
      <c r="JZH73"/>
      <c r="JZI73"/>
      <c r="JZJ73"/>
      <c r="JZK73"/>
      <c r="JZL73"/>
      <c r="JZM73"/>
      <c r="JZN73"/>
      <c r="JZO73"/>
      <c r="JZP73"/>
      <c r="JZQ73"/>
      <c r="JZR73"/>
      <c r="JZS73"/>
      <c r="JZT73"/>
      <c r="JZU73"/>
      <c r="JZV73"/>
      <c r="JZW73"/>
      <c r="JZX73"/>
      <c r="JZY73"/>
      <c r="JZZ73"/>
      <c r="KAA73"/>
      <c r="KAB73"/>
      <c r="KAC73"/>
      <c r="KAD73"/>
      <c r="KAE73"/>
      <c r="KAF73"/>
      <c r="KAG73"/>
      <c r="KAH73"/>
      <c r="KAI73"/>
      <c r="KAJ73"/>
      <c r="KAK73"/>
      <c r="KAL73"/>
      <c r="KAM73"/>
      <c r="KAN73"/>
      <c r="KAO73"/>
      <c r="KAP73"/>
      <c r="KAQ73"/>
      <c r="KAR73"/>
      <c r="KAS73"/>
      <c r="KAT73"/>
      <c r="KAU73"/>
      <c r="KAV73"/>
      <c r="KAW73"/>
      <c r="KAX73"/>
      <c r="KAY73"/>
      <c r="KAZ73"/>
      <c r="KBA73"/>
      <c r="KBB73"/>
      <c r="KBC73"/>
      <c r="KBD73"/>
      <c r="KBE73"/>
      <c r="KBF73"/>
      <c r="KBG73"/>
      <c r="KBH73"/>
      <c r="KBI73"/>
      <c r="KBJ73"/>
      <c r="KBK73"/>
      <c r="KBL73"/>
      <c r="KBM73"/>
      <c r="KBN73"/>
      <c r="KBO73"/>
      <c r="KBP73"/>
      <c r="KBQ73"/>
      <c r="KBR73"/>
      <c r="KBS73"/>
      <c r="KBT73"/>
      <c r="KBU73"/>
      <c r="KBV73"/>
      <c r="KBW73"/>
      <c r="KBX73"/>
      <c r="KBY73"/>
      <c r="KBZ73"/>
      <c r="KCA73"/>
      <c r="KCB73"/>
      <c r="KCC73"/>
      <c r="KCD73"/>
      <c r="KCE73"/>
      <c r="KCF73"/>
      <c r="KCG73"/>
      <c r="KCH73"/>
      <c r="KCI73"/>
      <c r="KCJ73"/>
      <c r="KCK73"/>
      <c r="KCL73"/>
      <c r="KCM73"/>
      <c r="KCN73"/>
      <c r="KCO73"/>
      <c r="KCP73"/>
      <c r="KCQ73"/>
      <c r="KCR73"/>
      <c r="KCS73"/>
      <c r="KCT73"/>
      <c r="KCU73"/>
      <c r="KCV73"/>
      <c r="KCW73"/>
      <c r="KCX73"/>
      <c r="KCY73"/>
      <c r="KCZ73"/>
      <c r="KDA73"/>
      <c r="KDB73"/>
      <c r="KDC73"/>
      <c r="KDD73"/>
      <c r="KDE73"/>
      <c r="KDF73"/>
      <c r="KDG73"/>
      <c r="KDH73"/>
      <c r="KDI73"/>
      <c r="KDJ73"/>
      <c r="KDK73"/>
      <c r="KDL73"/>
      <c r="KDM73"/>
      <c r="KDN73"/>
      <c r="KDO73"/>
      <c r="KDP73"/>
      <c r="KDQ73"/>
      <c r="KDR73"/>
      <c r="KDS73"/>
      <c r="KDT73"/>
      <c r="KDU73"/>
      <c r="KDV73"/>
      <c r="KDW73"/>
      <c r="KDX73"/>
      <c r="KDY73"/>
      <c r="KDZ73"/>
      <c r="KEA73"/>
      <c r="KEB73"/>
      <c r="KEC73"/>
      <c r="KED73"/>
      <c r="KEE73"/>
      <c r="KEF73"/>
      <c r="KEG73"/>
      <c r="KEH73"/>
      <c r="KEI73"/>
      <c r="KEJ73"/>
      <c r="KEK73"/>
      <c r="KEL73"/>
      <c r="KEM73"/>
      <c r="KEN73"/>
      <c r="KEO73"/>
      <c r="KEP73"/>
      <c r="KEQ73"/>
      <c r="KER73"/>
      <c r="KES73"/>
      <c r="KET73"/>
      <c r="KEU73"/>
      <c r="KEV73"/>
      <c r="KEW73"/>
      <c r="KEX73"/>
      <c r="KEY73"/>
      <c r="KEZ73"/>
      <c r="KFA73"/>
      <c r="KFB73"/>
      <c r="KFC73"/>
      <c r="KFD73"/>
      <c r="KFE73"/>
      <c r="KFF73"/>
      <c r="KFG73"/>
      <c r="KFH73"/>
      <c r="KFI73"/>
      <c r="KFJ73"/>
      <c r="KFK73"/>
      <c r="KFL73"/>
      <c r="KFM73"/>
      <c r="KFN73"/>
      <c r="KFO73"/>
      <c r="KFP73"/>
      <c r="KFQ73"/>
      <c r="KFR73"/>
      <c r="KFS73"/>
      <c r="KFT73"/>
      <c r="KFU73"/>
      <c r="KFV73"/>
      <c r="KFW73"/>
      <c r="KFX73"/>
      <c r="KFY73"/>
      <c r="KFZ73"/>
      <c r="KGA73"/>
      <c r="KGB73"/>
      <c r="KGC73"/>
      <c r="KGD73"/>
      <c r="KGE73"/>
      <c r="KGF73"/>
      <c r="KGG73"/>
      <c r="KGH73"/>
      <c r="KGI73"/>
      <c r="KGJ73"/>
      <c r="KGK73"/>
      <c r="KGL73"/>
      <c r="KGM73"/>
      <c r="KGN73"/>
      <c r="KGO73"/>
      <c r="KGP73"/>
      <c r="KGQ73"/>
      <c r="KGR73"/>
      <c r="KGS73"/>
      <c r="KGT73"/>
      <c r="KGU73"/>
      <c r="KGV73"/>
      <c r="KGW73"/>
      <c r="KGX73"/>
      <c r="KGY73"/>
      <c r="KGZ73"/>
      <c r="KHA73"/>
      <c r="KHB73"/>
      <c r="KHC73"/>
      <c r="KHD73"/>
      <c r="KHE73"/>
      <c r="KHF73"/>
      <c r="KHG73"/>
      <c r="KHH73"/>
      <c r="KHI73"/>
      <c r="KHJ73"/>
      <c r="KHK73"/>
      <c r="KHL73"/>
      <c r="KHM73"/>
      <c r="KHN73"/>
      <c r="KHO73"/>
      <c r="KHP73"/>
      <c r="KHQ73"/>
      <c r="KHR73"/>
      <c r="KHS73"/>
      <c r="KHT73"/>
      <c r="KHU73"/>
      <c r="KHV73"/>
      <c r="KHW73"/>
      <c r="KHX73"/>
      <c r="KHY73"/>
      <c r="KHZ73"/>
      <c r="KIA73"/>
      <c r="KIB73"/>
      <c r="KIC73"/>
      <c r="KID73"/>
      <c r="KIE73"/>
      <c r="KIF73"/>
      <c r="KIG73"/>
      <c r="KIH73"/>
      <c r="KII73"/>
      <c r="KIJ73"/>
      <c r="KIK73"/>
      <c r="KIL73"/>
      <c r="KIM73"/>
      <c r="KIN73"/>
      <c r="KIO73"/>
      <c r="KIP73"/>
      <c r="KIQ73"/>
      <c r="KIR73"/>
      <c r="KIS73"/>
      <c r="KIT73"/>
      <c r="KIU73"/>
      <c r="KIV73"/>
      <c r="KIW73"/>
      <c r="KIX73"/>
      <c r="KIY73"/>
      <c r="KIZ73"/>
      <c r="KJA73"/>
      <c r="KJB73"/>
      <c r="KJC73"/>
      <c r="KJD73"/>
      <c r="KJE73"/>
      <c r="KJF73"/>
      <c r="KJG73"/>
      <c r="KJH73"/>
      <c r="KJI73"/>
      <c r="KJJ73"/>
      <c r="KJK73"/>
      <c r="KJL73"/>
      <c r="KJM73"/>
      <c r="KJN73"/>
      <c r="KJO73"/>
      <c r="KJP73"/>
      <c r="KJQ73"/>
      <c r="KJR73"/>
      <c r="KJS73"/>
      <c r="KJT73"/>
      <c r="KJU73"/>
      <c r="KJV73"/>
      <c r="KJW73"/>
      <c r="KJX73"/>
      <c r="KJY73"/>
      <c r="KJZ73"/>
      <c r="KKA73"/>
      <c r="KKB73"/>
      <c r="KKC73"/>
      <c r="KKD73"/>
      <c r="KKE73"/>
      <c r="KKF73"/>
      <c r="KKG73"/>
      <c r="KKH73"/>
      <c r="KKI73"/>
      <c r="KKJ73"/>
      <c r="KKK73"/>
      <c r="KKL73"/>
      <c r="KKM73"/>
      <c r="KKN73"/>
      <c r="KKO73"/>
      <c r="KKP73"/>
      <c r="KKQ73"/>
      <c r="KKR73"/>
      <c r="KKS73"/>
      <c r="KKT73"/>
      <c r="KKU73"/>
      <c r="KKV73"/>
      <c r="KKW73"/>
      <c r="KKX73"/>
      <c r="KKY73"/>
      <c r="KKZ73"/>
      <c r="KLA73"/>
      <c r="KLB73"/>
      <c r="KLC73"/>
      <c r="KLD73"/>
      <c r="KLE73"/>
      <c r="KLF73"/>
      <c r="KLG73"/>
      <c r="KLH73"/>
      <c r="KLI73"/>
      <c r="KLJ73"/>
      <c r="KLK73"/>
      <c r="KLL73"/>
      <c r="KLM73"/>
      <c r="KLN73"/>
      <c r="KLO73"/>
      <c r="KLP73"/>
      <c r="KLQ73"/>
      <c r="KLR73"/>
      <c r="KLS73"/>
      <c r="KLT73"/>
      <c r="KLU73"/>
      <c r="KLV73"/>
      <c r="KLW73"/>
      <c r="KLX73"/>
      <c r="KLY73"/>
      <c r="KLZ73"/>
      <c r="KMA73"/>
      <c r="KMB73"/>
      <c r="KMC73"/>
      <c r="KMD73"/>
      <c r="KME73"/>
      <c r="KMF73"/>
      <c r="KMG73"/>
      <c r="KMH73"/>
      <c r="KMI73"/>
      <c r="KMJ73"/>
      <c r="KMK73"/>
      <c r="KML73"/>
      <c r="KMM73"/>
      <c r="KMN73"/>
      <c r="KMO73"/>
      <c r="KMP73"/>
      <c r="KMQ73"/>
      <c r="KMR73"/>
      <c r="KMS73"/>
      <c r="KMT73"/>
      <c r="KMU73"/>
      <c r="KMV73"/>
      <c r="KMW73"/>
      <c r="KMX73"/>
      <c r="KMY73"/>
      <c r="KMZ73"/>
      <c r="KNA73"/>
      <c r="KNB73"/>
      <c r="KNC73"/>
      <c r="KND73"/>
      <c r="KNE73"/>
      <c r="KNF73"/>
      <c r="KNG73"/>
      <c r="KNH73"/>
      <c r="KNI73"/>
      <c r="KNJ73"/>
      <c r="KNK73"/>
      <c r="KNL73"/>
      <c r="KNM73"/>
      <c r="KNN73"/>
      <c r="KNO73"/>
      <c r="KNP73"/>
      <c r="KNQ73"/>
      <c r="KNR73"/>
      <c r="KNS73"/>
      <c r="KNT73"/>
      <c r="KNU73"/>
      <c r="KNV73"/>
      <c r="KNW73"/>
      <c r="KNX73"/>
      <c r="KNY73"/>
      <c r="KNZ73"/>
      <c r="KOA73"/>
      <c r="KOB73"/>
      <c r="KOC73"/>
      <c r="KOD73"/>
      <c r="KOE73"/>
      <c r="KOF73"/>
      <c r="KOG73"/>
      <c r="KOH73"/>
      <c r="KOI73"/>
      <c r="KOJ73"/>
      <c r="KOK73"/>
      <c r="KOL73"/>
      <c r="KOM73"/>
      <c r="KON73"/>
      <c r="KOO73"/>
      <c r="KOP73"/>
      <c r="KOQ73"/>
      <c r="KOR73"/>
      <c r="KOS73"/>
      <c r="KOT73"/>
      <c r="KOU73"/>
      <c r="KOV73"/>
      <c r="KOW73"/>
      <c r="KOX73"/>
      <c r="KOY73"/>
      <c r="KOZ73"/>
      <c r="KPA73"/>
      <c r="KPB73"/>
      <c r="KPC73"/>
      <c r="KPD73"/>
      <c r="KPE73"/>
      <c r="KPF73"/>
      <c r="KPG73"/>
      <c r="KPH73"/>
      <c r="KPI73"/>
      <c r="KPJ73"/>
      <c r="KPK73"/>
      <c r="KPL73"/>
      <c r="KPM73"/>
      <c r="KPN73"/>
      <c r="KPO73"/>
      <c r="KPP73"/>
      <c r="KPQ73"/>
      <c r="KPR73"/>
      <c r="KPS73"/>
      <c r="KPT73"/>
      <c r="KPU73"/>
      <c r="KPV73"/>
      <c r="KPW73"/>
      <c r="KPX73"/>
      <c r="KPY73"/>
      <c r="KPZ73"/>
      <c r="KQA73"/>
      <c r="KQB73"/>
      <c r="KQC73"/>
      <c r="KQD73"/>
      <c r="KQE73"/>
      <c r="KQF73"/>
      <c r="KQG73"/>
      <c r="KQH73"/>
      <c r="KQI73"/>
      <c r="KQJ73"/>
      <c r="KQK73"/>
      <c r="KQL73"/>
      <c r="KQM73"/>
      <c r="KQN73"/>
      <c r="KQO73"/>
      <c r="KQP73"/>
      <c r="KQQ73"/>
      <c r="KQR73"/>
      <c r="KQS73"/>
      <c r="KQT73"/>
      <c r="KQU73"/>
      <c r="KQV73"/>
      <c r="KQW73"/>
      <c r="KQX73"/>
      <c r="KQY73"/>
      <c r="KQZ73"/>
      <c r="KRA73"/>
      <c r="KRB73"/>
      <c r="KRC73"/>
      <c r="KRD73"/>
      <c r="KRE73"/>
      <c r="KRF73"/>
      <c r="KRG73"/>
      <c r="KRH73"/>
      <c r="KRI73"/>
      <c r="KRJ73"/>
      <c r="KRK73"/>
      <c r="KRL73"/>
      <c r="KRM73"/>
      <c r="KRN73"/>
      <c r="KRO73"/>
      <c r="KRP73"/>
      <c r="KRQ73"/>
      <c r="KRR73"/>
      <c r="KRS73"/>
      <c r="KRT73"/>
      <c r="KRU73"/>
      <c r="KRV73"/>
      <c r="KRW73"/>
      <c r="KRX73"/>
      <c r="KRY73"/>
      <c r="KRZ73"/>
      <c r="KSA73"/>
      <c r="KSB73"/>
      <c r="KSC73"/>
      <c r="KSD73"/>
      <c r="KSE73"/>
      <c r="KSF73"/>
      <c r="KSG73"/>
      <c r="KSH73"/>
      <c r="KSI73"/>
      <c r="KSJ73"/>
      <c r="KSK73"/>
      <c r="KSL73"/>
      <c r="KSM73"/>
      <c r="KSN73"/>
      <c r="KSO73"/>
      <c r="KSP73"/>
      <c r="KSQ73"/>
      <c r="KSR73"/>
      <c r="KSS73"/>
      <c r="KST73"/>
      <c r="KSU73"/>
      <c r="KSV73"/>
      <c r="KSW73"/>
      <c r="KSX73"/>
      <c r="KSY73"/>
      <c r="KSZ73"/>
      <c r="KTA73"/>
      <c r="KTB73"/>
      <c r="KTC73"/>
      <c r="KTD73"/>
      <c r="KTE73"/>
      <c r="KTF73"/>
      <c r="KTG73"/>
      <c r="KTH73"/>
      <c r="KTI73"/>
      <c r="KTJ73"/>
      <c r="KTK73"/>
      <c r="KTL73"/>
      <c r="KTM73"/>
      <c r="KTN73"/>
      <c r="KTO73"/>
      <c r="KTP73"/>
      <c r="KTQ73"/>
      <c r="KTR73"/>
      <c r="KTS73"/>
      <c r="KTT73"/>
      <c r="KTU73"/>
      <c r="KTV73"/>
      <c r="KTW73"/>
      <c r="KTX73"/>
      <c r="KTY73"/>
      <c r="KTZ73"/>
      <c r="KUA73"/>
      <c r="KUB73"/>
      <c r="KUC73"/>
      <c r="KUD73"/>
      <c r="KUE73"/>
      <c r="KUF73"/>
      <c r="KUG73"/>
      <c r="KUH73"/>
      <c r="KUI73"/>
      <c r="KUJ73"/>
      <c r="KUK73"/>
      <c r="KUL73"/>
      <c r="KUM73"/>
      <c r="KUN73"/>
      <c r="KUO73"/>
      <c r="KUP73"/>
      <c r="KUQ73"/>
      <c r="KUR73"/>
      <c r="KUS73"/>
      <c r="KUT73"/>
      <c r="KUU73"/>
      <c r="KUV73"/>
      <c r="KUW73"/>
      <c r="KUX73"/>
      <c r="KUY73"/>
      <c r="KUZ73"/>
      <c r="KVA73"/>
      <c r="KVB73"/>
      <c r="KVC73"/>
      <c r="KVD73"/>
      <c r="KVE73"/>
      <c r="KVF73"/>
      <c r="KVG73"/>
      <c r="KVH73"/>
      <c r="KVI73"/>
      <c r="KVJ73"/>
      <c r="KVK73"/>
      <c r="KVL73"/>
      <c r="KVM73"/>
      <c r="KVN73"/>
      <c r="KVO73"/>
      <c r="KVP73"/>
      <c r="KVQ73"/>
      <c r="KVR73"/>
      <c r="KVS73"/>
      <c r="KVT73"/>
      <c r="KVU73"/>
      <c r="KVV73"/>
      <c r="KVW73"/>
      <c r="KVX73"/>
      <c r="KVY73"/>
      <c r="KVZ73"/>
      <c r="KWA73"/>
      <c r="KWB73"/>
      <c r="KWC73"/>
      <c r="KWD73"/>
      <c r="KWE73"/>
      <c r="KWF73"/>
      <c r="KWG73"/>
      <c r="KWH73"/>
      <c r="KWI73"/>
      <c r="KWJ73"/>
      <c r="KWK73"/>
      <c r="KWL73"/>
      <c r="KWM73"/>
      <c r="KWN73"/>
      <c r="KWO73"/>
      <c r="KWP73"/>
      <c r="KWQ73"/>
      <c r="KWR73"/>
      <c r="KWS73"/>
      <c r="KWT73"/>
      <c r="KWU73"/>
      <c r="KWV73"/>
      <c r="KWW73"/>
      <c r="KWX73"/>
      <c r="KWY73"/>
      <c r="KWZ73"/>
      <c r="KXA73"/>
      <c r="KXB73"/>
      <c r="KXC73"/>
      <c r="KXD73"/>
      <c r="KXE73"/>
      <c r="KXF73"/>
      <c r="KXG73"/>
      <c r="KXH73"/>
      <c r="KXI73"/>
      <c r="KXJ73"/>
      <c r="KXK73"/>
      <c r="KXL73"/>
      <c r="KXM73"/>
      <c r="KXN73"/>
      <c r="KXO73"/>
      <c r="KXP73"/>
      <c r="KXQ73"/>
      <c r="KXR73"/>
      <c r="KXS73"/>
      <c r="KXT73"/>
      <c r="KXU73"/>
      <c r="KXV73"/>
      <c r="KXW73"/>
      <c r="KXX73"/>
      <c r="KXY73"/>
      <c r="KXZ73"/>
      <c r="KYA73"/>
      <c r="KYB73"/>
      <c r="KYC73"/>
      <c r="KYD73"/>
      <c r="KYE73"/>
      <c r="KYF73"/>
      <c r="KYG73"/>
      <c r="KYH73"/>
      <c r="KYI73"/>
      <c r="KYJ73"/>
      <c r="KYK73"/>
      <c r="KYL73"/>
      <c r="KYM73"/>
      <c r="KYN73"/>
      <c r="KYO73"/>
      <c r="KYP73"/>
      <c r="KYQ73"/>
      <c r="KYR73"/>
      <c r="KYS73"/>
      <c r="KYT73"/>
      <c r="KYU73"/>
      <c r="KYV73"/>
      <c r="KYW73"/>
      <c r="KYX73"/>
      <c r="KYY73"/>
      <c r="KYZ73"/>
      <c r="KZA73"/>
      <c r="KZB73"/>
      <c r="KZC73"/>
      <c r="KZD73"/>
      <c r="KZE73"/>
      <c r="KZF73"/>
      <c r="KZG73"/>
      <c r="KZH73"/>
      <c r="KZI73"/>
      <c r="KZJ73"/>
      <c r="KZK73"/>
      <c r="KZL73"/>
      <c r="KZM73"/>
      <c r="KZN73"/>
      <c r="KZO73"/>
      <c r="KZP73"/>
      <c r="KZQ73"/>
      <c r="KZR73"/>
      <c r="KZS73"/>
      <c r="KZT73"/>
      <c r="KZU73"/>
      <c r="KZV73"/>
      <c r="KZW73"/>
      <c r="KZX73"/>
      <c r="KZY73"/>
      <c r="KZZ73"/>
      <c r="LAA73"/>
      <c r="LAB73"/>
      <c r="LAC73"/>
      <c r="LAD73"/>
      <c r="LAE73"/>
      <c r="LAF73"/>
      <c r="LAG73"/>
      <c r="LAH73"/>
      <c r="LAI73"/>
      <c r="LAJ73"/>
      <c r="LAK73"/>
      <c r="LAL73"/>
      <c r="LAM73"/>
      <c r="LAN73"/>
      <c r="LAO73"/>
      <c r="LAP73"/>
      <c r="LAQ73"/>
      <c r="LAR73"/>
      <c r="LAS73"/>
      <c r="LAT73"/>
      <c r="LAU73"/>
      <c r="LAV73"/>
      <c r="LAW73"/>
      <c r="LAX73"/>
      <c r="LAY73"/>
      <c r="LAZ73"/>
      <c r="LBA73"/>
      <c r="LBB73"/>
      <c r="LBC73"/>
      <c r="LBD73"/>
      <c r="LBE73"/>
      <c r="LBF73"/>
      <c r="LBG73"/>
      <c r="LBH73"/>
      <c r="LBI73"/>
      <c r="LBJ73"/>
      <c r="LBK73"/>
      <c r="LBL73"/>
      <c r="LBM73"/>
      <c r="LBN73"/>
      <c r="LBO73"/>
      <c r="LBP73"/>
      <c r="LBQ73"/>
      <c r="LBR73"/>
      <c r="LBS73"/>
      <c r="LBT73"/>
      <c r="LBU73"/>
      <c r="LBV73"/>
      <c r="LBW73"/>
      <c r="LBX73"/>
      <c r="LBY73"/>
      <c r="LBZ73"/>
      <c r="LCA73"/>
      <c r="LCB73"/>
      <c r="LCC73"/>
      <c r="LCD73"/>
      <c r="LCE73"/>
      <c r="LCF73"/>
      <c r="LCG73"/>
      <c r="LCH73"/>
      <c r="LCI73"/>
      <c r="LCJ73"/>
      <c r="LCK73"/>
      <c r="LCL73"/>
      <c r="LCM73"/>
      <c r="LCN73"/>
      <c r="LCO73"/>
      <c r="LCP73"/>
      <c r="LCQ73"/>
      <c r="LCR73"/>
      <c r="LCS73"/>
      <c r="LCT73"/>
      <c r="LCU73"/>
      <c r="LCV73"/>
      <c r="LCW73"/>
      <c r="LCX73"/>
      <c r="LCY73"/>
      <c r="LCZ73"/>
      <c r="LDA73"/>
      <c r="LDB73"/>
      <c r="LDC73"/>
      <c r="LDD73"/>
      <c r="LDE73"/>
      <c r="LDF73"/>
      <c r="LDG73"/>
      <c r="LDH73"/>
      <c r="LDI73"/>
      <c r="LDJ73"/>
      <c r="LDK73"/>
      <c r="LDL73"/>
      <c r="LDM73"/>
      <c r="LDN73"/>
      <c r="LDO73"/>
      <c r="LDP73"/>
      <c r="LDQ73"/>
      <c r="LDR73"/>
      <c r="LDS73"/>
      <c r="LDT73"/>
      <c r="LDU73"/>
      <c r="LDV73"/>
      <c r="LDW73"/>
      <c r="LDX73"/>
      <c r="LDY73"/>
      <c r="LDZ73"/>
      <c r="LEA73"/>
      <c r="LEB73"/>
      <c r="LEC73"/>
      <c r="LED73"/>
      <c r="LEE73"/>
      <c r="LEF73"/>
      <c r="LEG73"/>
      <c r="LEH73"/>
      <c r="LEI73"/>
      <c r="LEJ73"/>
      <c r="LEK73"/>
      <c r="LEL73"/>
      <c r="LEM73"/>
      <c r="LEN73"/>
      <c r="LEO73"/>
      <c r="LEP73"/>
      <c r="LEQ73"/>
      <c r="LER73"/>
      <c r="LES73"/>
      <c r="LET73"/>
      <c r="LEU73"/>
      <c r="LEV73"/>
      <c r="LEW73"/>
      <c r="LEX73"/>
      <c r="LEY73"/>
      <c r="LEZ73"/>
      <c r="LFA73"/>
      <c r="LFB73"/>
      <c r="LFC73"/>
      <c r="LFD73"/>
      <c r="LFE73"/>
      <c r="LFF73"/>
      <c r="LFG73"/>
      <c r="LFH73"/>
      <c r="LFI73"/>
      <c r="LFJ73"/>
      <c r="LFK73"/>
      <c r="LFL73"/>
      <c r="LFM73"/>
      <c r="LFN73"/>
      <c r="LFO73"/>
      <c r="LFP73"/>
      <c r="LFQ73"/>
      <c r="LFR73"/>
      <c r="LFS73"/>
      <c r="LFT73"/>
      <c r="LFU73"/>
      <c r="LFV73"/>
      <c r="LFW73"/>
      <c r="LFX73"/>
      <c r="LFY73"/>
      <c r="LFZ73"/>
      <c r="LGA73"/>
      <c r="LGB73"/>
      <c r="LGC73"/>
      <c r="LGD73"/>
      <c r="LGE73"/>
      <c r="LGF73"/>
      <c r="LGG73"/>
      <c r="LGH73"/>
      <c r="LGI73"/>
      <c r="LGJ73"/>
      <c r="LGK73"/>
      <c r="LGL73"/>
      <c r="LGM73"/>
      <c r="LGN73"/>
      <c r="LGO73"/>
      <c r="LGP73"/>
      <c r="LGQ73"/>
      <c r="LGR73"/>
      <c r="LGS73"/>
      <c r="LGT73"/>
      <c r="LGU73"/>
      <c r="LGV73"/>
      <c r="LGW73"/>
      <c r="LGX73"/>
      <c r="LGY73"/>
      <c r="LGZ73"/>
      <c r="LHA73"/>
      <c r="LHB73"/>
      <c r="LHC73"/>
      <c r="LHD73"/>
      <c r="LHE73"/>
      <c r="LHF73"/>
      <c r="LHG73"/>
      <c r="LHH73"/>
      <c r="LHI73"/>
      <c r="LHJ73"/>
      <c r="LHK73"/>
      <c r="LHL73"/>
      <c r="LHM73"/>
      <c r="LHN73"/>
      <c r="LHO73"/>
      <c r="LHP73"/>
      <c r="LHQ73"/>
      <c r="LHR73"/>
      <c r="LHS73"/>
      <c r="LHT73"/>
      <c r="LHU73"/>
      <c r="LHV73"/>
      <c r="LHW73"/>
      <c r="LHX73"/>
      <c r="LHY73"/>
      <c r="LHZ73"/>
      <c r="LIA73"/>
      <c r="LIB73"/>
      <c r="LIC73"/>
      <c r="LID73"/>
      <c r="LIE73"/>
      <c r="LIF73"/>
      <c r="LIG73"/>
      <c r="LIH73"/>
      <c r="LII73"/>
      <c r="LIJ73"/>
      <c r="LIK73"/>
      <c r="LIL73"/>
      <c r="LIM73"/>
      <c r="LIN73"/>
      <c r="LIO73"/>
      <c r="LIP73"/>
      <c r="LIQ73"/>
      <c r="LIR73"/>
      <c r="LIS73"/>
      <c r="LIT73"/>
      <c r="LIU73"/>
      <c r="LIV73"/>
      <c r="LIW73"/>
      <c r="LIX73"/>
      <c r="LIY73"/>
      <c r="LIZ73"/>
      <c r="LJA73"/>
      <c r="LJB73"/>
      <c r="LJC73"/>
      <c r="LJD73"/>
      <c r="LJE73"/>
      <c r="LJF73"/>
      <c r="LJG73"/>
      <c r="LJH73"/>
      <c r="LJI73"/>
      <c r="LJJ73"/>
      <c r="LJK73"/>
      <c r="LJL73"/>
      <c r="LJM73"/>
      <c r="LJN73"/>
      <c r="LJO73"/>
      <c r="LJP73"/>
      <c r="LJQ73"/>
      <c r="LJR73"/>
      <c r="LJS73"/>
      <c r="LJT73"/>
      <c r="LJU73"/>
      <c r="LJV73"/>
      <c r="LJW73"/>
      <c r="LJX73"/>
      <c r="LJY73"/>
      <c r="LJZ73"/>
      <c r="LKA73"/>
      <c r="LKB73"/>
      <c r="LKC73"/>
      <c r="LKD73"/>
      <c r="LKE73"/>
      <c r="LKF73"/>
      <c r="LKG73"/>
      <c r="LKH73"/>
      <c r="LKI73"/>
      <c r="LKJ73"/>
      <c r="LKK73"/>
      <c r="LKL73"/>
      <c r="LKM73"/>
      <c r="LKN73"/>
      <c r="LKO73"/>
      <c r="LKP73"/>
      <c r="LKQ73"/>
      <c r="LKR73"/>
      <c r="LKS73"/>
      <c r="LKT73"/>
      <c r="LKU73"/>
      <c r="LKV73"/>
      <c r="LKW73"/>
      <c r="LKX73"/>
      <c r="LKY73"/>
      <c r="LKZ73"/>
      <c r="LLA73"/>
      <c r="LLB73"/>
      <c r="LLC73"/>
      <c r="LLD73"/>
      <c r="LLE73"/>
      <c r="LLF73"/>
      <c r="LLG73"/>
      <c r="LLH73"/>
      <c r="LLI73"/>
      <c r="LLJ73"/>
      <c r="LLK73"/>
      <c r="LLL73"/>
      <c r="LLM73"/>
      <c r="LLN73"/>
      <c r="LLO73"/>
      <c r="LLP73"/>
      <c r="LLQ73"/>
      <c r="LLR73"/>
      <c r="LLS73"/>
      <c r="LLT73"/>
      <c r="LLU73"/>
      <c r="LLV73"/>
      <c r="LLW73"/>
      <c r="LLX73"/>
      <c r="LLY73"/>
      <c r="LLZ73"/>
      <c r="LMA73"/>
      <c r="LMB73"/>
      <c r="LMC73"/>
      <c r="LMD73"/>
      <c r="LME73"/>
      <c r="LMF73"/>
      <c r="LMG73"/>
      <c r="LMH73"/>
      <c r="LMI73"/>
      <c r="LMJ73"/>
      <c r="LMK73"/>
      <c r="LML73"/>
      <c r="LMM73"/>
      <c r="LMN73"/>
      <c r="LMO73"/>
      <c r="LMP73"/>
      <c r="LMQ73"/>
      <c r="LMR73"/>
      <c r="LMS73"/>
      <c r="LMT73"/>
      <c r="LMU73"/>
      <c r="LMV73"/>
      <c r="LMW73"/>
      <c r="LMX73"/>
      <c r="LMY73"/>
      <c r="LMZ73"/>
      <c r="LNA73"/>
      <c r="LNB73"/>
      <c r="LNC73"/>
      <c r="LND73"/>
      <c r="LNE73"/>
      <c r="LNF73"/>
      <c r="LNG73"/>
      <c r="LNH73"/>
      <c r="LNI73"/>
      <c r="LNJ73"/>
      <c r="LNK73"/>
      <c r="LNL73"/>
      <c r="LNM73"/>
      <c r="LNN73"/>
      <c r="LNO73"/>
      <c r="LNP73"/>
      <c r="LNQ73"/>
      <c r="LNR73"/>
      <c r="LNS73"/>
      <c r="LNT73"/>
      <c r="LNU73"/>
      <c r="LNV73"/>
      <c r="LNW73"/>
      <c r="LNX73"/>
      <c r="LNY73"/>
      <c r="LNZ73"/>
      <c r="LOA73"/>
      <c r="LOB73"/>
      <c r="LOC73"/>
      <c r="LOD73"/>
      <c r="LOE73"/>
      <c r="LOF73"/>
      <c r="LOG73"/>
      <c r="LOH73"/>
      <c r="LOI73"/>
      <c r="LOJ73"/>
      <c r="LOK73"/>
      <c r="LOL73"/>
      <c r="LOM73"/>
      <c r="LON73"/>
      <c r="LOO73"/>
      <c r="LOP73"/>
      <c r="LOQ73"/>
      <c r="LOR73"/>
      <c r="LOS73"/>
      <c r="LOT73"/>
      <c r="LOU73"/>
      <c r="LOV73"/>
      <c r="LOW73"/>
      <c r="LOX73"/>
      <c r="LOY73"/>
      <c r="LOZ73"/>
      <c r="LPA73"/>
      <c r="LPB73"/>
      <c r="LPC73"/>
      <c r="LPD73"/>
      <c r="LPE73"/>
      <c r="LPF73"/>
      <c r="LPG73"/>
      <c r="LPH73"/>
      <c r="LPI73"/>
      <c r="LPJ73"/>
      <c r="LPK73"/>
      <c r="LPL73"/>
      <c r="LPM73"/>
      <c r="LPN73"/>
      <c r="LPO73"/>
      <c r="LPP73"/>
      <c r="LPQ73"/>
      <c r="LPR73"/>
      <c r="LPS73"/>
      <c r="LPT73"/>
      <c r="LPU73"/>
      <c r="LPV73"/>
      <c r="LPW73"/>
      <c r="LPX73"/>
      <c r="LPY73"/>
      <c r="LPZ73"/>
      <c r="LQA73"/>
      <c r="LQB73"/>
      <c r="LQC73"/>
      <c r="LQD73"/>
      <c r="LQE73"/>
      <c r="LQF73"/>
      <c r="LQG73"/>
      <c r="LQH73"/>
      <c r="LQI73"/>
      <c r="LQJ73"/>
      <c r="LQK73"/>
      <c r="LQL73"/>
      <c r="LQM73"/>
      <c r="LQN73"/>
      <c r="LQO73"/>
      <c r="LQP73"/>
      <c r="LQQ73"/>
      <c r="LQR73"/>
      <c r="LQS73"/>
      <c r="LQT73"/>
      <c r="LQU73"/>
      <c r="LQV73"/>
      <c r="LQW73"/>
      <c r="LQX73"/>
      <c r="LQY73"/>
      <c r="LQZ73"/>
      <c r="LRA73"/>
      <c r="LRB73"/>
      <c r="LRC73"/>
      <c r="LRD73"/>
      <c r="LRE73"/>
      <c r="LRF73"/>
      <c r="LRG73"/>
      <c r="LRH73"/>
      <c r="LRI73"/>
      <c r="LRJ73"/>
      <c r="LRK73"/>
      <c r="LRL73"/>
      <c r="LRM73"/>
      <c r="LRN73"/>
      <c r="LRO73"/>
      <c r="LRP73"/>
      <c r="LRQ73"/>
      <c r="LRR73"/>
      <c r="LRS73"/>
      <c r="LRT73"/>
      <c r="LRU73"/>
      <c r="LRV73"/>
      <c r="LRW73"/>
      <c r="LRX73"/>
      <c r="LRY73"/>
      <c r="LRZ73"/>
      <c r="LSA73"/>
      <c r="LSB73"/>
      <c r="LSC73"/>
      <c r="LSD73"/>
      <c r="LSE73"/>
      <c r="LSF73"/>
      <c r="LSG73"/>
      <c r="LSH73"/>
      <c r="LSI73"/>
      <c r="LSJ73"/>
      <c r="LSK73"/>
      <c r="LSL73"/>
      <c r="LSM73"/>
      <c r="LSN73"/>
      <c r="LSO73"/>
      <c r="LSP73"/>
      <c r="LSQ73"/>
      <c r="LSR73"/>
      <c r="LSS73"/>
      <c r="LST73"/>
      <c r="LSU73"/>
      <c r="LSV73"/>
      <c r="LSW73"/>
      <c r="LSX73"/>
      <c r="LSY73"/>
      <c r="LSZ73"/>
      <c r="LTA73"/>
      <c r="LTB73"/>
      <c r="LTC73"/>
      <c r="LTD73"/>
      <c r="LTE73"/>
      <c r="LTF73"/>
      <c r="LTG73"/>
      <c r="LTH73"/>
      <c r="LTI73"/>
      <c r="LTJ73"/>
      <c r="LTK73"/>
      <c r="LTL73"/>
      <c r="LTM73"/>
      <c r="LTN73"/>
      <c r="LTO73"/>
      <c r="LTP73"/>
      <c r="LTQ73"/>
      <c r="LTR73"/>
      <c r="LTS73"/>
      <c r="LTT73"/>
      <c r="LTU73"/>
      <c r="LTV73"/>
      <c r="LTW73"/>
      <c r="LTX73"/>
      <c r="LTY73"/>
      <c r="LTZ73"/>
      <c r="LUA73"/>
      <c r="LUB73"/>
      <c r="LUC73"/>
      <c r="LUD73"/>
      <c r="LUE73"/>
      <c r="LUF73"/>
      <c r="LUG73"/>
      <c r="LUH73"/>
      <c r="LUI73"/>
      <c r="LUJ73"/>
      <c r="LUK73"/>
      <c r="LUL73"/>
      <c r="LUM73"/>
      <c r="LUN73"/>
      <c r="LUO73"/>
      <c r="LUP73"/>
      <c r="LUQ73"/>
      <c r="LUR73"/>
      <c r="LUS73"/>
      <c r="LUT73"/>
      <c r="LUU73"/>
      <c r="LUV73"/>
      <c r="LUW73"/>
      <c r="LUX73"/>
      <c r="LUY73"/>
      <c r="LUZ73"/>
      <c r="LVA73"/>
      <c r="LVB73"/>
      <c r="LVC73"/>
      <c r="LVD73"/>
      <c r="LVE73"/>
      <c r="LVF73"/>
      <c r="LVG73"/>
      <c r="LVH73"/>
      <c r="LVI73"/>
      <c r="LVJ73"/>
      <c r="LVK73"/>
      <c r="LVL73"/>
      <c r="LVM73"/>
      <c r="LVN73"/>
      <c r="LVO73"/>
      <c r="LVP73"/>
      <c r="LVQ73"/>
      <c r="LVR73"/>
      <c r="LVS73"/>
      <c r="LVT73"/>
      <c r="LVU73"/>
      <c r="LVV73"/>
      <c r="LVW73"/>
      <c r="LVX73"/>
      <c r="LVY73"/>
      <c r="LVZ73"/>
      <c r="LWA73"/>
      <c r="LWB73"/>
      <c r="LWC73"/>
      <c r="LWD73"/>
      <c r="LWE73"/>
      <c r="LWF73"/>
      <c r="LWG73"/>
      <c r="LWH73"/>
      <c r="LWI73"/>
      <c r="LWJ73"/>
      <c r="LWK73"/>
      <c r="LWL73"/>
      <c r="LWM73"/>
      <c r="LWN73"/>
      <c r="LWO73"/>
      <c r="LWP73"/>
      <c r="LWQ73"/>
      <c r="LWR73"/>
      <c r="LWS73"/>
      <c r="LWT73"/>
      <c r="LWU73"/>
      <c r="LWV73"/>
      <c r="LWW73"/>
      <c r="LWX73"/>
      <c r="LWY73"/>
      <c r="LWZ73"/>
      <c r="LXA73"/>
      <c r="LXB73"/>
      <c r="LXC73"/>
      <c r="LXD73"/>
      <c r="LXE73"/>
      <c r="LXF73"/>
      <c r="LXG73"/>
      <c r="LXH73"/>
      <c r="LXI73"/>
      <c r="LXJ73"/>
      <c r="LXK73"/>
      <c r="LXL73"/>
      <c r="LXM73"/>
      <c r="LXN73"/>
      <c r="LXO73"/>
      <c r="LXP73"/>
      <c r="LXQ73"/>
      <c r="LXR73"/>
      <c r="LXS73"/>
      <c r="LXT73"/>
      <c r="LXU73"/>
      <c r="LXV73"/>
      <c r="LXW73"/>
      <c r="LXX73"/>
      <c r="LXY73"/>
      <c r="LXZ73"/>
      <c r="LYA73"/>
      <c r="LYB73"/>
      <c r="LYC73"/>
      <c r="LYD73"/>
      <c r="LYE73"/>
      <c r="LYF73"/>
      <c r="LYG73"/>
      <c r="LYH73"/>
      <c r="LYI73"/>
      <c r="LYJ73"/>
      <c r="LYK73"/>
      <c r="LYL73"/>
      <c r="LYM73"/>
      <c r="LYN73"/>
      <c r="LYO73"/>
      <c r="LYP73"/>
      <c r="LYQ73"/>
      <c r="LYR73"/>
      <c r="LYS73"/>
      <c r="LYT73"/>
      <c r="LYU73"/>
      <c r="LYV73"/>
      <c r="LYW73"/>
      <c r="LYX73"/>
      <c r="LYY73"/>
      <c r="LYZ73"/>
      <c r="LZA73"/>
      <c r="LZB73"/>
      <c r="LZC73"/>
      <c r="LZD73"/>
      <c r="LZE73"/>
      <c r="LZF73"/>
      <c r="LZG73"/>
      <c r="LZH73"/>
      <c r="LZI73"/>
      <c r="LZJ73"/>
      <c r="LZK73"/>
      <c r="LZL73"/>
      <c r="LZM73"/>
      <c r="LZN73"/>
      <c r="LZO73"/>
      <c r="LZP73"/>
      <c r="LZQ73"/>
      <c r="LZR73"/>
      <c r="LZS73"/>
      <c r="LZT73"/>
      <c r="LZU73"/>
      <c r="LZV73"/>
      <c r="LZW73"/>
      <c r="LZX73"/>
      <c r="LZY73"/>
      <c r="LZZ73"/>
      <c r="MAA73"/>
      <c r="MAB73"/>
      <c r="MAC73"/>
      <c r="MAD73"/>
      <c r="MAE73"/>
      <c r="MAF73"/>
      <c r="MAG73"/>
      <c r="MAH73"/>
      <c r="MAI73"/>
      <c r="MAJ73"/>
      <c r="MAK73"/>
      <c r="MAL73"/>
      <c r="MAM73"/>
      <c r="MAN73"/>
      <c r="MAO73"/>
      <c r="MAP73"/>
      <c r="MAQ73"/>
      <c r="MAR73"/>
      <c r="MAS73"/>
      <c r="MAT73"/>
      <c r="MAU73"/>
      <c r="MAV73"/>
      <c r="MAW73"/>
      <c r="MAX73"/>
      <c r="MAY73"/>
      <c r="MAZ73"/>
      <c r="MBA73"/>
      <c r="MBB73"/>
      <c r="MBC73"/>
      <c r="MBD73"/>
      <c r="MBE73"/>
      <c r="MBF73"/>
      <c r="MBG73"/>
      <c r="MBH73"/>
      <c r="MBI73"/>
      <c r="MBJ73"/>
      <c r="MBK73"/>
      <c r="MBL73"/>
      <c r="MBM73"/>
      <c r="MBN73"/>
      <c r="MBO73"/>
      <c r="MBP73"/>
      <c r="MBQ73"/>
      <c r="MBR73"/>
      <c r="MBS73"/>
      <c r="MBT73"/>
      <c r="MBU73"/>
      <c r="MBV73"/>
      <c r="MBW73"/>
      <c r="MBX73"/>
      <c r="MBY73"/>
      <c r="MBZ73"/>
      <c r="MCA73"/>
      <c r="MCB73"/>
      <c r="MCC73"/>
      <c r="MCD73"/>
      <c r="MCE73"/>
      <c r="MCF73"/>
      <c r="MCG73"/>
      <c r="MCH73"/>
      <c r="MCI73"/>
      <c r="MCJ73"/>
      <c r="MCK73"/>
      <c r="MCL73"/>
      <c r="MCM73"/>
      <c r="MCN73"/>
      <c r="MCO73"/>
      <c r="MCP73"/>
      <c r="MCQ73"/>
      <c r="MCR73"/>
      <c r="MCS73"/>
      <c r="MCT73"/>
      <c r="MCU73"/>
      <c r="MCV73"/>
      <c r="MCW73"/>
      <c r="MCX73"/>
      <c r="MCY73"/>
      <c r="MCZ73"/>
      <c r="MDA73"/>
      <c r="MDB73"/>
      <c r="MDC73"/>
      <c r="MDD73"/>
      <c r="MDE73"/>
      <c r="MDF73"/>
      <c r="MDG73"/>
      <c r="MDH73"/>
      <c r="MDI73"/>
      <c r="MDJ73"/>
      <c r="MDK73"/>
      <c r="MDL73"/>
      <c r="MDM73"/>
      <c r="MDN73"/>
      <c r="MDO73"/>
      <c r="MDP73"/>
      <c r="MDQ73"/>
      <c r="MDR73"/>
      <c r="MDS73"/>
      <c r="MDT73"/>
      <c r="MDU73"/>
      <c r="MDV73"/>
      <c r="MDW73"/>
      <c r="MDX73"/>
      <c r="MDY73"/>
      <c r="MDZ73"/>
      <c r="MEA73"/>
      <c r="MEB73"/>
      <c r="MEC73"/>
      <c r="MED73"/>
      <c r="MEE73"/>
      <c r="MEF73"/>
      <c r="MEG73"/>
      <c r="MEH73"/>
      <c r="MEI73"/>
      <c r="MEJ73"/>
      <c r="MEK73"/>
      <c r="MEL73"/>
      <c r="MEM73"/>
      <c r="MEN73"/>
      <c r="MEO73"/>
      <c r="MEP73"/>
      <c r="MEQ73"/>
      <c r="MER73"/>
      <c r="MES73"/>
      <c r="MET73"/>
      <c r="MEU73"/>
      <c r="MEV73"/>
      <c r="MEW73"/>
      <c r="MEX73"/>
      <c r="MEY73"/>
      <c r="MEZ73"/>
      <c r="MFA73"/>
      <c r="MFB73"/>
      <c r="MFC73"/>
      <c r="MFD73"/>
      <c r="MFE73"/>
      <c r="MFF73"/>
      <c r="MFG73"/>
      <c r="MFH73"/>
      <c r="MFI73"/>
      <c r="MFJ73"/>
      <c r="MFK73"/>
      <c r="MFL73"/>
      <c r="MFM73"/>
      <c r="MFN73"/>
      <c r="MFO73"/>
      <c r="MFP73"/>
      <c r="MFQ73"/>
      <c r="MFR73"/>
      <c r="MFS73"/>
      <c r="MFT73"/>
      <c r="MFU73"/>
      <c r="MFV73"/>
      <c r="MFW73"/>
      <c r="MFX73"/>
      <c r="MFY73"/>
      <c r="MFZ73"/>
      <c r="MGA73"/>
      <c r="MGB73"/>
      <c r="MGC73"/>
      <c r="MGD73"/>
      <c r="MGE73"/>
      <c r="MGF73"/>
      <c r="MGG73"/>
      <c r="MGH73"/>
      <c r="MGI73"/>
      <c r="MGJ73"/>
      <c r="MGK73"/>
      <c r="MGL73"/>
      <c r="MGM73"/>
      <c r="MGN73"/>
      <c r="MGO73"/>
      <c r="MGP73"/>
      <c r="MGQ73"/>
      <c r="MGR73"/>
      <c r="MGS73"/>
      <c r="MGT73"/>
      <c r="MGU73"/>
      <c r="MGV73"/>
      <c r="MGW73"/>
      <c r="MGX73"/>
      <c r="MGY73"/>
      <c r="MGZ73"/>
      <c r="MHA73"/>
      <c r="MHB73"/>
      <c r="MHC73"/>
      <c r="MHD73"/>
      <c r="MHE73"/>
      <c r="MHF73"/>
      <c r="MHG73"/>
      <c r="MHH73"/>
      <c r="MHI73"/>
      <c r="MHJ73"/>
      <c r="MHK73"/>
      <c r="MHL73"/>
      <c r="MHM73"/>
      <c r="MHN73"/>
      <c r="MHO73"/>
      <c r="MHP73"/>
      <c r="MHQ73"/>
      <c r="MHR73"/>
      <c r="MHS73"/>
      <c r="MHT73"/>
      <c r="MHU73"/>
      <c r="MHV73"/>
      <c r="MHW73"/>
      <c r="MHX73"/>
      <c r="MHY73"/>
      <c r="MHZ73"/>
      <c r="MIA73"/>
      <c r="MIB73"/>
      <c r="MIC73"/>
      <c r="MID73"/>
      <c r="MIE73"/>
      <c r="MIF73"/>
      <c r="MIG73"/>
      <c r="MIH73"/>
      <c r="MII73"/>
      <c r="MIJ73"/>
      <c r="MIK73"/>
      <c r="MIL73"/>
      <c r="MIM73"/>
      <c r="MIN73"/>
      <c r="MIO73"/>
      <c r="MIP73"/>
      <c r="MIQ73"/>
      <c r="MIR73"/>
      <c r="MIS73"/>
      <c r="MIT73"/>
      <c r="MIU73"/>
      <c r="MIV73"/>
      <c r="MIW73"/>
      <c r="MIX73"/>
      <c r="MIY73"/>
      <c r="MIZ73"/>
      <c r="MJA73"/>
      <c r="MJB73"/>
      <c r="MJC73"/>
      <c r="MJD73"/>
      <c r="MJE73"/>
      <c r="MJF73"/>
      <c r="MJG73"/>
      <c r="MJH73"/>
      <c r="MJI73"/>
      <c r="MJJ73"/>
      <c r="MJK73"/>
      <c r="MJL73"/>
      <c r="MJM73"/>
      <c r="MJN73"/>
      <c r="MJO73"/>
      <c r="MJP73"/>
      <c r="MJQ73"/>
      <c r="MJR73"/>
      <c r="MJS73"/>
      <c r="MJT73"/>
      <c r="MJU73"/>
      <c r="MJV73"/>
      <c r="MJW73"/>
      <c r="MJX73"/>
      <c r="MJY73"/>
      <c r="MJZ73"/>
      <c r="MKA73"/>
      <c r="MKB73"/>
      <c r="MKC73"/>
      <c r="MKD73"/>
      <c r="MKE73"/>
      <c r="MKF73"/>
      <c r="MKG73"/>
      <c r="MKH73"/>
      <c r="MKI73"/>
      <c r="MKJ73"/>
      <c r="MKK73"/>
      <c r="MKL73"/>
      <c r="MKM73"/>
      <c r="MKN73"/>
      <c r="MKO73"/>
      <c r="MKP73"/>
      <c r="MKQ73"/>
      <c r="MKR73"/>
      <c r="MKS73"/>
      <c r="MKT73"/>
      <c r="MKU73"/>
      <c r="MKV73"/>
      <c r="MKW73"/>
      <c r="MKX73"/>
      <c r="MKY73"/>
      <c r="MKZ73"/>
      <c r="MLA73"/>
      <c r="MLB73"/>
      <c r="MLC73"/>
      <c r="MLD73"/>
      <c r="MLE73"/>
      <c r="MLF73"/>
      <c r="MLG73"/>
      <c r="MLH73"/>
      <c r="MLI73"/>
      <c r="MLJ73"/>
      <c r="MLK73"/>
      <c r="MLL73"/>
      <c r="MLM73"/>
      <c r="MLN73"/>
      <c r="MLO73"/>
      <c r="MLP73"/>
      <c r="MLQ73"/>
      <c r="MLR73"/>
      <c r="MLS73"/>
      <c r="MLT73"/>
      <c r="MLU73"/>
      <c r="MLV73"/>
      <c r="MLW73"/>
      <c r="MLX73"/>
      <c r="MLY73"/>
      <c r="MLZ73"/>
      <c r="MMA73"/>
      <c r="MMB73"/>
      <c r="MMC73"/>
      <c r="MMD73"/>
      <c r="MME73"/>
      <c r="MMF73"/>
      <c r="MMG73"/>
      <c r="MMH73"/>
      <c r="MMI73"/>
      <c r="MMJ73"/>
      <c r="MMK73"/>
      <c r="MML73"/>
      <c r="MMM73"/>
      <c r="MMN73"/>
      <c r="MMO73"/>
      <c r="MMP73"/>
      <c r="MMQ73"/>
      <c r="MMR73"/>
      <c r="MMS73"/>
      <c r="MMT73"/>
      <c r="MMU73"/>
      <c r="MMV73"/>
      <c r="MMW73"/>
      <c r="MMX73"/>
      <c r="MMY73"/>
      <c r="MMZ73"/>
      <c r="MNA73"/>
      <c r="MNB73"/>
      <c r="MNC73"/>
      <c r="MND73"/>
      <c r="MNE73"/>
      <c r="MNF73"/>
      <c r="MNG73"/>
      <c r="MNH73"/>
      <c r="MNI73"/>
      <c r="MNJ73"/>
      <c r="MNK73"/>
      <c r="MNL73"/>
      <c r="MNM73"/>
      <c r="MNN73"/>
      <c r="MNO73"/>
      <c r="MNP73"/>
      <c r="MNQ73"/>
      <c r="MNR73"/>
      <c r="MNS73"/>
      <c r="MNT73"/>
      <c r="MNU73"/>
      <c r="MNV73"/>
      <c r="MNW73"/>
      <c r="MNX73"/>
      <c r="MNY73"/>
      <c r="MNZ73"/>
      <c r="MOA73"/>
      <c r="MOB73"/>
      <c r="MOC73"/>
      <c r="MOD73"/>
      <c r="MOE73"/>
      <c r="MOF73"/>
      <c r="MOG73"/>
      <c r="MOH73"/>
      <c r="MOI73"/>
      <c r="MOJ73"/>
      <c r="MOK73"/>
      <c r="MOL73"/>
      <c r="MOM73"/>
      <c r="MON73"/>
      <c r="MOO73"/>
      <c r="MOP73"/>
      <c r="MOQ73"/>
      <c r="MOR73"/>
      <c r="MOS73"/>
      <c r="MOT73"/>
      <c r="MOU73"/>
      <c r="MOV73"/>
      <c r="MOW73"/>
      <c r="MOX73"/>
      <c r="MOY73"/>
      <c r="MOZ73"/>
      <c r="MPA73"/>
      <c r="MPB73"/>
      <c r="MPC73"/>
      <c r="MPD73"/>
      <c r="MPE73"/>
      <c r="MPF73"/>
      <c r="MPG73"/>
      <c r="MPH73"/>
      <c r="MPI73"/>
      <c r="MPJ73"/>
      <c r="MPK73"/>
      <c r="MPL73"/>
      <c r="MPM73"/>
      <c r="MPN73"/>
      <c r="MPO73"/>
      <c r="MPP73"/>
      <c r="MPQ73"/>
      <c r="MPR73"/>
      <c r="MPS73"/>
      <c r="MPT73"/>
      <c r="MPU73"/>
      <c r="MPV73"/>
      <c r="MPW73"/>
      <c r="MPX73"/>
      <c r="MPY73"/>
      <c r="MPZ73"/>
      <c r="MQA73"/>
      <c r="MQB73"/>
      <c r="MQC73"/>
      <c r="MQD73"/>
      <c r="MQE73"/>
      <c r="MQF73"/>
      <c r="MQG73"/>
      <c r="MQH73"/>
      <c r="MQI73"/>
      <c r="MQJ73"/>
      <c r="MQK73"/>
      <c r="MQL73"/>
      <c r="MQM73"/>
      <c r="MQN73"/>
      <c r="MQO73"/>
      <c r="MQP73"/>
      <c r="MQQ73"/>
      <c r="MQR73"/>
      <c r="MQS73"/>
      <c r="MQT73"/>
      <c r="MQU73"/>
      <c r="MQV73"/>
      <c r="MQW73"/>
      <c r="MQX73"/>
      <c r="MQY73"/>
      <c r="MQZ73"/>
      <c r="MRA73"/>
      <c r="MRB73"/>
      <c r="MRC73"/>
      <c r="MRD73"/>
      <c r="MRE73"/>
      <c r="MRF73"/>
      <c r="MRG73"/>
      <c r="MRH73"/>
      <c r="MRI73"/>
      <c r="MRJ73"/>
      <c r="MRK73"/>
      <c r="MRL73"/>
      <c r="MRM73"/>
      <c r="MRN73"/>
      <c r="MRO73"/>
      <c r="MRP73"/>
      <c r="MRQ73"/>
      <c r="MRR73"/>
      <c r="MRS73"/>
      <c r="MRT73"/>
      <c r="MRU73"/>
      <c r="MRV73"/>
      <c r="MRW73"/>
      <c r="MRX73"/>
      <c r="MRY73"/>
      <c r="MRZ73"/>
      <c r="MSA73"/>
      <c r="MSB73"/>
      <c r="MSC73"/>
      <c r="MSD73"/>
      <c r="MSE73"/>
      <c r="MSF73"/>
      <c r="MSG73"/>
      <c r="MSH73"/>
      <c r="MSI73"/>
      <c r="MSJ73"/>
      <c r="MSK73"/>
      <c r="MSL73"/>
      <c r="MSM73"/>
      <c r="MSN73"/>
      <c r="MSO73"/>
      <c r="MSP73"/>
      <c r="MSQ73"/>
      <c r="MSR73"/>
      <c r="MSS73"/>
      <c r="MST73"/>
      <c r="MSU73"/>
      <c r="MSV73"/>
      <c r="MSW73"/>
      <c r="MSX73"/>
      <c r="MSY73"/>
      <c r="MSZ73"/>
      <c r="MTA73"/>
      <c r="MTB73"/>
      <c r="MTC73"/>
      <c r="MTD73"/>
      <c r="MTE73"/>
      <c r="MTF73"/>
      <c r="MTG73"/>
      <c r="MTH73"/>
      <c r="MTI73"/>
      <c r="MTJ73"/>
      <c r="MTK73"/>
      <c r="MTL73"/>
      <c r="MTM73"/>
      <c r="MTN73"/>
      <c r="MTO73"/>
      <c r="MTP73"/>
      <c r="MTQ73"/>
      <c r="MTR73"/>
      <c r="MTS73"/>
      <c r="MTT73"/>
      <c r="MTU73"/>
      <c r="MTV73"/>
      <c r="MTW73"/>
      <c r="MTX73"/>
      <c r="MTY73"/>
      <c r="MTZ73"/>
      <c r="MUA73"/>
      <c r="MUB73"/>
      <c r="MUC73"/>
      <c r="MUD73"/>
      <c r="MUE73"/>
      <c r="MUF73"/>
      <c r="MUG73"/>
      <c r="MUH73"/>
      <c r="MUI73"/>
      <c r="MUJ73"/>
      <c r="MUK73"/>
      <c r="MUL73"/>
      <c r="MUM73"/>
      <c r="MUN73"/>
      <c r="MUO73"/>
      <c r="MUP73"/>
      <c r="MUQ73"/>
      <c r="MUR73"/>
      <c r="MUS73"/>
      <c r="MUT73"/>
      <c r="MUU73"/>
      <c r="MUV73"/>
      <c r="MUW73"/>
      <c r="MUX73"/>
      <c r="MUY73"/>
      <c r="MUZ73"/>
      <c r="MVA73"/>
      <c r="MVB73"/>
      <c r="MVC73"/>
      <c r="MVD73"/>
      <c r="MVE73"/>
      <c r="MVF73"/>
      <c r="MVG73"/>
      <c r="MVH73"/>
      <c r="MVI73"/>
      <c r="MVJ73"/>
      <c r="MVK73"/>
      <c r="MVL73"/>
      <c r="MVM73"/>
      <c r="MVN73"/>
      <c r="MVO73"/>
      <c r="MVP73"/>
      <c r="MVQ73"/>
      <c r="MVR73"/>
      <c r="MVS73"/>
      <c r="MVT73"/>
      <c r="MVU73"/>
      <c r="MVV73"/>
      <c r="MVW73"/>
      <c r="MVX73"/>
      <c r="MVY73"/>
      <c r="MVZ73"/>
      <c r="MWA73"/>
      <c r="MWB73"/>
      <c r="MWC73"/>
      <c r="MWD73"/>
      <c r="MWE73"/>
      <c r="MWF73"/>
      <c r="MWG73"/>
      <c r="MWH73"/>
      <c r="MWI73"/>
      <c r="MWJ73"/>
      <c r="MWK73"/>
      <c r="MWL73"/>
      <c r="MWM73"/>
      <c r="MWN73"/>
      <c r="MWO73"/>
      <c r="MWP73"/>
      <c r="MWQ73"/>
      <c r="MWR73"/>
      <c r="MWS73"/>
      <c r="MWT73"/>
      <c r="MWU73"/>
      <c r="MWV73"/>
      <c r="MWW73"/>
      <c r="MWX73"/>
      <c r="MWY73"/>
      <c r="MWZ73"/>
      <c r="MXA73"/>
      <c r="MXB73"/>
      <c r="MXC73"/>
      <c r="MXD73"/>
      <c r="MXE73"/>
      <c r="MXF73"/>
      <c r="MXG73"/>
      <c r="MXH73"/>
      <c r="MXI73"/>
      <c r="MXJ73"/>
      <c r="MXK73"/>
      <c r="MXL73"/>
      <c r="MXM73"/>
      <c r="MXN73"/>
      <c r="MXO73"/>
      <c r="MXP73"/>
      <c r="MXQ73"/>
      <c r="MXR73"/>
      <c r="MXS73"/>
      <c r="MXT73"/>
      <c r="MXU73"/>
      <c r="MXV73"/>
      <c r="MXW73"/>
      <c r="MXX73"/>
      <c r="MXY73"/>
      <c r="MXZ73"/>
      <c r="MYA73"/>
      <c r="MYB73"/>
      <c r="MYC73"/>
      <c r="MYD73"/>
      <c r="MYE73"/>
      <c r="MYF73"/>
      <c r="MYG73"/>
      <c r="MYH73"/>
      <c r="MYI73"/>
      <c r="MYJ73"/>
      <c r="MYK73"/>
      <c r="MYL73"/>
      <c r="MYM73"/>
      <c r="MYN73"/>
      <c r="MYO73"/>
      <c r="MYP73"/>
      <c r="MYQ73"/>
      <c r="MYR73"/>
      <c r="MYS73"/>
      <c r="MYT73"/>
      <c r="MYU73"/>
      <c r="MYV73"/>
      <c r="MYW73"/>
      <c r="MYX73"/>
      <c r="MYY73"/>
      <c r="MYZ73"/>
      <c r="MZA73"/>
      <c r="MZB73"/>
      <c r="MZC73"/>
      <c r="MZD73"/>
      <c r="MZE73"/>
      <c r="MZF73"/>
      <c r="MZG73"/>
      <c r="MZH73"/>
      <c r="MZI73"/>
      <c r="MZJ73"/>
      <c r="MZK73"/>
      <c r="MZL73"/>
      <c r="MZM73"/>
      <c r="MZN73"/>
      <c r="MZO73"/>
      <c r="MZP73"/>
      <c r="MZQ73"/>
      <c r="MZR73"/>
      <c r="MZS73"/>
      <c r="MZT73"/>
      <c r="MZU73"/>
      <c r="MZV73"/>
      <c r="MZW73"/>
      <c r="MZX73"/>
      <c r="MZY73"/>
      <c r="MZZ73"/>
      <c r="NAA73"/>
      <c r="NAB73"/>
      <c r="NAC73"/>
      <c r="NAD73"/>
      <c r="NAE73"/>
      <c r="NAF73"/>
      <c r="NAG73"/>
      <c r="NAH73"/>
      <c r="NAI73"/>
      <c r="NAJ73"/>
      <c r="NAK73"/>
      <c r="NAL73"/>
      <c r="NAM73"/>
      <c r="NAN73"/>
      <c r="NAO73"/>
      <c r="NAP73"/>
      <c r="NAQ73"/>
      <c r="NAR73"/>
      <c r="NAS73"/>
      <c r="NAT73"/>
      <c r="NAU73"/>
      <c r="NAV73"/>
      <c r="NAW73"/>
      <c r="NAX73"/>
      <c r="NAY73"/>
      <c r="NAZ73"/>
      <c r="NBA73"/>
      <c r="NBB73"/>
      <c r="NBC73"/>
      <c r="NBD73"/>
      <c r="NBE73"/>
      <c r="NBF73"/>
      <c r="NBG73"/>
      <c r="NBH73"/>
      <c r="NBI73"/>
      <c r="NBJ73"/>
      <c r="NBK73"/>
      <c r="NBL73"/>
      <c r="NBM73"/>
      <c r="NBN73"/>
      <c r="NBO73"/>
      <c r="NBP73"/>
      <c r="NBQ73"/>
      <c r="NBR73"/>
      <c r="NBS73"/>
      <c r="NBT73"/>
      <c r="NBU73"/>
      <c r="NBV73"/>
      <c r="NBW73"/>
      <c r="NBX73"/>
      <c r="NBY73"/>
      <c r="NBZ73"/>
      <c r="NCA73"/>
      <c r="NCB73"/>
      <c r="NCC73"/>
      <c r="NCD73"/>
      <c r="NCE73"/>
      <c r="NCF73"/>
      <c r="NCG73"/>
      <c r="NCH73"/>
      <c r="NCI73"/>
      <c r="NCJ73"/>
      <c r="NCK73"/>
      <c r="NCL73"/>
      <c r="NCM73"/>
      <c r="NCN73"/>
      <c r="NCO73"/>
      <c r="NCP73"/>
      <c r="NCQ73"/>
      <c r="NCR73"/>
      <c r="NCS73"/>
      <c r="NCT73"/>
      <c r="NCU73"/>
      <c r="NCV73"/>
      <c r="NCW73"/>
      <c r="NCX73"/>
      <c r="NCY73"/>
      <c r="NCZ73"/>
      <c r="NDA73"/>
      <c r="NDB73"/>
      <c r="NDC73"/>
      <c r="NDD73"/>
      <c r="NDE73"/>
      <c r="NDF73"/>
      <c r="NDG73"/>
      <c r="NDH73"/>
      <c r="NDI73"/>
      <c r="NDJ73"/>
      <c r="NDK73"/>
      <c r="NDL73"/>
      <c r="NDM73"/>
      <c r="NDN73"/>
      <c r="NDO73"/>
      <c r="NDP73"/>
      <c r="NDQ73"/>
      <c r="NDR73"/>
      <c r="NDS73"/>
      <c r="NDT73"/>
      <c r="NDU73"/>
      <c r="NDV73"/>
      <c r="NDW73"/>
      <c r="NDX73"/>
      <c r="NDY73"/>
      <c r="NDZ73"/>
      <c r="NEA73"/>
      <c r="NEB73"/>
      <c r="NEC73"/>
      <c r="NED73"/>
      <c r="NEE73"/>
      <c r="NEF73"/>
      <c r="NEG73"/>
      <c r="NEH73"/>
      <c r="NEI73"/>
      <c r="NEJ73"/>
      <c r="NEK73"/>
      <c r="NEL73"/>
      <c r="NEM73"/>
      <c r="NEN73"/>
      <c r="NEO73"/>
      <c r="NEP73"/>
      <c r="NEQ73"/>
      <c r="NER73"/>
      <c r="NES73"/>
      <c r="NET73"/>
      <c r="NEU73"/>
      <c r="NEV73"/>
      <c r="NEW73"/>
      <c r="NEX73"/>
      <c r="NEY73"/>
      <c r="NEZ73"/>
      <c r="NFA73"/>
      <c r="NFB73"/>
      <c r="NFC73"/>
      <c r="NFD73"/>
      <c r="NFE73"/>
      <c r="NFF73"/>
      <c r="NFG73"/>
      <c r="NFH73"/>
      <c r="NFI73"/>
      <c r="NFJ73"/>
      <c r="NFK73"/>
      <c r="NFL73"/>
      <c r="NFM73"/>
      <c r="NFN73"/>
      <c r="NFO73"/>
      <c r="NFP73"/>
      <c r="NFQ73"/>
      <c r="NFR73"/>
      <c r="NFS73"/>
      <c r="NFT73"/>
      <c r="NFU73"/>
      <c r="NFV73"/>
      <c r="NFW73"/>
      <c r="NFX73"/>
      <c r="NFY73"/>
      <c r="NFZ73"/>
      <c r="NGA73"/>
      <c r="NGB73"/>
      <c r="NGC73"/>
      <c r="NGD73"/>
      <c r="NGE73"/>
      <c r="NGF73"/>
      <c r="NGG73"/>
      <c r="NGH73"/>
      <c r="NGI73"/>
      <c r="NGJ73"/>
      <c r="NGK73"/>
      <c r="NGL73"/>
      <c r="NGM73"/>
      <c r="NGN73"/>
      <c r="NGO73"/>
      <c r="NGP73"/>
      <c r="NGQ73"/>
      <c r="NGR73"/>
      <c r="NGS73"/>
      <c r="NGT73"/>
      <c r="NGU73"/>
      <c r="NGV73"/>
      <c r="NGW73"/>
      <c r="NGX73"/>
      <c r="NGY73"/>
      <c r="NGZ73"/>
      <c r="NHA73"/>
      <c r="NHB73"/>
      <c r="NHC73"/>
      <c r="NHD73"/>
      <c r="NHE73"/>
      <c r="NHF73"/>
      <c r="NHG73"/>
      <c r="NHH73"/>
      <c r="NHI73"/>
      <c r="NHJ73"/>
      <c r="NHK73"/>
      <c r="NHL73"/>
      <c r="NHM73"/>
      <c r="NHN73"/>
      <c r="NHO73"/>
      <c r="NHP73"/>
      <c r="NHQ73"/>
      <c r="NHR73"/>
      <c r="NHS73"/>
      <c r="NHT73"/>
      <c r="NHU73"/>
      <c r="NHV73"/>
      <c r="NHW73"/>
      <c r="NHX73"/>
      <c r="NHY73"/>
      <c r="NHZ73"/>
      <c r="NIA73"/>
      <c r="NIB73"/>
      <c r="NIC73"/>
      <c r="NID73"/>
      <c r="NIE73"/>
      <c r="NIF73"/>
      <c r="NIG73"/>
      <c r="NIH73"/>
      <c r="NII73"/>
      <c r="NIJ73"/>
      <c r="NIK73"/>
      <c r="NIL73"/>
      <c r="NIM73"/>
      <c r="NIN73"/>
      <c r="NIO73"/>
      <c r="NIP73"/>
      <c r="NIQ73"/>
      <c r="NIR73"/>
      <c r="NIS73"/>
      <c r="NIT73"/>
      <c r="NIU73"/>
      <c r="NIV73"/>
      <c r="NIW73"/>
      <c r="NIX73"/>
      <c r="NIY73"/>
      <c r="NIZ73"/>
      <c r="NJA73"/>
      <c r="NJB73"/>
      <c r="NJC73"/>
      <c r="NJD73"/>
      <c r="NJE73"/>
      <c r="NJF73"/>
      <c r="NJG73"/>
      <c r="NJH73"/>
      <c r="NJI73"/>
      <c r="NJJ73"/>
      <c r="NJK73"/>
      <c r="NJL73"/>
      <c r="NJM73"/>
      <c r="NJN73"/>
      <c r="NJO73"/>
      <c r="NJP73"/>
      <c r="NJQ73"/>
      <c r="NJR73"/>
      <c r="NJS73"/>
      <c r="NJT73"/>
      <c r="NJU73"/>
      <c r="NJV73"/>
      <c r="NJW73"/>
      <c r="NJX73"/>
      <c r="NJY73"/>
      <c r="NJZ73"/>
      <c r="NKA73"/>
      <c r="NKB73"/>
      <c r="NKC73"/>
      <c r="NKD73"/>
      <c r="NKE73"/>
      <c r="NKF73"/>
      <c r="NKG73"/>
      <c r="NKH73"/>
      <c r="NKI73"/>
      <c r="NKJ73"/>
      <c r="NKK73"/>
      <c r="NKL73"/>
      <c r="NKM73"/>
      <c r="NKN73"/>
      <c r="NKO73"/>
      <c r="NKP73"/>
      <c r="NKQ73"/>
      <c r="NKR73"/>
      <c r="NKS73"/>
      <c r="NKT73"/>
      <c r="NKU73"/>
      <c r="NKV73"/>
      <c r="NKW73"/>
      <c r="NKX73"/>
      <c r="NKY73"/>
      <c r="NKZ73"/>
      <c r="NLA73"/>
      <c r="NLB73"/>
      <c r="NLC73"/>
      <c r="NLD73"/>
      <c r="NLE73"/>
      <c r="NLF73"/>
      <c r="NLG73"/>
      <c r="NLH73"/>
      <c r="NLI73"/>
      <c r="NLJ73"/>
      <c r="NLK73"/>
      <c r="NLL73"/>
      <c r="NLM73"/>
      <c r="NLN73"/>
      <c r="NLO73"/>
      <c r="NLP73"/>
      <c r="NLQ73"/>
      <c r="NLR73"/>
      <c r="NLS73"/>
      <c r="NLT73"/>
      <c r="NLU73"/>
      <c r="NLV73"/>
      <c r="NLW73"/>
      <c r="NLX73"/>
      <c r="NLY73"/>
      <c r="NLZ73"/>
      <c r="NMA73"/>
      <c r="NMB73"/>
      <c r="NMC73"/>
      <c r="NMD73"/>
      <c r="NME73"/>
      <c r="NMF73"/>
      <c r="NMG73"/>
      <c r="NMH73"/>
      <c r="NMI73"/>
      <c r="NMJ73"/>
      <c r="NMK73"/>
      <c r="NML73"/>
      <c r="NMM73"/>
      <c r="NMN73"/>
      <c r="NMO73"/>
      <c r="NMP73"/>
      <c r="NMQ73"/>
      <c r="NMR73"/>
      <c r="NMS73"/>
      <c r="NMT73"/>
      <c r="NMU73"/>
      <c r="NMV73"/>
      <c r="NMW73"/>
      <c r="NMX73"/>
      <c r="NMY73"/>
      <c r="NMZ73"/>
      <c r="NNA73"/>
      <c r="NNB73"/>
      <c r="NNC73"/>
      <c r="NND73"/>
      <c r="NNE73"/>
      <c r="NNF73"/>
      <c r="NNG73"/>
      <c r="NNH73"/>
      <c r="NNI73"/>
      <c r="NNJ73"/>
      <c r="NNK73"/>
      <c r="NNL73"/>
      <c r="NNM73"/>
      <c r="NNN73"/>
      <c r="NNO73"/>
      <c r="NNP73"/>
      <c r="NNQ73"/>
      <c r="NNR73"/>
      <c r="NNS73"/>
      <c r="NNT73"/>
      <c r="NNU73"/>
      <c r="NNV73"/>
      <c r="NNW73"/>
      <c r="NNX73"/>
      <c r="NNY73"/>
      <c r="NNZ73"/>
      <c r="NOA73"/>
      <c r="NOB73"/>
      <c r="NOC73"/>
      <c r="NOD73"/>
      <c r="NOE73"/>
      <c r="NOF73"/>
      <c r="NOG73"/>
      <c r="NOH73"/>
      <c r="NOI73"/>
      <c r="NOJ73"/>
      <c r="NOK73"/>
      <c r="NOL73"/>
      <c r="NOM73"/>
      <c r="NON73"/>
      <c r="NOO73"/>
      <c r="NOP73"/>
      <c r="NOQ73"/>
      <c r="NOR73"/>
      <c r="NOS73"/>
      <c r="NOT73"/>
      <c r="NOU73"/>
      <c r="NOV73"/>
      <c r="NOW73"/>
      <c r="NOX73"/>
      <c r="NOY73"/>
      <c r="NOZ73"/>
      <c r="NPA73"/>
      <c r="NPB73"/>
      <c r="NPC73"/>
      <c r="NPD73"/>
      <c r="NPE73"/>
      <c r="NPF73"/>
      <c r="NPG73"/>
      <c r="NPH73"/>
      <c r="NPI73"/>
      <c r="NPJ73"/>
      <c r="NPK73"/>
      <c r="NPL73"/>
      <c r="NPM73"/>
      <c r="NPN73"/>
      <c r="NPO73"/>
      <c r="NPP73"/>
      <c r="NPQ73"/>
      <c r="NPR73"/>
      <c r="NPS73"/>
      <c r="NPT73"/>
      <c r="NPU73"/>
      <c r="NPV73"/>
      <c r="NPW73"/>
      <c r="NPX73"/>
      <c r="NPY73"/>
      <c r="NPZ73"/>
      <c r="NQA73"/>
      <c r="NQB73"/>
      <c r="NQC73"/>
      <c r="NQD73"/>
      <c r="NQE73"/>
      <c r="NQF73"/>
      <c r="NQG73"/>
      <c r="NQH73"/>
      <c r="NQI73"/>
      <c r="NQJ73"/>
      <c r="NQK73"/>
      <c r="NQL73"/>
      <c r="NQM73"/>
      <c r="NQN73"/>
      <c r="NQO73"/>
      <c r="NQP73"/>
      <c r="NQQ73"/>
      <c r="NQR73"/>
      <c r="NQS73"/>
      <c r="NQT73"/>
      <c r="NQU73"/>
      <c r="NQV73"/>
      <c r="NQW73"/>
      <c r="NQX73"/>
      <c r="NQY73"/>
      <c r="NQZ73"/>
      <c r="NRA73"/>
      <c r="NRB73"/>
      <c r="NRC73"/>
      <c r="NRD73"/>
      <c r="NRE73"/>
      <c r="NRF73"/>
      <c r="NRG73"/>
      <c r="NRH73"/>
      <c r="NRI73"/>
    </row>
    <row r="74" spans="1:9941" s="61" customFormat="1" ht="12.2" customHeight="1" x14ac:dyDescent="0.2">
      <c r="A74" s="11" t="s">
        <v>213</v>
      </c>
      <c r="B74" s="916" t="s">
        <v>217</v>
      </c>
      <c r="C74" s="532">
        <f>'1. mell.bevétel_össz'!C73-'23._önként_össz_bev'!C75</f>
        <v>203389000</v>
      </c>
      <c r="D74" s="532">
        <f>'1. mell.bevétel_össz'!D73-'23._önként_össz_bev'!D75</f>
        <v>203389000</v>
      </c>
      <c r="E74" s="752">
        <f>'1. mell.bevétel_össz'!E73-'23._önként_össz_bev'!E75</f>
        <v>0</v>
      </c>
      <c r="F74" s="752">
        <f>'1. mell.bevétel_össz'!F73-'23._önként_össz_bev'!F75</f>
        <v>0</v>
      </c>
      <c r="G74" s="752">
        <f>'1. mell.bevétel_össz'!G73-'23._önként_össz_bev'!G75</f>
        <v>0</v>
      </c>
      <c r="H74" s="459">
        <f t="shared" si="2"/>
        <v>0</v>
      </c>
      <c r="I74" s="868">
        <f>'1. mell.bevétel_össz'!I73-'23._önként_össz_bev'!I75</f>
        <v>0</v>
      </c>
      <c r="J74" s="459">
        <f>'1. mell.bevétel_össz'!J73-'23._önként_össz_bev'!J75</f>
        <v>0</v>
      </c>
      <c r="K74" s="459">
        <f>'1. mell.bevétel_össz'!K73-'23._önként_össz_bev'!K75</f>
        <v>0</v>
      </c>
      <c r="L74" s="459">
        <f>'1. mell.bevétel_össz'!L73-'23._önként_össz_bev'!L75</f>
        <v>0</v>
      </c>
      <c r="M74"/>
      <c r="N74"/>
      <c r="O74" s="1293"/>
      <c r="P74" s="1293"/>
      <c r="Q74" s="1293"/>
      <c r="R74" s="1295"/>
      <c r="S74" s="1293"/>
      <c r="T74" s="1293"/>
      <c r="U74" s="1293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  <c r="AQH74"/>
      <c r="AQI74"/>
      <c r="AQJ74"/>
      <c r="AQK74"/>
      <c r="AQL74"/>
      <c r="AQM74"/>
      <c r="AQN74"/>
      <c r="AQO74"/>
      <c r="AQP74"/>
      <c r="AQQ74"/>
      <c r="AQR74"/>
      <c r="AQS74"/>
      <c r="AQT74"/>
      <c r="AQU74"/>
      <c r="AQV74"/>
      <c r="AQW74"/>
      <c r="AQX74"/>
      <c r="AQY74"/>
      <c r="AQZ74"/>
      <c r="ARA74"/>
      <c r="ARB74"/>
      <c r="ARC74"/>
      <c r="ARD74"/>
      <c r="ARE74"/>
      <c r="ARF74"/>
      <c r="ARG74"/>
      <c r="ARH74"/>
      <c r="ARI74"/>
      <c r="ARJ74"/>
      <c r="ARK74"/>
      <c r="ARL74"/>
      <c r="ARM74"/>
      <c r="ARN74"/>
      <c r="ARO74"/>
      <c r="ARP74"/>
      <c r="ARQ74"/>
      <c r="ARR74"/>
      <c r="ARS74"/>
      <c r="ART74"/>
      <c r="ARU74"/>
      <c r="ARV74"/>
      <c r="ARW74"/>
      <c r="ARX74"/>
      <c r="ARY74"/>
      <c r="ARZ74"/>
      <c r="ASA74"/>
      <c r="ASB74"/>
      <c r="ASC74"/>
      <c r="ASD74"/>
      <c r="ASE74"/>
      <c r="ASF74"/>
      <c r="ASG74"/>
      <c r="ASH74"/>
      <c r="ASI74"/>
      <c r="ASJ74"/>
      <c r="ASK74"/>
      <c r="ASL74"/>
      <c r="ASM74"/>
      <c r="ASN74"/>
      <c r="ASO74"/>
      <c r="ASP74"/>
      <c r="ASQ74"/>
      <c r="ASR74"/>
      <c r="ASS74"/>
      <c r="AST74"/>
      <c r="ASU74"/>
      <c r="ASV74"/>
      <c r="ASW74"/>
      <c r="ASX74"/>
      <c r="ASY74"/>
      <c r="ASZ74"/>
      <c r="ATA74"/>
      <c r="ATB74"/>
      <c r="ATC74"/>
      <c r="ATD74"/>
      <c r="ATE74"/>
      <c r="ATF74"/>
      <c r="ATG74"/>
      <c r="ATH74"/>
      <c r="ATI74"/>
      <c r="ATJ74"/>
      <c r="ATK74"/>
      <c r="ATL74"/>
      <c r="ATM74"/>
      <c r="ATN74"/>
      <c r="ATO74"/>
      <c r="ATP74"/>
      <c r="ATQ74"/>
      <c r="ATR74"/>
      <c r="ATS74"/>
      <c r="ATT74"/>
      <c r="ATU74"/>
      <c r="ATV74"/>
      <c r="ATW74"/>
      <c r="ATX74"/>
      <c r="ATY74"/>
      <c r="ATZ74"/>
      <c r="AUA74"/>
      <c r="AUB74"/>
      <c r="AUC74"/>
      <c r="AUD74"/>
      <c r="AUE74"/>
      <c r="AUF74"/>
      <c r="AUG74"/>
      <c r="AUH74"/>
      <c r="AUI74"/>
      <c r="AUJ74"/>
      <c r="AUK74"/>
      <c r="AUL74"/>
      <c r="AUM74"/>
      <c r="AUN74"/>
      <c r="AUO74"/>
      <c r="AUP74"/>
      <c r="AUQ74"/>
      <c r="AUR74"/>
      <c r="AUS74"/>
      <c r="AUT74"/>
      <c r="AUU74"/>
      <c r="AUV74"/>
      <c r="AUW74"/>
      <c r="AUX74"/>
      <c r="AUY74"/>
      <c r="AUZ74"/>
      <c r="AVA74"/>
      <c r="AVB74"/>
      <c r="AVC74"/>
      <c r="AVD74"/>
      <c r="AVE74"/>
      <c r="AVF74"/>
      <c r="AVG74"/>
      <c r="AVH74"/>
      <c r="AVI74"/>
      <c r="AVJ74"/>
      <c r="AVK74"/>
      <c r="AVL74"/>
      <c r="AVM74"/>
      <c r="AVN74"/>
      <c r="AVO74"/>
      <c r="AVP74"/>
      <c r="AVQ74"/>
      <c r="AVR74"/>
      <c r="AVS74"/>
      <c r="AVT74"/>
      <c r="AVU74"/>
      <c r="AVV74"/>
      <c r="AVW74"/>
      <c r="AVX74"/>
      <c r="AVY74"/>
      <c r="AVZ74"/>
      <c r="AWA74"/>
      <c r="AWB74"/>
      <c r="AWC74"/>
      <c r="AWD74"/>
      <c r="AWE74"/>
      <c r="AWF74"/>
      <c r="AWG74"/>
      <c r="AWH74"/>
      <c r="AWI74"/>
      <c r="AWJ74"/>
      <c r="AWK74"/>
      <c r="AWL74"/>
      <c r="AWM74"/>
      <c r="AWN74"/>
      <c r="AWO74"/>
      <c r="AWP74"/>
      <c r="AWQ74"/>
      <c r="AWR74"/>
      <c r="AWS74"/>
      <c r="AWT74"/>
      <c r="AWU74"/>
      <c r="AWV74"/>
      <c r="AWW74"/>
      <c r="AWX74"/>
      <c r="AWY74"/>
      <c r="AWZ74"/>
      <c r="AXA74"/>
      <c r="AXB74"/>
      <c r="AXC74"/>
      <c r="AXD74"/>
      <c r="AXE74"/>
      <c r="AXF74"/>
      <c r="AXG74"/>
      <c r="AXH74"/>
      <c r="AXI74"/>
      <c r="AXJ74"/>
      <c r="AXK74"/>
      <c r="AXL74"/>
      <c r="AXM74"/>
      <c r="AXN74"/>
      <c r="AXO74"/>
      <c r="AXP74"/>
      <c r="AXQ74"/>
      <c r="AXR74"/>
      <c r="AXS74"/>
      <c r="AXT74"/>
      <c r="AXU74"/>
      <c r="AXV74"/>
      <c r="AXW74"/>
      <c r="AXX74"/>
      <c r="AXY74"/>
      <c r="AXZ74"/>
      <c r="AYA74"/>
      <c r="AYB74"/>
      <c r="AYC74"/>
      <c r="AYD74"/>
      <c r="AYE74"/>
      <c r="AYF74"/>
      <c r="AYG74"/>
      <c r="AYH74"/>
      <c r="AYI74"/>
      <c r="AYJ74"/>
      <c r="AYK74"/>
      <c r="AYL74"/>
      <c r="AYM74"/>
      <c r="AYN74"/>
      <c r="AYO74"/>
      <c r="AYP74"/>
      <c r="AYQ74"/>
      <c r="AYR74"/>
      <c r="AYS74"/>
      <c r="AYT74"/>
      <c r="AYU74"/>
      <c r="AYV74"/>
      <c r="AYW74"/>
      <c r="AYX74"/>
      <c r="AYY74"/>
      <c r="AYZ74"/>
      <c r="AZA74"/>
      <c r="AZB74"/>
      <c r="AZC74"/>
      <c r="AZD74"/>
      <c r="AZE74"/>
      <c r="AZF74"/>
      <c r="AZG74"/>
      <c r="AZH74"/>
      <c r="AZI74"/>
      <c r="AZJ74"/>
      <c r="AZK74"/>
      <c r="AZL74"/>
      <c r="AZM74"/>
      <c r="AZN74"/>
      <c r="AZO74"/>
      <c r="AZP74"/>
      <c r="AZQ74"/>
      <c r="AZR74"/>
      <c r="AZS74"/>
      <c r="AZT74"/>
      <c r="AZU74"/>
      <c r="AZV74"/>
      <c r="AZW74"/>
      <c r="AZX74"/>
      <c r="AZY74"/>
      <c r="AZZ74"/>
      <c r="BAA74"/>
      <c r="BAB74"/>
      <c r="BAC74"/>
      <c r="BAD74"/>
      <c r="BAE74"/>
      <c r="BAF74"/>
      <c r="BAG74"/>
      <c r="BAH74"/>
      <c r="BAI74"/>
      <c r="BAJ74"/>
      <c r="BAK74"/>
      <c r="BAL74"/>
      <c r="BAM74"/>
      <c r="BAN74"/>
      <c r="BAO74"/>
      <c r="BAP74"/>
      <c r="BAQ74"/>
      <c r="BAR74"/>
      <c r="BAS74"/>
      <c r="BAT74"/>
      <c r="BAU74"/>
      <c r="BAV74"/>
      <c r="BAW74"/>
      <c r="BAX74"/>
      <c r="BAY74"/>
      <c r="BAZ74"/>
      <c r="BBA74"/>
      <c r="BBB74"/>
      <c r="BBC74"/>
      <c r="BBD74"/>
      <c r="BBE74"/>
      <c r="BBF74"/>
      <c r="BBG74"/>
      <c r="BBH74"/>
      <c r="BBI74"/>
      <c r="BBJ74"/>
      <c r="BBK74"/>
      <c r="BBL74"/>
      <c r="BBM74"/>
      <c r="BBN74"/>
      <c r="BBO74"/>
      <c r="BBP74"/>
      <c r="BBQ74"/>
      <c r="BBR74"/>
      <c r="BBS74"/>
      <c r="BBT74"/>
      <c r="BBU74"/>
      <c r="BBV74"/>
      <c r="BBW74"/>
      <c r="BBX74"/>
      <c r="BBY74"/>
      <c r="BBZ74"/>
      <c r="BCA74"/>
      <c r="BCB74"/>
      <c r="BCC74"/>
      <c r="BCD74"/>
      <c r="BCE74"/>
      <c r="BCF74"/>
      <c r="BCG74"/>
      <c r="BCH74"/>
      <c r="BCI74"/>
      <c r="BCJ74"/>
      <c r="BCK74"/>
      <c r="BCL74"/>
      <c r="BCM74"/>
      <c r="BCN74"/>
      <c r="BCO74"/>
      <c r="BCP74"/>
      <c r="BCQ74"/>
      <c r="BCR74"/>
      <c r="BCS74"/>
      <c r="BCT74"/>
      <c r="BCU74"/>
      <c r="BCV74"/>
      <c r="BCW74"/>
      <c r="BCX74"/>
      <c r="BCY74"/>
      <c r="BCZ74"/>
      <c r="BDA74"/>
      <c r="BDB74"/>
      <c r="BDC74"/>
      <c r="BDD74"/>
      <c r="BDE74"/>
      <c r="BDF74"/>
      <c r="BDG74"/>
      <c r="BDH74"/>
      <c r="BDI74"/>
      <c r="BDJ74"/>
      <c r="BDK74"/>
      <c r="BDL74"/>
      <c r="BDM74"/>
      <c r="BDN74"/>
      <c r="BDO74"/>
      <c r="BDP74"/>
      <c r="BDQ74"/>
      <c r="BDR74"/>
      <c r="BDS74"/>
      <c r="BDT74"/>
      <c r="BDU74"/>
      <c r="BDV74"/>
      <c r="BDW74"/>
      <c r="BDX74"/>
      <c r="BDY74"/>
      <c r="BDZ74"/>
      <c r="BEA74"/>
      <c r="BEB74"/>
      <c r="BEC74"/>
      <c r="BED74"/>
      <c r="BEE74"/>
      <c r="BEF74"/>
      <c r="BEG74"/>
      <c r="BEH74"/>
      <c r="BEI74"/>
      <c r="BEJ74"/>
      <c r="BEK74"/>
      <c r="BEL74"/>
      <c r="BEM74"/>
      <c r="BEN74"/>
      <c r="BEO74"/>
      <c r="BEP74"/>
      <c r="BEQ74"/>
      <c r="BER74"/>
      <c r="BES74"/>
      <c r="BET74"/>
      <c r="BEU74"/>
      <c r="BEV74"/>
      <c r="BEW74"/>
      <c r="BEX74"/>
      <c r="BEY74"/>
      <c r="BEZ74"/>
      <c r="BFA74"/>
      <c r="BFB74"/>
      <c r="BFC74"/>
      <c r="BFD74"/>
      <c r="BFE74"/>
      <c r="BFF74"/>
      <c r="BFG74"/>
      <c r="BFH74"/>
      <c r="BFI74"/>
      <c r="BFJ74"/>
      <c r="BFK74"/>
      <c r="BFL74"/>
      <c r="BFM74"/>
      <c r="BFN74"/>
      <c r="BFO74"/>
      <c r="BFP74"/>
      <c r="BFQ74"/>
      <c r="BFR74"/>
      <c r="BFS74"/>
      <c r="BFT74"/>
      <c r="BFU74"/>
      <c r="BFV74"/>
      <c r="BFW74"/>
      <c r="BFX74"/>
      <c r="BFY74"/>
      <c r="BFZ74"/>
      <c r="BGA74"/>
      <c r="BGB74"/>
      <c r="BGC74"/>
      <c r="BGD74"/>
      <c r="BGE74"/>
      <c r="BGF74"/>
      <c r="BGG74"/>
      <c r="BGH74"/>
      <c r="BGI74"/>
      <c r="BGJ74"/>
      <c r="BGK74"/>
      <c r="BGL74"/>
      <c r="BGM74"/>
      <c r="BGN74"/>
      <c r="BGO74"/>
      <c r="BGP74"/>
      <c r="BGQ74"/>
      <c r="BGR74"/>
      <c r="BGS74"/>
      <c r="BGT74"/>
      <c r="BGU74"/>
      <c r="BGV74"/>
      <c r="BGW74"/>
      <c r="BGX74"/>
      <c r="BGY74"/>
      <c r="BGZ74"/>
      <c r="BHA74"/>
      <c r="BHB74"/>
      <c r="BHC74"/>
      <c r="BHD74"/>
      <c r="BHE74"/>
      <c r="BHF74"/>
      <c r="BHG74"/>
      <c r="BHH74"/>
      <c r="BHI74"/>
      <c r="BHJ74"/>
      <c r="BHK74"/>
      <c r="BHL74"/>
      <c r="BHM74"/>
      <c r="BHN74"/>
      <c r="BHO74"/>
      <c r="BHP74"/>
      <c r="BHQ74"/>
      <c r="BHR74"/>
      <c r="BHS74"/>
      <c r="BHT74"/>
      <c r="BHU74"/>
      <c r="BHV74"/>
      <c r="BHW74"/>
      <c r="BHX74"/>
      <c r="BHY74"/>
      <c r="BHZ74"/>
      <c r="BIA74"/>
      <c r="BIB74"/>
      <c r="BIC74"/>
      <c r="BID74"/>
      <c r="BIE74"/>
      <c r="BIF74"/>
      <c r="BIG74"/>
      <c r="BIH74"/>
      <c r="BII74"/>
      <c r="BIJ74"/>
      <c r="BIK74"/>
      <c r="BIL74"/>
      <c r="BIM74"/>
      <c r="BIN74"/>
      <c r="BIO74"/>
      <c r="BIP74"/>
      <c r="BIQ74"/>
      <c r="BIR74"/>
      <c r="BIS74"/>
      <c r="BIT74"/>
      <c r="BIU74"/>
      <c r="BIV74"/>
      <c r="BIW74"/>
      <c r="BIX74"/>
      <c r="BIY74"/>
      <c r="BIZ74"/>
      <c r="BJA74"/>
      <c r="BJB74"/>
      <c r="BJC74"/>
      <c r="BJD74"/>
      <c r="BJE74"/>
      <c r="BJF74"/>
      <c r="BJG74"/>
      <c r="BJH74"/>
      <c r="BJI74"/>
      <c r="BJJ74"/>
      <c r="BJK74"/>
      <c r="BJL74"/>
      <c r="BJM74"/>
      <c r="BJN74"/>
      <c r="BJO74"/>
      <c r="BJP74"/>
      <c r="BJQ74"/>
      <c r="BJR74"/>
      <c r="BJS74"/>
      <c r="BJT74"/>
      <c r="BJU74"/>
      <c r="BJV74"/>
      <c r="BJW74"/>
      <c r="BJX74"/>
      <c r="BJY74"/>
      <c r="BJZ74"/>
      <c r="BKA74"/>
      <c r="BKB74"/>
      <c r="BKC74"/>
      <c r="BKD74"/>
      <c r="BKE74"/>
      <c r="BKF74"/>
      <c r="BKG74"/>
      <c r="BKH74"/>
      <c r="BKI74"/>
      <c r="BKJ74"/>
      <c r="BKK74"/>
      <c r="BKL74"/>
      <c r="BKM74"/>
      <c r="BKN74"/>
      <c r="BKO74"/>
      <c r="BKP74"/>
      <c r="BKQ74"/>
      <c r="BKR74"/>
      <c r="BKS74"/>
      <c r="BKT74"/>
      <c r="BKU74"/>
      <c r="BKV74"/>
      <c r="BKW74"/>
      <c r="BKX74"/>
      <c r="BKY74"/>
      <c r="BKZ74"/>
      <c r="BLA74"/>
      <c r="BLB74"/>
      <c r="BLC74"/>
      <c r="BLD74"/>
      <c r="BLE74"/>
      <c r="BLF74"/>
      <c r="BLG74"/>
      <c r="BLH74"/>
      <c r="BLI74"/>
      <c r="BLJ74"/>
      <c r="BLK74"/>
      <c r="BLL74"/>
      <c r="BLM74"/>
      <c r="BLN74"/>
      <c r="BLO74"/>
      <c r="BLP74"/>
      <c r="BLQ74"/>
      <c r="BLR74"/>
      <c r="BLS74"/>
      <c r="BLT74"/>
      <c r="BLU74"/>
      <c r="BLV74"/>
      <c r="BLW74"/>
      <c r="BLX74"/>
      <c r="BLY74"/>
      <c r="BLZ74"/>
      <c r="BMA74"/>
      <c r="BMB74"/>
      <c r="BMC74"/>
      <c r="BMD74"/>
      <c r="BME74"/>
      <c r="BMF74"/>
      <c r="BMG74"/>
      <c r="BMH74"/>
      <c r="BMI74"/>
      <c r="BMJ74"/>
      <c r="BMK74"/>
      <c r="BML74"/>
      <c r="BMM74"/>
      <c r="BMN74"/>
      <c r="BMO74"/>
      <c r="BMP74"/>
      <c r="BMQ74"/>
      <c r="BMR74"/>
      <c r="BMS74"/>
      <c r="BMT74"/>
      <c r="BMU74"/>
      <c r="BMV74"/>
      <c r="BMW74"/>
      <c r="BMX74"/>
      <c r="BMY74"/>
      <c r="BMZ74"/>
      <c r="BNA74"/>
      <c r="BNB74"/>
      <c r="BNC74"/>
      <c r="BND74"/>
      <c r="BNE74"/>
      <c r="BNF74"/>
      <c r="BNG74"/>
      <c r="BNH74"/>
      <c r="BNI74"/>
      <c r="BNJ74"/>
      <c r="BNK74"/>
      <c r="BNL74"/>
      <c r="BNM74"/>
      <c r="BNN74"/>
      <c r="BNO74"/>
      <c r="BNP74"/>
      <c r="BNQ74"/>
      <c r="BNR74"/>
      <c r="BNS74"/>
      <c r="BNT74"/>
      <c r="BNU74"/>
      <c r="BNV74"/>
      <c r="BNW74"/>
      <c r="BNX74"/>
      <c r="BNY74"/>
      <c r="BNZ74"/>
      <c r="BOA74"/>
      <c r="BOB74"/>
      <c r="BOC74"/>
      <c r="BOD74"/>
      <c r="BOE74"/>
      <c r="BOF74"/>
      <c r="BOG74"/>
      <c r="BOH74"/>
      <c r="BOI74"/>
      <c r="BOJ74"/>
      <c r="BOK74"/>
      <c r="BOL74"/>
      <c r="BOM74"/>
      <c r="BON74"/>
      <c r="BOO74"/>
      <c r="BOP74"/>
      <c r="BOQ74"/>
      <c r="BOR74"/>
      <c r="BOS74"/>
      <c r="BOT74"/>
      <c r="BOU74"/>
      <c r="BOV74"/>
      <c r="BOW74"/>
      <c r="BOX74"/>
      <c r="BOY74"/>
      <c r="BOZ74"/>
      <c r="BPA74"/>
      <c r="BPB74"/>
      <c r="BPC74"/>
      <c r="BPD74"/>
      <c r="BPE74"/>
      <c r="BPF74"/>
      <c r="BPG74"/>
      <c r="BPH74"/>
      <c r="BPI74"/>
      <c r="BPJ74"/>
      <c r="BPK74"/>
      <c r="BPL74"/>
      <c r="BPM74"/>
      <c r="BPN74"/>
      <c r="BPO74"/>
      <c r="BPP74"/>
      <c r="BPQ74"/>
      <c r="BPR74"/>
      <c r="BPS74"/>
      <c r="BPT74"/>
      <c r="BPU74"/>
      <c r="BPV74"/>
      <c r="BPW74"/>
      <c r="BPX74"/>
      <c r="BPY74"/>
      <c r="BPZ74"/>
      <c r="BQA74"/>
      <c r="BQB74"/>
      <c r="BQC74"/>
      <c r="BQD74"/>
      <c r="BQE74"/>
      <c r="BQF74"/>
      <c r="BQG74"/>
      <c r="BQH74"/>
      <c r="BQI74"/>
      <c r="BQJ74"/>
      <c r="BQK74"/>
      <c r="BQL74"/>
      <c r="BQM74"/>
      <c r="BQN74"/>
      <c r="BQO74"/>
      <c r="BQP74"/>
      <c r="BQQ74"/>
      <c r="BQR74"/>
      <c r="BQS74"/>
      <c r="BQT74"/>
      <c r="BQU74"/>
      <c r="BQV74"/>
      <c r="BQW74"/>
      <c r="BQX74"/>
      <c r="BQY74"/>
      <c r="BQZ74"/>
      <c r="BRA74"/>
      <c r="BRB74"/>
      <c r="BRC74"/>
      <c r="BRD74"/>
      <c r="BRE74"/>
      <c r="BRF74"/>
      <c r="BRG74"/>
      <c r="BRH74"/>
      <c r="BRI74"/>
      <c r="BRJ74"/>
      <c r="BRK74"/>
      <c r="BRL74"/>
      <c r="BRM74"/>
      <c r="BRN74"/>
      <c r="BRO74"/>
      <c r="BRP74"/>
      <c r="BRQ74"/>
      <c r="BRR74"/>
      <c r="BRS74"/>
      <c r="BRT74"/>
      <c r="BRU74"/>
      <c r="BRV74"/>
      <c r="BRW74"/>
      <c r="BRX74"/>
      <c r="BRY74"/>
      <c r="BRZ74"/>
      <c r="BSA74"/>
      <c r="BSB74"/>
      <c r="BSC74"/>
      <c r="BSD74"/>
      <c r="BSE74"/>
      <c r="BSF74"/>
      <c r="BSG74"/>
      <c r="BSH74"/>
      <c r="BSI74"/>
      <c r="BSJ74"/>
      <c r="BSK74"/>
      <c r="BSL74"/>
      <c r="BSM74"/>
      <c r="BSN74"/>
      <c r="BSO74"/>
      <c r="BSP74"/>
      <c r="BSQ74"/>
      <c r="BSR74"/>
      <c r="BSS74"/>
      <c r="BST74"/>
      <c r="BSU74"/>
      <c r="BSV74"/>
      <c r="BSW74"/>
      <c r="BSX74"/>
      <c r="BSY74"/>
      <c r="BSZ74"/>
      <c r="BTA74"/>
      <c r="BTB74"/>
      <c r="BTC74"/>
      <c r="BTD74"/>
      <c r="BTE74"/>
      <c r="BTF74"/>
      <c r="BTG74"/>
      <c r="BTH74"/>
      <c r="BTI74"/>
      <c r="BTJ74"/>
      <c r="BTK74"/>
      <c r="BTL74"/>
      <c r="BTM74"/>
      <c r="BTN74"/>
      <c r="BTO74"/>
      <c r="BTP74"/>
      <c r="BTQ74"/>
      <c r="BTR74"/>
      <c r="BTS74"/>
      <c r="BTT74"/>
      <c r="BTU74"/>
      <c r="BTV74"/>
      <c r="BTW74"/>
      <c r="BTX74"/>
      <c r="BTY74"/>
      <c r="BTZ74"/>
      <c r="BUA74"/>
      <c r="BUB74"/>
      <c r="BUC74"/>
      <c r="BUD74"/>
      <c r="BUE74"/>
      <c r="BUF74"/>
      <c r="BUG74"/>
      <c r="BUH74"/>
      <c r="BUI74"/>
      <c r="BUJ74"/>
      <c r="BUK74"/>
      <c r="BUL74"/>
      <c r="BUM74"/>
      <c r="BUN74"/>
      <c r="BUO74"/>
      <c r="BUP74"/>
      <c r="BUQ74"/>
      <c r="BUR74"/>
      <c r="BUS74"/>
      <c r="BUT74"/>
      <c r="BUU74"/>
      <c r="BUV74"/>
      <c r="BUW74"/>
      <c r="BUX74"/>
      <c r="BUY74"/>
      <c r="BUZ74"/>
      <c r="BVA74"/>
      <c r="BVB74"/>
      <c r="BVC74"/>
      <c r="BVD74"/>
      <c r="BVE74"/>
      <c r="BVF74"/>
      <c r="BVG74"/>
      <c r="BVH74"/>
      <c r="BVI74"/>
      <c r="BVJ74"/>
      <c r="BVK74"/>
      <c r="BVL74"/>
      <c r="BVM74"/>
      <c r="BVN74"/>
      <c r="BVO74"/>
      <c r="BVP74"/>
      <c r="BVQ74"/>
      <c r="BVR74"/>
      <c r="BVS74"/>
      <c r="BVT74"/>
      <c r="BVU74"/>
      <c r="BVV74"/>
      <c r="BVW74"/>
      <c r="BVX74"/>
      <c r="BVY74"/>
      <c r="BVZ74"/>
      <c r="BWA74"/>
      <c r="BWB74"/>
      <c r="BWC74"/>
      <c r="BWD74"/>
      <c r="BWE74"/>
      <c r="BWF74"/>
      <c r="BWG74"/>
      <c r="BWH74"/>
      <c r="BWI74"/>
      <c r="BWJ74"/>
      <c r="BWK74"/>
      <c r="BWL74"/>
      <c r="BWM74"/>
      <c r="BWN74"/>
      <c r="BWO74"/>
      <c r="BWP74"/>
      <c r="BWQ74"/>
      <c r="BWR74"/>
      <c r="BWS74"/>
      <c r="BWT74"/>
      <c r="BWU74"/>
      <c r="BWV74"/>
      <c r="BWW74"/>
      <c r="BWX74"/>
      <c r="BWY74"/>
      <c r="BWZ74"/>
      <c r="BXA74"/>
      <c r="BXB74"/>
      <c r="BXC74"/>
      <c r="BXD74"/>
      <c r="BXE74"/>
      <c r="BXF74"/>
      <c r="BXG74"/>
      <c r="BXH74"/>
      <c r="BXI74"/>
      <c r="BXJ74"/>
      <c r="BXK74"/>
      <c r="BXL74"/>
      <c r="BXM74"/>
      <c r="BXN74"/>
      <c r="BXO74"/>
      <c r="BXP74"/>
      <c r="BXQ74"/>
      <c r="BXR74"/>
      <c r="BXS74"/>
      <c r="BXT74"/>
      <c r="BXU74"/>
      <c r="BXV74"/>
      <c r="BXW74"/>
      <c r="BXX74"/>
      <c r="BXY74"/>
      <c r="BXZ74"/>
      <c r="BYA74"/>
      <c r="BYB74"/>
      <c r="BYC74"/>
      <c r="BYD74"/>
      <c r="BYE74"/>
      <c r="BYF74"/>
      <c r="BYG74"/>
      <c r="BYH74"/>
      <c r="BYI74"/>
      <c r="BYJ74"/>
      <c r="BYK74"/>
      <c r="BYL74"/>
      <c r="BYM74"/>
      <c r="BYN74"/>
      <c r="BYO74"/>
      <c r="BYP74"/>
      <c r="BYQ74"/>
      <c r="BYR74"/>
      <c r="BYS74"/>
      <c r="BYT74"/>
      <c r="BYU74"/>
      <c r="BYV74"/>
      <c r="BYW74"/>
      <c r="BYX74"/>
      <c r="BYY74"/>
      <c r="BYZ74"/>
      <c r="BZA74"/>
      <c r="BZB74"/>
      <c r="BZC74"/>
      <c r="BZD74"/>
      <c r="BZE74"/>
      <c r="BZF74"/>
      <c r="BZG74"/>
      <c r="BZH74"/>
      <c r="BZI74"/>
      <c r="BZJ74"/>
      <c r="BZK74"/>
      <c r="BZL74"/>
      <c r="BZM74"/>
      <c r="BZN74"/>
      <c r="BZO74"/>
      <c r="BZP74"/>
      <c r="BZQ74"/>
      <c r="BZR74"/>
      <c r="BZS74"/>
      <c r="BZT74"/>
      <c r="BZU74"/>
      <c r="BZV74"/>
      <c r="BZW74"/>
      <c r="BZX74"/>
      <c r="BZY74"/>
      <c r="BZZ74"/>
      <c r="CAA74"/>
      <c r="CAB74"/>
      <c r="CAC74"/>
      <c r="CAD74"/>
      <c r="CAE74"/>
      <c r="CAF74"/>
      <c r="CAG74"/>
      <c r="CAH74"/>
      <c r="CAI74"/>
      <c r="CAJ74"/>
      <c r="CAK74"/>
      <c r="CAL74"/>
      <c r="CAM74"/>
      <c r="CAN74"/>
      <c r="CAO74"/>
      <c r="CAP74"/>
      <c r="CAQ74"/>
      <c r="CAR74"/>
      <c r="CAS74"/>
      <c r="CAT74"/>
      <c r="CAU74"/>
      <c r="CAV74"/>
      <c r="CAW74"/>
      <c r="CAX74"/>
      <c r="CAY74"/>
      <c r="CAZ74"/>
      <c r="CBA74"/>
      <c r="CBB74"/>
      <c r="CBC74"/>
      <c r="CBD74"/>
      <c r="CBE74"/>
      <c r="CBF74"/>
      <c r="CBG74"/>
      <c r="CBH74"/>
      <c r="CBI74"/>
      <c r="CBJ74"/>
      <c r="CBK74"/>
      <c r="CBL74"/>
      <c r="CBM74"/>
      <c r="CBN74"/>
      <c r="CBO74"/>
      <c r="CBP74"/>
      <c r="CBQ74"/>
      <c r="CBR74"/>
      <c r="CBS74"/>
      <c r="CBT74"/>
      <c r="CBU74"/>
      <c r="CBV74"/>
      <c r="CBW74"/>
      <c r="CBX74"/>
      <c r="CBY74"/>
      <c r="CBZ74"/>
      <c r="CCA74"/>
      <c r="CCB74"/>
      <c r="CCC74"/>
      <c r="CCD74"/>
      <c r="CCE74"/>
      <c r="CCF74"/>
      <c r="CCG74"/>
      <c r="CCH74"/>
      <c r="CCI74"/>
      <c r="CCJ74"/>
      <c r="CCK74"/>
      <c r="CCL74"/>
      <c r="CCM74"/>
      <c r="CCN74"/>
      <c r="CCO74"/>
      <c r="CCP74"/>
      <c r="CCQ74"/>
      <c r="CCR74"/>
      <c r="CCS74"/>
      <c r="CCT74"/>
      <c r="CCU74"/>
      <c r="CCV74"/>
      <c r="CCW74"/>
      <c r="CCX74"/>
      <c r="CCY74"/>
      <c r="CCZ74"/>
      <c r="CDA74"/>
      <c r="CDB74"/>
      <c r="CDC74"/>
      <c r="CDD74"/>
      <c r="CDE74"/>
      <c r="CDF74"/>
      <c r="CDG74"/>
      <c r="CDH74"/>
      <c r="CDI74"/>
      <c r="CDJ74"/>
      <c r="CDK74"/>
      <c r="CDL74"/>
      <c r="CDM74"/>
      <c r="CDN74"/>
      <c r="CDO74"/>
      <c r="CDP74"/>
      <c r="CDQ74"/>
      <c r="CDR74"/>
      <c r="CDS74"/>
      <c r="CDT74"/>
      <c r="CDU74"/>
      <c r="CDV74"/>
      <c r="CDW74"/>
      <c r="CDX74"/>
      <c r="CDY74"/>
      <c r="CDZ74"/>
      <c r="CEA74"/>
      <c r="CEB74"/>
      <c r="CEC74"/>
      <c r="CED74"/>
      <c r="CEE74"/>
      <c r="CEF74"/>
      <c r="CEG74"/>
      <c r="CEH74"/>
      <c r="CEI74"/>
      <c r="CEJ74"/>
      <c r="CEK74"/>
      <c r="CEL74"/>
      <c r="CEM74"/>
      <c r="CEN74"/>
      <c r="CEO74"/>
      <c r="CEP74"/>
      <c r="CEQ74"/>
      <c r="CER74"/>
      <c r="CES74"/>
      <c r="CET74"/>
      <c r="CEU74"/>
      <c r="CEV74"/>
      <c r="CEW74"/>
      <c r="CEX74"/>
      <c r="CEY74"/>
      <c r="CEZ74"/>
      <c r="CFA74"/>
      <c r="CFB74"/>
      <c r="CFC74"/>
      <c r="CFD74"/>
      <c r="CFE74"/>
      <c r="CFF74"/>
      <c r="CFG74"/>
      <c r="CFH74"/>
      <c r="CFI74"/>
      <c r="CFJ74"/>
      <c r="CFK74"/>
      <c r="CFL74"/>
      <c r="CFM74"/>
      <c r="CFN74"/>
      <c r="CFO74"/>
      <c r="CFP74"/>
      <c r="CFQ74"/>
      <c r="CFR74"/>
      <c r="CFS74"/>
      <c r="CFT74"/>
      <c r="CFU74"/>
      <c r="CFV74"/>
      <c r="CFW74"/>
      <c r="CFX74"/>
      <c r="CFY74"/>
      <c r="CFZ74"/>
      <c r="CGA74"/>
      <c r="CGB74"/>
      <c r="CGC74"/>
      <c r="CGD74"/>
      <c r="CGE74"/>
      <c r="CGF74"/>
      <c r="CGG74"/>
      <c r="CGH74"/>
      <c r="CGI74"/>
      <c r="CGJ74"/>
      <c r="CGK74"/>
      <c r="CGL74"/>
      <c r="CGM74"/>
      <c r="CGN74"/>
      <c r="CGO74"/>
      <c r="CGP74"/>
      <c r="CGQ74"/>
      <c r="CGR74"/>
      <c r="CGS74"/>
      <c r="CGT74"/>
      <c r="CGU74"/>
      <c r="CGV74"/>
      <c r="CGW74"/>
      <c r="CGX74"/>
      <c r="CGY74"/>
      <c r="CGZ74"/>
      <c r="CHA74"/>
      <c r="CHB74"/>
      <c r="CHC74"/>
      <c r="CHD74"/>
      <c r="CHE74"/>
      <c r="CHF74"/>
      <c r="CHG74"/>
      <c r="CHH74"/>
      <c r="CHI74"/>
      <c r="CHJ74"/>
      <c r="CHK74"/>
      <c r="CHL74"/>
      <c r="CHM74"/>
      <c r="CHN74"/>
      <c r="CHO74"/>
      <c r="CHP74"/>
      <c r="CHQ74"/>
      <c r="CHR74"/>
      <c r="CHS74"/>
      <c r="CHT74"/>
      <c r="CHU74"/>
      <c r="CHV74"/>
      <c r="CHW74"/>
      <c r="CHX74"/>
      <c r="CHY74"/>
      <c r="CHZ74"/>
      <c r="CIA74"/>
      <c r="CIB74"/>
      <c r="CIC74"/>
      <c r="CID74"/>
      <c r="CIE74"/>
      <c r="CIF74"/>
      <c r="CIG74"/>
      <c r="CIH74"/>
      <c r="CII74"/>
      <c r="CIJ74"/>
      <c r="CIK74"/>
      <c r="CIL74"/>
      <c r="CIM74"/>
      <c r="CIN74"/>
      <c r="CIO74"/>
      <c r="CIP74"/>
      <c r="CIQ74"/>
      <c r="CIR74"/>
      <c r="CIS74"/>
      <c r="CIT74"/>
      <c r="CIU74"/>
      <c r="CIV74"/>
      <c r="CIW74"/>
      <c r="CIX74"/>
      <c r="CIY74"/>
      <c r="CIZ74"/>
      <c r="CJA74"/>
      <c r="CJB74"/>
      <c r="CJC74"/>
      <c r="CJD74"/>
      <c r="CJE74"/>
      <c r="CJF74"/>
      <c r="CJG74"/>
      <c r="CJH74"/>
      <c r="CJI74"/>
      <c r="CJJ74"/>
      <c r="CJK74"/>
      <c r="CJL74"/>
      <c r="CJM74"/>
      <c r="CJN74"/>
      <c r="CJO74"/>
      <c r="CJP74"/>
      <c r="CJQ74"/>
      <c r="CJR74"/>
      <c r="CJS74"/>
      <c r="CJT74"/>
      <c r="CJU74"/>
      <c r="CJV74"/>
      <c r="CJW74"/>
      <c r="CJX74"/>
      <c r="CJY74"/>
      <c r="CJZ74"/>
      <c r="CKA74"/>
      <c r="CKB74"/>
      <c r="CKC74"/>
      <c r="CKD74"/>
      <c r="CKE74"/>
      <c r="CKF74"/>
      <c r="CKG74"/>
      <c r="CKH74"/>
      <c r="CKI74"/>
      <c r="CKJ74"/>
      <c r="CKK74"/>
      <c r="CKL74"/>
      <c r="CKM74"/>
      <c r="CKN74"/>
      <c r="CKO74"/>
      <c r="CKP74"/>
      <c r="CKQ74"/>
      <c r="CKR74"/>
      <c r="CKS74"/>
      <c r="CKT74"/>
      <c r="CKU74"/>
      <c r="CKV74"/>
      <c r="CKW74"/>
      <c r="CKX74"/>
      <c r="CKY74"/>
      <c r="CKZ74"/>
      <c r="CLA74"/>
      <c r="CLB74"/>
      <c r="CLC74"/>
      <c r="CLD74"/>
      <c r="CLE74"/>
      <c r="CLF74"/>
      <c r="CLG74"/>
      <c r="CLH74"/>
      <c r="CLI74"/>
      <c r="CLJ74"/>
      <c r="CLK74"/>
      <c r="CLL74"/>
      <c r="CLM74"/>
      <c r="CLN74"/>
      <c r="CLO74"/>
      <c r="CLP74"/>
      <c r="CLQ74"/>
      <c r="CLR74"/>
      <c r="CLS74"/>
      <c r="CLT74"/>
      <c r="CLU74"/>
      <c r="CLV74"/>
      <c r="CLW74"/>
      <c r="CLX74"/>
      <c r="CLY74"/>
      <c r="CLZ74"/>
      <c r="CMA74"/>
      <c r="CMB74"/>
      <c r="CMC74"/>
      <c r="CMD74"/>
      <c r="CME74"/>
      <c r="CMF74"/>
      <c r="CMG74"/>
      <c r="CMH74"/>
      <c r="CMI74"/>
      <c r="CMJ74"/>
      <c r="CMK74"/>
      <c r="CML74"/>
      <c r="CMM74"/>
      <c r="CMN74"/>
      <c r="CMO74"/>
      <c r="CMP74"/>
      <c r="CMQ74"/>
      <c r="CMR74"/>
      <c r="CMS74"/>
      <c r="CMT74"/>
      <c r="CMU74"/>
      <c r="CMV74"/>
      <c r="CMW74"/>
      <c r="CMX74"/>
      <c r="CMY74"/>
      <c r="CMZ74"/>
      <c r="CNA74"/>
      <c r="CNB74"/>
      <c r="CNC74"/>
      <c r="CND74"/>
      <c r="CNE74"/>
      <c r="CNF74"/>
      <c r="CNG74"/>
      <c r="CNH74"/>
      <c r="CNI74"/>
      <c r="CNJ74"/>
      <c r="CNK74"/>
      <c r="CNL74"/>
      <c r="CNM74"/>
      <c r="CNN74"/>
      <c r="CNO74"/>
      <c r="CNP74"/>
      <c r="CNQ74"/>
      <c r="CNR74"/>
      <c r="CNS74"/>
      <c r="CNT74"/>
      <c r="CNU74"/>
      <c r="CNV74"/>
      <c r="CNW74"/>
      <c r="CNX74"/>
      <c r="CNY74"/>
      <c r="CNZ74"/>
      <c r="COA74"/>
      <c r="COB74"/>
      <c r="COC74"/>
      <c r="COD74"/>
      <c r="COE74"/>
      <c r="COF74"/>
      <c r="COG74"/>
      <c r="COH74"/>
      <c r="COI74"/>
      <c r="COJ74"/>
      <c r="COK74"/>
      <c r="COL74"/>
      <c r="COM74"/>
      <c r="CON74"/>
      <c r="COO74"/>
      <c r="COP74"/>
      <c r="COQ74"/>
      <c r="COR74"/>
      <c r="COS74"/>
      <c r="COT74"/>
      <c r="COU74"/>
      <c r="COV74"/>
      <c r="COW74"/>
      <c r="COX74"/>
      <c r="COY74"/>
      <c r="COZ74"/>
      <c r="CPA74"/>
      <c r="CPB74"/>
      <c r="CPC74"/>
      <c r="CPD74"/>
      <c r="CPE74"/>
      <c r="CPF74"/>
      <c r="CPG74"/>
      <c r="CPH74"/>
      <c r="CPI74"/>
      <c r="CPJ74"/>
      <c r="CPK74"/>
      <c r="CPL74"/>
      <c r="CPM74"/>
      <c r="CPN74"/>
      <c r="CPO74"/>
      <c r="CPP74"/>
      <c r="CPQ74"/>
      <c r="CPR74"/>
      <c r="CPS74"/>
      <c r="CPT74"/>
      <c r="CPU74"/>
      <c r="CPV74"/>
      <c r="CPW74"/>
      <c r="CPX74"/>
      <c r="CPY74"/>
      <c r="CPZ74"/>
      <c r="CQA74"/>
      <c r="CQB74"/>
      <c r="CQC74"/>
      <c r="CQD74"/>
      <c r="CQE74"/>
      <c r="CQF74"/>
      <c r="CQG74"/>
      <c r="CQH74"/>
      <c r="CQI74"/>
      <c r="CQJ74"/>
      <c r="CQK74"/>
      <c r="CQL74"/>
      <c r="CQM74"/>
      <c r="CQN74"/>
      <c r="CQO74"/>
      <c r="CQP74"/>
      <c r="CQQ74"/>
      <c r="CQR74"/>
      <c r="CQS74"/>
      <c r="CQT74"/>
      <c r="CQU74"/>
      <c r="CQV74"/>
      <c r="CQW74"/>
      <c r="CQX74"/>
      <c r="CQY74"/>
      <c r="CQZ74"/>
      <c r="CRA74"/>
      <c r="CRB74"/>
      <c r="CRC74"/>
      <c r="CRD74"/>
      <c r="CRE74"/>
      <c r="CRF74"/>
      <c r="CRG74"/>
      <c r="CRH74"/>
      <c r="CRI74"/>
      <c r="CRJ74"/>
      <c r="CRK74"/>
      <c r="CRL74"/>
      <c r="CRM74"/>
      <c r="CRN74"/>
      <c r="CRO74"/>
      <c r="CRP74"/>
      <c r="CRQ74"/>
      <c r="CRR74"/>
      <c r="CRS74"/>
      <c r="CRT74"/>
      <c r="CRU74"/>
      <c r="CRV74"/>
      <c r="CRW74"/>
      <c r="CRX74"/>
      <c r="CRY74"/>
      <c r="CRZ74"/>
      <c r="CSA74"/>
      <c r="CSB74"/>
      <c r="CSC74"/>
      <c r="CSD74"/>
      <c r="CSE74"/>
      <c r="CSF74"/>
      <c r="CSG74"/>
      <c r="CSH74"/>
      <c r="CSI74"/>
      <c r="CSJ74"/>
      <c r="CSK74"/>
      <c r="CSL74"/>
      <c r="CSM74"/>
      <c r="CSN74"/>
      <c r="CSO74"/>
      <c r="CSP74"/>
      <c r="CSQ74"/>
      <c r="CSR74"/>
      <c r="CSS74"/>
      <c r="CST74"/>
      <c r="CSU74"/>
      <c r="CSV74"/>
      <c r="CSW74"/>
      <c r="CSX74"/>
      <c r="CSY74"/>
      <c r="CSZ74"/>
      <c r="CTA74"/>
      <c r="CTB74"/>
      <c r="CTC74"/>
      <c r="CTD74"/>
      <c r="CTE74"/>
      <c r="CTF74"/>
      <c r="CTG74"/>
      <c r="CTH74"/>
      <c r="CTI74"/>
      <c r="CTJ74"/>
      <c r="CTK74"/>
      <c r="CTL74"/>
      <c r="CTM74"/>
      <c r="CTN74"/>
      <c r="CTO74"/>
      <c r="CTP74"/>
      <c r="CTQ74"/>
      <c r="CTR74"/>
      <c r="CTS74"/>
      <c r="CTT74"/>
      <c r="CTU74"/>
      <c r="CTV74"/>
      <c r="CTW74"/>
      <c r="CTX74"/>
      <c r="CTY74"/>
      <c r="CTZ74"/>
      <c r="CUA74"/>
      <c r="CUB74"/>
      <c r="CUC74"/>
      <c r="CUD74"/>
      <c r="CUE74"/>
      <c r="CUF74"/>
      <c r="CUG74"/>
      <c r="CUH74"/>
      <c r="CUI74"/>
      <c r="CUJ74"/>
      <c r="CUK74"/>
      <c r="CUL74"/>
      <c r="CUM74"/>
      <c r="CUN74"/>
      <c r="CUO74"/>
      <c r="CUP74"/>
      <c r="CUQ74"/>
      <c r="CUR74"/>
      <c r="CUS74"/>
      <c r="CUT74"/>
      <c r="CUU74"/>
      <c r="CUV74"/>
      <c r="CUW74"/>
      <c r="CUX74"/>
      <c r="CUY74"/>
      <c r="CUZ74"/>
      <c r="CVA74"/>
      <c r="CVB74"/>
      <c r="CVC74"/>
      <c r="CVD74"/>
      <c r="CVE74"/>
      <c r="CVF74"/>
      <c r="CVG74"/>
      <c r="CVH74"/>
      <c r="CVI74"/>
      <c r="CVJ74"/>
      <c r="CVK74"/>
      <c r="CVL74"/>
      <c r="CVM74"/>
      <c r="CVN74"/>
      <c r="CVO74"/>
      <c r="CVP74"/>
      <c r="CVQ74"/>
      <c r="CVR74"/>
      <c r="CVS74"/>
      <c r="CVT74"/>
      <c r="CVU74"/>
      <c r="CVV74"/>
      <c r="CVW74"/>
      <c r="CVX74"/>
      <c r="CVY74"/>
      <c r="CVZ74"/>
      <c r="CWA74"/>
      <c r="CWB74"/>
      <c r="CWC74"/>
      <c r="CWD74"/>
      <c r="CWE74"/>
      <c r="CWF74"/>
      <c r="CWG74"/>
      <c r="CWH74"/>
      <c r="CWI74"/>
      <c r="CWJ74"/>
      <c r="CWK74"/>
      <c r="CWL74"/>
      <c r="CWM74"/>
      <c r="CWN74"/>
      <c r="CWO74"/>
      <c r="CWP74"/>
      <c r="CWQ74"/>
      <c r="CWR74"/>
      <c r="CWS74"/>
      <c r="CWT74"/>
      <c r="CWU74"/>
      <c r="CWV74"/>
      <c r="CWW74"/>
      <c r="CWX74"/>
      <c r="CWY74"/>
      <c r="CWZ74"/>
      <c r="CXA74"/>
      <c r="CXB74"/>
      <c r="CXC74"/>
      <c r="CXD74"/>
      <c r="CXE74"/>
      <c r="CXF74"/>
      <c r="CXG74"/>
      <c r="CXH74"/>
      <c r="CXI74"/>
      <c r="CXJ74"/>
      <c r="CXK74"/>
      <c r="CXL74"/>
      <c r="CXM74"/>
      <c r="CXN74"/>
      <c r="CXO74"/>
      <c r="CXP74"/>
      <c r="CXQ74"/>
      <c r="CXR74"/>
      <c r="CXS74"/>
      <c r="CXT74"/>
      <c r="CXU74"/>
      <c r="CXV74"/>
      <c r="CXW74"/>
      <c r="CXX74"/>
      <c r="CXY74"/>
      <c r="CXZ74"/>
      <c r="CYA74"/>
      <c r="CYB74"/>
      <c r="CYC74"/>
      <c r="CYD74"/>
      <c r="CYE74"/>
      <c r="CYF74"/>
      <c r="CYG74"/>
      <c r="CYH74"/>
      <c r="CYI74"/>
      <c r="CYJ74"/>
      <c r="CYK74"/>
      <c r="CYL74"/>
      <c r="CYM74"/>
      <c r="CYN74"/>
      <c r="CYO74"/>
      <c r="CYP74"/>
      <c r="CYQ74"/>
      <c r="CYR74"/>
      <c r="CYS74"/>
      <c r="CYT74"/>
      <c r="CYU74"/>
      <c r="CYV74"/>
      <c r="CYW74"/>
      <c r="CYX74"/>
      <c r="CYY74"/>
      <c r="CYZ74"/>
      <c r="CZA74"/>
      <c r="CZB74"/>
      <c r="CZC74"/>
      <c r="CZD74"/>
      <c r="CZE74"/>
      <c r="CZF74"/>
      <c r="CZG74"/>
      <c r="CZH74"/>
      <c r="CZI74"/>
      <c r="CZJ74"/>
      <c r="CZK74"/>
      <c r="CZL74"/>
      <c r="CZM74"/>
      <c r="CZN74"/>
      <c r="CZO74"/>
      <c r="CZP74"/>
      <c r="CZQ74"/>
      <c r="CZR74"/>
      <c r="CZS74"/>
      <c r="CZT74"/>
      <c r="CZU74"/>
      <c r="CZV74"/>
      <c r="CZW74"/>
      <c r="CZX74"/>
      <c r="CZY74"/>
      <c r="CZZ74"/>
      <c r="DAA74"/>
      <c r="DAB74"/>
      <c r="DAC74"/>
      <c r="DAD74"/>
      <c r="DAE74"/>
      <c r="DAF74"/>
      <c r="DAG74"/>
      <c r="DAH74"/>
      <c r="DAI74"/>
      <c r="DAJ74"/>
      <c r="DAK74"/>
      <c r="DAL74"/>
      <c r="DAM74"/>
      <c r="DAN74"/>
      <c r="DAO74"/>
      <c r="DAP74"/>
      <c r="DAQ74"/>
      <c r="DAR74"/>
      <c r="DAS74"/>
      <c r="DAT74"/>
      <c r="DAU74"/>
      <c r="DAV74"/>
      <c r="DAW74"/>
      <c r="DAX74"/>
      <c r="DAY74"/>
      <c r="DAZ74"/>
      <c r="DBA74"/>
      <c r="DBB74"/>
      <c r="DBC74"/>
      <c r="DBD74"/>
      <c r="DBE74"/>
      <c r="DBF74"/>
      <c r="DBG74"/>
      <c r="DBH74"/>
      <c r="DBI74"/>
      <c r="DBJ74"/>
      <c r="DBK74"/>
      <c r="DBL74"/>
      <c r="DBM74"/>
      <c r="DBN74"/>
      <c r="DBO74"/>
      <c r="DBP74"/>
      <c r="DBQ74"/>
      <c r="DBR74"/>
      <c r="DBS74"/>
      <c r="DBT74"/>
      <c r="DBU74"/>
      <c r="DBV74"/>
      <c r="DBW74"/>
      <c r="DBX74"/>
      <c r="DBY74"/>
      <c r="DBZ74"/>
      <c r="DCA74"/>
      <c r="DCB74"/>
      <c r="DCC74"/>
      <c r="DCD74"/>
      <c r="DCE74"/>
      <c r="DCF74"/>
      <c r="DCG74"/>
      <c r="DCH74"/>
      <c r="DCI74"/>
      <c r="DCJ74"/>
      <c r="DCK74"/>
      <c r="DCL74"/>
      <c r="DCM74"/>
      <c r="DCN74"/>
      <c r="DCO74"/>
      <c r="DCP74"/>
      <c r="DCQ74"/>
      <c r="DCR74"/>
      <c r="DCS74"/>
      <c r="DCT74"/>
      <c r="DCU74"/>
      <c r="DCV74"/>
      <c r="DCW74"/>
      <c r="DCX74"/>
      <c r="DCY74"/>
      <c r="DCZ74"/>
      <c r="DDA74"/>
      <c r="DDB74"/>
      <c r="DDC74"/>
      <c r="DDD74"/>
      <c r="DDE74"/>
      <c r="DDF74"/>
      <c r="DDG74"/>
      <c r="DDH74"/>
      <c r="DDI74"/>
      <c r="DDJ74"/>
      <c r="DDK74"/>
      <c r="DDL74"/>
      <c r="DDM74"/>
      <c r="DDN74"/>
      <c r="DDO74"/>
      <c r="DDP74"/>
      <c r="DDQ74"/>
      <c r="DDR74"/>
      <c r="DDS74"/>
      <c r="DDT74"/>
      <c r="DDU74"/>
      <c r="DDV74"/>
      <c r="DDW74"/>
      <c r="DDX74"/>
      <c r="DDY74"/>
      <c r="DDZ74"/>
      <c r="DEA74"/>
      <c r="DEB74"/>
      <c r="DEC74"/>
      <c r="DED74"/>
      <c r="DEE74"/>
      <c r="DEF74"/>
      <c r="DEG74"/>
      <c r="DEH74"/>
      <c r="DEI74"/>
      <c r="DEJ74"/>
      <c r="DEK74"/>
      <c r="DEL74"/>
      <c r="DEM74"/>
      <c r="DEN74"/>
      <c r="DEO74"/>
      <c r="DEP74"/>
      <c r="DEQ74"/>
      <c r="DER74"/>
      <c r="DES74"/>
      <c r="DET74"/>
      <c r="DEU74"/>
      <c r="DEV74"/>
      <c r="DEW74"/>
      <c r="DEX74"/>
      <c r="DEY74"/>
      <c r="DEZ74"/>
      <c r="DFA74"/>
      <c r="DFB74"/>
      <c r="DFC74"/>
      <c r="DFD74"/>
      <c r="DFE74"/>
      <c r="DFF74"/>
      <c r="DFG74"/>
      <c r="DFH74"/>
      <c r="DFI74"/>
      <c r="DFJ74"/>
      <c r="DFK74"/>
      <c r="DFL74"/>
      <c r="DFM74"/>
      <c r="DFN74"/>
      <c r="DFO74"/>
      <c r="DFP74"/>
      <c r="DFQ74"/>
      <c r="DFR74"/>
      <c r="DFS74"/>
      <c r="DFT74"/>
      <c r="DFU74"/>
      <c r="DFV74"/>
      <c r="DFW74"/>
      <c r="DFX74"/>
      <c r="DFY74"/>
      <c r="DFZ74"/>
      <c r="DGA74"/>
      <c r="DGB74"/>
      <c r="DGC74"/>
      <c r="DGD74"/>
      <c r="DGE74"/>
      <c r="DGF74"/>
      <c r="DGG74"/>
      <c r="DGH74"/>
      <c r="DGI74"/>
      <c r="DGJ74"/>
      <c r="DGK74"/>
      <c r="DGL74"/>
      <c r="DGM74"/>
      <c r="DGN74"/>
      <c r="DGO74"/>
      <c r="DGP74"/>
      <c r="DGQ74"/>
      <c r="DGR74"/>
      <c r="DGS74"/>
      <c r="DGT74"/>
      <c r="DGU74"/>
      <c r="DGV74"/>
      <c r="DGW74"/>
      <c r="DGX74"/>
      <c r="DGY74"/>
      <c r="DGZ74"/>
      <c r="DHA74"/>
      <c r="DHB74"/>
      <c r="DHC74"/>
      <c r="DHD74"/>
      <c r="DHE74"/>
      <c r="DHF74"/>
      <c r="DHG74"/>
      <c r="DHH74"/>
      <c r="DHI74"/>
      <c r="DHJ74"/>
      <c r="DHK74"/>
      <c r="DHL74"/>
      <c r="DHM74"/>
      <c r="DHN74"/>
      <c r="DHO74"/>
      <c r="DHP74"/>
      <c r="DHQ74"/>
      <c r="DHR74"/>
      <c r="DHS74"/>
      <c r="DHT74"/>
      <c r="DHU74"/>
      <c r="DHV74"/>
      <c r="DHW74"/>
      <c r="DHX74"/>
      <c r="DHY74"/>
      <c r="DHZ74"/>
      <c r="DIA74"/>
      <c r="DIB74"/>
      <c r="DIC74"/>
      <c r="DID74"/>
      <c r="DIE74"/>
      <c r="DIF74"/>
      <c r="DIG74"/>
      <c r="DIH74"/>
      <c r="DII74"/>
      <c r="DIJ74"/>
      <c r="DIK74"/>
      <c r="DIL74"/>
      <c r="DIM74"/>
      <c r="DIN74"/>
      <c r="DIO74"/>
      <c r="DIP74"/>
      <c r="DIQ74"/>
      <c r="DIR74"/>
      <c r="DIS74"/>
      <c r="DIT74"/>
      <c r="DIU74"/>
      <c r="DIV74"/>
      <c r="DIW74"/>
      <c r="DIX74"/>
      <c r="DIY74"/>
      <c r="DIZ74"/>
      <c r="DJA74"/>
      <c r="DJB74"/>
      <c r="DJC74"/>
      <c r="DJD74"/>
      <c r="DJE74"/>
      <c r="DJF74"/>
      <c r="DJG74"/>
      <c r="DJH74"/>
      <c r="DJI74"/>
      <c r="DJJ74"/>
      <c r="DJK74"/>
      <c r="DJL74"/>
      <c r="DJM74"/>
      <c r="DJN74"/>
      <c r="DJO74"/>
      <c r="DJP74"/>
      <c r="DJQ74"/>
      <c r="DJR74"/>
      <c r="DJS74"/>
      <c r="DJT74"/>
      <c r="DJU74"/>
      <c r="DJV74"/>
      <c r="DJW74"/>
      <c r="DJX74"/>
      <c r="DJY74"/>
      <c r="DJZ74"/>
      <c r="DKA74"/>
      <c r="DKB74"/>
      <c r="DKC74"/>
      <c r="DKD74"/>
      <c r="DKE74"/>
      <c r="DKF74"/>
      <c r="DKG74"/>
      <c r="DKH74"/>
      <c r="DKI74"/>
      <c r="DKJ74"/>
      <c r="DKK74"/>
      <c r="DKL74"/>
      <c r="DKM74"/>
      <c r="DKN74"/>
      <c r="DKO74"/>
      <c r="DKP74"/>
      <c r="DKQ74"/>
      <c r="DKR74"/>
      <c r="DKS74"/>
      <c r="DKT74"/>
      <c r="DKU74"/>
      <c r="DKV74"/>
      <c r="DKW74"/>
      <c r="DKX74"/>
      <c r="DKY74"/>
      <c r="DKZ74"/>
      <c r="DLA74"/>
      <c r="DLB74"/>
      <c r="DLC74"/>
      <c r="DLD74"/>
      <c r="DLE74"/>
      <c r="DLF74"/>
      <c r="DLG74"/>
      <c r="DLH74"/>
      <c r="DLI74"/>
      <c r="DLJ74"/>
      <c r="DLK74"/>
      <c r="DLL74"/>
      <c r="DLM74"/>
      <c r="DLN74"/>
      <c r="DLO74"/>
      <c r="DLP74"/>
      <c r="DLQ74"/>
      <c r="DLR74"/>
      <c r="DLS74"/>
      <c r="DLT74"/>
      <c r="DLU74"/>
      <c r="DLV74"/>
      <c r="DLW74"/>
      <c r="DLX74"/>
      <c r="DLY74"/>
      <c r="DLZ74"/>
      <c r="DMA74"/>
      <c r="DMB74"/>
      <c r="DMC74"/>
      <c r="DMD74"/>
      <c r="DME74"/>
      <c r="DMF74"/>
      <c r="DMG74"/>
      <c r="DMH74"/>
      <c r="DMI74"/>
      <c r="DMJ74"/>
      <c r="DMK74"/>
      <c r="DML74"/>
      <c r="DMM74"/>
      <c r="DMN74"/>
      <c r="DMO74"/>
      <c r="DMP74"/>
      <c r="DMQ74"/>
      <c r="DMR74"/>
      <c r="DMS74"/>
      <c r="DMT74"/>
      <c r="DMU74"/>
      <c r="DMV74"/>
      <c r="DMW74"/>
      <c r="DMX74"/>
      <c r="DMY74"/>
      <c r="DMZ74"/>
      <c r="DNA74"/>
      <c r="DNB74"/>
      <c r="DNC74"/>
      <c r="DND74"/>
      <c r="DNE74"/>
      <c r="DNF74"/>
      <c r="DNG74"/>
      <c r="DNH74"/>
      <c r="DNI74"/>
      <c r="DNJ74"/>
      <c r="DNK74"/>
      <c r="DNL74"/>
      <c r="DNM74"/>
      <c r="DNN74"/>
      <c r="DNO74"/>
      <c r="DNP74"/>
      <c r="DNQ74"/>
      <c r="DNR74"/>
      <c r="DNS74"/>
      <c r="DNT74"/>
      <c r="DNU74"/>
      <c r="DNV74"/>
      <c r="DNW74"/>
      <c r="DNX74"/>
      <c r="DNY74"/>
      <c r="DNZ74"/>
      <c r="DOA74"/>
      <c r="DOB74"/>
      <c r="DOC74"/>
      <c r="DOD74"/>
      <c r="DOE74"/>
      <c r="DOF74"/>
      <c r="DOG74"/>
      <c r="DOH74"/>
      <c r="DOI74"/>
      <c r="DOJ74"/>
      <c r="DOK74"/>
      <c r="DOL74"/>
      <c r="DOM74"/>
      <c r="DON74"/>
      <c r="DOO74"/>
      <c r="DOP74"/>
      <c r="DOQ74"/>
      <c r="DOR74"/>
      <c r="DOS74"/>
      <c r="DOT74"/>
      <c r="DOU74"/>
      <c r="DOV74"/>
      <c r="DOW74"/>
      <c r="DOX74"/>
      <c r="DOY74"/>
      <c r="DOZ74"/>
      <c r="DPA74"/>
      <c r="DPB74"/>
      <c r="DPC74"/>
      <c r="DPD74"/>
      <c r="DPE74"/>
      <c r="DPF74"/>
      <c r="DPG74"/>
      <c r="DPH74"/>
      <c r="DPI74"/>
      <c r="DPJ74"/>
      <c r="DPK74"/>
      <c r="DPL74"/>
      <c r="DPM74"/>
      <c r="DPN74"/>
      <c r="DPO74"/>
      <c r="DPP74"/>
      <c r="DPQ74"/>
      <c r="DPR74"/>
      <c r="DPS74"/>
      <c r="DPT74"/>
      <c r="DPU74"/>
      <c r="DPV74"/>
      <c r="DPW74"/>
      <c r="DPX74"/>
      <c r="DPY74"/>
      <c r="DPZ74"/>
      <c r="DQA74"/>
      <c r="DQB74"/>
      <c r="DQC74"/>
      <c r="DQD74"/>
      <c r="DQE74"/>
      <c r="DQF74"/>
      <c r="DQG74"/>
      <c r="DQH74"/>
      <c r="DQI74"/>
      <c r="DQJ74"/>
      <c r="DQK74"/>
      <c r="DQL74"/>
      <c r="DQM74"/>
      <c r="DQN74"/>
      <c r="DQO74"/>
      <c r="DQP74"/>
      <c r="DQQ74"/>
      <c r="DQR74"/>
      <c r="DQS74"/>
      <c r="DQT74"/>
      <c r="DQU74"/>
      <c r="DQV74"/>
      <c r="DQW74"/>
      <c r="DQX74"/>
      <c r="DQY74"/>
      <c r="DQZ74"/>
      <c r="DRA74"/>
      <c r="DRB74"/>
      <c r="DRC74"/>
      <c r="DRD74"/>
      <c r="DRE74"/>
      <c r="DRF74"/>
      <c r="DRG74"/>
      <c r="DRH74"/>
      <c r="DRI74"/>
      <c r="DRJ74"/>
      <c r="DRK74"/>
      <c r="DRL74"/>
      <c r="DRM74"/>
      <c r="DRN74"/>
      <c r="DRO74"/>
      <c r="DRP74"/>
      <c r="DRQ74"/>
      <c r="DRR74"/>
      <c r="DRS74"/>
      <c r="DRT74"/>
      <c r="DRU74"/>
      <c r="DRV74"/>
      <c r="DRW74"/>
      <c r="DRX74"/>
      <c r="DRY74"/>
      <c r="DRZ74"/>
      <c r="DSA74"/>
      <c r="DSB74"/>
      <c r="DSC74"/>
      <c r="DSD74"/>
      <c r="DSE74"/>
      <c r="DSF74"/>
      <c r="DSG74"/>
      <c r="DSH74"/>
      <c r="DSI74"/>
      <c r="DSJ74"/>
      <c r="DSK74"/>
      <c r="DSL74"/>
      <c r="DSM74"/>
      <c r="DSN74"/>
      <c r="DSO74"/>
      <c r="DSP74"/>
      <c r="DSQ74"/>
      <c r="DSR74"/>
      <c r="DSS74"/>
      <c r="DST74"/>
      <c r="DSU74"/>
      <c r="DSV74"/>
      <c r="DSW74"/>
      <c r="DSX74"/>
      <c r="DSY74"/>
      <c r="DSZ74"/>
      <c r="DTA74"/>
      <c r="DTB74"/>
      <c r="DTC74"/>
      <c r="DTD74"/>
      <c r="DTE74"/>
      <c r="DTF74"/>
      <c r="DTG74"/>
      <c r="DTH74"/>
      <c r="DTI74"/>
      <c r="DTJ74"/>
      <c r="DTK74"/>
      <c r="DTL74"/>
      <c r="DTM74"/>
      <c r="DTN74"/>
      <c r="DTO74"/>
      <c r="DTP74"/>
      <c r="DTQ74"/>
      <c r="DTR74"/>
      <c r="DTS74"/>
      <c r="DTT74"/>
      <c r="DTU74"/>
      <c r="DTV74"/>
      <c r="DTW74"/>
      <c r="DTX74"/>
      <c r="DTY74"/>
      <c r="DTZ74"/>
      <c r="DUA74"/>
      <c r="DUB74"/>
      <c r="DUC74"/>
      <c r="DUD74"/>
      <c r="DUE74"/>
      <c r="DUF74"/>
      <c r="DUG74"/>
      <c r="DUH74"/>
      <c r="DUI74"/>
      <c r="DUJ74"/>
      <c r="DUK74"/>
      <c r="DUL74"/>
      <c r="DUM74"/>
      <c r="DUN74"/>
      <c r="DUO74"/>
      <c r="DUP74"/>
      <c r="DUQ74"/>
      <c r="DUR74"/>
      <c r="DUS74"/>
      <c r="DUT74"/>
      <c r="DUU74"/>
      <c r="DUV74"/>
      <c r="DUW74"/>
      <c r="DUX74"/>
      <c r="DUY74"/>
      <c r="DUZ74"/>
      <c r="DVA74"/>
      <c r="DVB74"/>
      <c r="DVC74"/>
      <c r="DVD74"/>
      <c r="DVE74"/>
      <c r="DVF74"/>
      <c r="DVG74"/>
      <c r="DVH74"/>
      <c r="DVI74"/>
      <c r="DVJ74"/>
      <c r="DVK74"/>
      <c r="DVL74"/>
      <c r="DVM74"/>
      <c r="DVN74"/>
      <c r="DVO74"/>
      <c r="DVP74"/>
      <c r="DVQ74"/>
      <c r="DVR74"/>
      <c r="DVS74"/>
      <c r="DVT74"/>
      <c r="DVU74"/>
      <c r="DVV74"/>
      <c r="DVW74"/>
      <c r="DVX74"/>
      <c r="DVY74"/>
      <c r="DVZ74"/>
      <c r="DWA74"/>
      <c r="DWB74"/>
      <c r="DWC74"/>
      <c r="DWD74"/>
      <c r="DWE74"/>
      <c r="DWF74"/>
      <c r="DWG74"/>
      <c r="DWH74"/>
      <c r="DWI74"/>
      <c r="DWJ74"/>
      <c r="DWK74"/>
      <c r="DWL74"/>
      <c r="DWM74"/>
      <c r="DWN74"/>
      <c r="DWO74"/>
      <c r="DWP74"/>
      <c r="DWQ74"/>
      <c r="DWR74"/>
      <c r="DWS74"/>
      <c r="DWT74"/>
      <c r="DWU74"/>
      <c r="DWV74"/>
      <c r="DWW74"/>
      <c r="DWX74"/>
      <c r="DWY74"/>
      <c r="DWZ74"/>
      <c r="DXA74"/>
      <c r="DXB74"/>
      <c r="DXC74"/>
      <c r="DXD74"/>
      <c r="DXE74"/>
      <c r="DXF74"/>
      <c r="DXG74"/>
      <c r="DXH74"/>
      <c r="DXI74"/>
      <c r="DXJ74"/>
      <c r="DXK74"/>
      <c r="DXL74"/>
      <c r="DXM74"/>
      <c r="DXN74"/>
      <c r="DXO74"/>
      <c r="DXP74"/>
      <c r="DXQ74"/>
      <c r="DXR74"/>
      <c r="DXS74"/>
      <c r="DXT74"/>
      <c r="DXU74"/>
      <c r="DXV74"/>
      <c r="DXW74"/>
      <c r="DXX74"/>
      <c r="DXY74"/>
      <c r="DXZ74"/>
      <c r="DYA74"/>
      <c r="DYB74"/>
      <c r="DYC74"/>
      <c r="DYD74"/>
      <c r="DYE74"/>
      <c r="DYF74"/>
      <c r="DYG74"/>
      <c r="DYH74"/>
      <c r="DYI74"/>
      <c r="DYJ74"/>
      <c r="DYK74"/>
      <c r="DYL74"/>
      <c r="DYM74"/>
      <c r="DYN74"/>
      <c r="DYO74"/>
      <c r="DYP74"/>
      <c r="DYQ74"/>
      <c r="DYR74"/>
      <c r="DYS74"/>
      <c r="DYT74"/>
      <c r="DYU74"/>
      <c r="DYV74"/>
      <c r="DYW74"/>
      <c r="DYX74"/>
      <c r="DYY74"/>
      <c r="DYZ74"/>
      <c r="DZA74"/>
      <c r="DZB74"/>
      <c r="DZC74"/>
      <c r="DZD74"/>
      <c r="DZE74"/>
      <c r="DZF74"/>
      <c r="DZG74"/>
      <c r="DZH74"/>
      <c r="DZI74"/>
      <c r="DZJ74"/>
      <c r="DZK74"/>
      <c r="DZL74"/>
      <c r="DZM74"/>
      <c r="DZN74"/>
      <c r="DZO74"/>
      <c r="DZP74"/>
      <c r="DZQ74"/>
      <c r="DZR74"/>
      <c r="DZS74"/>
      <c r="DZT74"/>
      <c r="DZU74"/>
      <c r="DZV74"/>
      <c r="DZW74"/>
      <c r="DZX74"/>
      <c r="DZY74"/>
      <c r="DZZ74"/>
      <c r="EAA74"/>
      <c r="EAB74"/>
      <c r="EAC74"/>
      <c r="EAD74"/>
      <c r="EAE74"/>
      <c r="EAF74"/>
      <c r="EAG74"/>
      <c r="EAH74"/>
      <c r="EAI74"/>
      <c r="EAJ74"/>
      <c r="EAK74"/>
      <c r="EAL74"/>
      <c r="EAM74"/>
      <c r="EAN74"/>
      <c r="EAO74"/>
      <c r="EAP74"/>
      <c r="EAQ74"/>
      <c r="EAR74"/>
      <c r="EAS74"/>
      <c r="EAT74"/>
      <c r="EAU74"/>
      <c r="EAV74"/>
      <c r="EAW74"/>
      <c r="EAX74"/>
      <c r="EAY74"/>
      <c r="EAZ74"/>
      <c r="EBA74"/>
      <c r="EBB74"/>
      <c r="EBC74"/>
      <c r="EBD74"/>
      <c r="EBE74"/>
      <c r="EBF74"/>
      <c r="EBG74"/>
      <c r="EBH74"/>
      <c r="EBI74"/>
      <c r="EBJ74"/>
      <c r="EBK74"/>
      <c r="EBL74"/>
      <c r="EBM74"/>
      <c r="EBN74"/>
      <c r="EBO74"/>
      <c r="EBP74"/>
      <c r="EBQ74"/>
      <c r="EBR74"/>
      <c r="EBS74"/>
      <c r="EBT74"/>
      <c r="EBU74"/>
      <c r="EBV74"/>
      <c r="EBW74"/>
      <c r="EBX74"/>
      <c r="EBY74"/>
      <c r="EBZ74"/>
      <c r="ECA74"/>
      <c r="ECB74"/>
      <c r="ECC74"/>
      <c r="ECD74"/>
      <c r="ECE74"/>
      <c r="ECF74"/>
      <c r="ECG74"/>
      <c r="ECH74"/>
      <c r="ECI74"/>
      <c r="ECJ74"/>
      <c r="ECK74"/>
      <c r="ECL74"/>
      <c r="ECM74"/>
      <c r="ECN74"/>
      <c r="ECO74"/>
      <c r="ECP74"/>
      <c r="ECQ74"/>
      <c r="ECR74"/>
      <c r="ECS74"/>
      <c r="ECT74"/>
      <c r="ECU74"/>
      <c r="ECV74"/>
      <c r="ECW74"/>
      <c r="ECX74"/>
      <c r="ECY74"/>
      <c r="ECZ74"/>
      <c r="EDA74"/>
      <c r="EDB74"/>
      <c r="EDC74"/>
      <c r="EDD74"/>
      <c r="EDE74"/>
      <c r="EDF74"/>
      <c r="EDG74"/>
      <c r="EDH74"/>
      <c r="EDI74"/>
      <c r="EDJ74"/>
      <c r="EDK74"/>
      <c r="EDL74"/>
      <c r="EDM74"/>
      <c r="EDN74"/>
      <c r="EDO74"/>
      <c r="EDP74"/>
      <c r="EDQ74"/>
      <c r="EDR74"/>
      <c r="EDS74"/>
      <c r="EDT74"/>
      <c r="EDU74"/>
      <c r="EDV74"/>
      <c r="EDW74"/>
      <c r="EDX74"/>
      <c r="EDY74"/>
      <c r="EDZ74"/>
      <c r="EEA74"/>
      <c r="EEB74"/>
      <c r="EEC74"/>
      <c r="EED74"/>
      <c r="EEE74"/>
      <c r="EEF74"/>
      <c r="EEG74"/>
      <c r="EEH74"/>
      <c r="EEI74"/>
      <c r="EEJ74"/>
      <c r="EEK74"/>
      <c r="EEL74"/>
      <c r="EEM74"/>
      <c r="EEN74"/>
      <c r="EEO74"/>
      <c r="EEP74"/>
      <c r="EEQ74"/>
      <c r="EER74"/>
      <c r="EES74"/>
      <c r="EET74"/>
      <c r="EEU74"/>
      <c r="EEV74"/>
      <c r="EEW74"/>
      <c r="EEX74"/>
      <c r="EEY74"/>
      <c r="EEZ74"/>
      <c r="EFA74"/>
      <c r="EFB74"/>
      <c r="EFC74"/>
      <c r="EFD74"/>
      <c r="EFE74"/>
      <c r="EFF74"/>
      <c r="EFG74"/>
      <c r="EFH74"/>
      <c r="EFI74"/>
      <c r="EFJ74"/>
      <c r="EFK74"/>
      <c r="EFL74"/>
      <c r="EFM74"/>
      <c r="EFN74"/>
      <c r="EFO74"/>
      <c r="EFP74"/>
      <c r="EFQ74"/>
      <c r="EFR74"/>
      <c r="EFS74"/>
      <c r="EFT74"/>
      <c r="EFU74"/>
      <c r="EFV74"/>
      <c r="EFW74"/>
      <c r="EFX74"/>
      <c r="EFY74"/>
      <c r="EFZ74"/>
      <c r="EGA74"/>
      <c r="EGB74"/>
      <c r="EGC74"/>
      <c r="EGD74"/>
      <c r="EGE74"/>
      <c r="EGF74"/>
      <c r="EGG74"/>
      <c r="EGH74"/>
      <c r="EGI74"/>
      <c r="EGJ74"/>
      <c r="EGK74"/>
      <c r="EGL74"/>
      <c r="EGM74"/>
      <c r="EGN74"/>
      <c r="EGO74"/>
      <c r="EGP74"/>
      <c r="EGQ74"/>
      <c r="EGR74"/>
      <c r="EGS74"/>
      <c r="EGT74"/>
      <c r="EGU74"/>
      <c r="EGV74"/>
      <c r="EGW74"/>
      <c r="EGX74"/>
      <c r="EGY74"/>
      <c r="EGZ74"/>
      <c r="EHA74"/>
      <c r="EHB74"/>
      <c r="EHC74"/>
      <c r="EHD74"/>
      <c r="EHE74"/>
      <c r="EHF74"/>
      <c r="EHG74"/>
      <c r="EHH74"/>
      <c r="EHI74"/>
      <c r="EHJ74"/>
      <c r="EHK74"/>
      <c r="EHL74"/>
      <c r="EHM74"/>
      <c r="EHN74"/>
      <c r="EHO74"/>
      <c r="EHP74"/>
      <c r="EHQ74"/>
      <c r="EHR74"/>
      <c r="EHS74"/>
      <c r="EHT74"/>
      <c r="EHU74"/>
      <c r="EHV74"/>
      <c r="EHW74"/>
      <c r="EHX74"/>
      <c r="EHY74"/>
      <c r="EHZ74"/>
      <c r="EIA74"/>
      <c r="EIB74"/>
      <c r="EIC74"/>
      <c r="EID74"/>
      <c r="EIE74"/>
      <c r="EIF74"/>
      <c r="EIG74"/>
      <c r="EIH74"/>
      <c r="EII74"/>
      <c r="EIJ74"/>
      <c r="EIK74"/>
      <c r="EIL74"/>
      <c r="EIM74"/>
      <c r="EIN74"/>
      <c r="EIO74"/>
      <c r="EIP74"/>
      <c r="EIQ74"/>
      <c r="EIR74"/>
      <c r="EIS74"/>
      <c r="EIT74"/>
      <c r="EIU74"/>
      <c r="EIV74"/>
      <c r="EIW74"/>
      <c r="EIX74"/>
      <c r="EIY74"/>
      <c r="EIZ74"/>
      <c r="EJA74"/>
      <c r="EJB74"/>
      <c r="EJC74"/>
      <c r="EJD74"/>
      <c r="EJE74"/>
      <c r="EJF74"/>
      <c r="EJG74"/>
      <c r="EJH74"/>
      <c r="EJI74"/>
      <c r="EJJ74"/>
      <c r="EJK74"/>
      <c r="EJL74"/>
      <c r="EJM74"/>
      <c r="EJN74"/>
      <c r="EJO74"/>
      <c r="EJP74"/>
      <c r="EJQ74"/>
      <c r="EJR74"/>
      <c r="EJS74"/>
      <c r="EJT74"/>
      <c r="EJU74"/>
      <c r="EJV74"/>
      <c r="EJW74"/>
      <c r="EJX74"/>
      <c r="EJY74"/>
      <c r="EJZ74"/>
      <c r="EKA74"/>
      <c r="EKB74"/>
      <c r="EKC74"/>
      <c r="EKD74"/>
      <c r="EKE74"/>
      <c r="EKF74"/>
      <c r="EKG74"/>
      <c r="EKH74"/>
      <c r="EKI74"/>
      <c r="EKJ74"/>
      <c r="EKK74"/>
      <c r="EKL74"/>
      <c r="EKM74"/>
      <c r="EKN74"/>
      <c r="EKO74"/>
      <c r="EKP74"/>
      <c r="EKQ74"/>
      <c r="EKR74"/>
      <c r="EKS74"/>
      <c r="EKT74"/>
      <c r="EKU74"/>
      <c r="EKV74"/>
      <c r="EKW74"/>
      <c r="EKX74"/>
      <c r="EKY74"/>
      <c r="EKZ74"/>
      <c r="ELA74"/>
      <c r="ELB74"/>
      <c r="ELC74"/>
      <c r="ELD74"/>
      <c r="ELE74"/>
      <c r="ELF74"/>
      <c r="ELG74"/>
      <c r="ELH74"/>
      <c r="ELI74"/>
      <c r="ELJ74"/>
      <c r="ELK74"/>
      <c r="ELL74"/>
      <c r="ELM74"/>
      <c r="ELN74"/>
      <c r="ELO74"/>
      <c r="ELP74"/>
      <c r="ELQ74"/>
      <c r="ELR74"/>
      <c r="ELS74"/>
      <c r="ELT74"/>
      <c r="ELU74"/>
      <c r="ELV74"/>
      <c r="ELW74"/>
      <c r="ELX74"/>
      <c r="ELY74"/>
      <c r="ELZ74"/>
      <c r="EMA74"/>
      <c r="EMB74"/>
      <c r="EMC74"/>
      <c r="EMD74"/>
      <c r="EME74"/>
      <c r="EMF74"/>
      <c r="EMG74"/>
      <c r="EMH74"/>
      <c r="EMI74"/>
      <c r="EMJ74"/>
      <c r="EMK74"/>
      <c r="EML74"/>
      <c r="EMM74"/>
      <c r="EMN74"/>
      <c r="EMO74"/>
      <c r="EMP74"/>
      <c r="EMQ74"/>
      <c r="EMR74"/>
      <c r="EMS74"/>
      <c r="EMT74"/>
      <c r="EMU74"/>
      <c r="EMV74"/>
      <c r="EMW74"/>
      <c r="EMX74"/>
      <c r="EMY74"/>
      <c r="EMZ74"/>
      <c r="ENA74"/>
      <c r="ENB74"/>
      <c r="ENC74"/>
      <c r="END74"/>
      <c r="ENE74"/>
      <c r="ENF74"/>
      <c r="ENG74"/>
      <c r="ENH74"/>
      <c r="ENI74"/>
      <c r="ENJ74"/>
      <c r="ENK74"/>
      <c r="ENL74"/>
      <c r="ENM74"/>
      <c r="ENN74"/>
      <c r="ENO74"/>
      <c r="ENP74"/>
      <c r="ENQ74"/>
      <c r="ENR74"/>
      <c r="ENS74"/>
      <c r="ENT74"/>
      <c r="ENU74"/>
      <c r="ENV74"/>
      <c r="ENW74"/>
      <c r="ENX74"/>
      <c r="ENY74"/>
      <c r="ENZ74"/>
      <c r="EOA74"/>
      <c r="EOB74"/>
      <c r="EOC74"/>
      <c r="EOD74"/>
      <c r="EOE74"/>
      <c r="EOF74"/>
      <c r="EOG74"/>
      <c r="EOH74"/>
      <c r="EOI74"/>
      <c r="EOJ74"/>
      <c r="EOK74"/>
      <c r="EOL74"/>
      <c r="EOM74"/>
      <c r="EON74"/>
      <c r="EOO74"/>
      <c r="EOP74"/>
      <c r="EOQ74"/>
      <c r="EOR74"/>
      <c r="EOS74"/>
      <c r="EOT74"/>
      <c r="EOU74"/>
      <c r="EOV74"/>
      <c r="EOW74"/>
      <c r="EOX74"/>
      <c r="EOY74"/>
      <c r="EOZ74"/>
      <c r="EPA74"/>
      <c r="EPB74"/>
      <c r="EPC74"/>
      <c r="EPD74"/>
      <c r="EPE74"/>
      <c r="EPF74"/>
      <c r="EPG74"/>
      <c r="EPH74"/>
      <c r="EPI74"/>
      <c r="EPJ74"/>
      <c r="EPK74"/>
      <c r="EPL74"/>
      <c r="EPM74"/>
      <c r="EPN74"/>
      <c r="EPO74"/>
      <c r="EPP74"/>
      <c r="EPQ74"/>
      <c r="EPR74"/>
      <c r="EPS74"/>
      <c r="EPT74"/>
      <c r="EPU74"/>
      <c r="EPV74"/>
      <c r="EPW74"/>
      <c r="EPX74"/>
      <c r="EPY74"/>
      <c r="EPZ74"/>
      <c r="EQA74"/>
      <c r="EQB74"/>
      <c r="EQC74"/>
      <c r="EQD74"/>
      <c r="EQE74"/>
      <c r="EQF74"/>
      <c r="EQG74"/>
      <c r="EQH74"/>
      <c r="EQI74"/>
      <c r="EQJ74"/>
      <c r="EQK74"/>
      <c r="EQL74"/>
      <c r="EQM74"/>
      <c r="EQN74"/>
      <c r="EQO74"/>
      <c r="EQP74"/>
      <c r="EQQ74"/>
      <c r="EQR74"/>
      <c r="EQS74"/>
      <c r="EQT74"/>
      <c r="EQU74"/>
      <c r="EQV74"/>
      <c r="EQW74"/>
      <c r="EQX74"/>
      <c r="EQY74"/>
      <c r="EQZ74"/>
      <c r="ERA74"/>
      <c r="ERB74"/>
      <c r="ERC74"/>
      <c r="ERD74"/>
      <c r="ERE74"/>
      <c r="ERF74"/>
      <c r="ERG74"/>
      <c r="ERH74"/>
      <c r="ERI74"/>
      <c r="ERJ74"/>
      <c r="ERK74"/>
      <c r="ERL74"/>
      <c r="ERM74"/>
      <c r="ERN74"/>
      <c r="ERO74"/>
      <c r="ERP74"/>
      <c r="ERQ74"/>
      <c r="ERR74"/>
      <c r="ERS74"/>
      <c r="ERT74"/>
      <c r="ERU74"/>
      <c r="ERV74"/>
      <c r="ERW74"/>
      <c r="ERX74"/>
      <c r="ERY74"/>
      <c r="ERZ74"/>
      <c r="ESA74"/>
      <c r="ESB74"/>
      <c r="ESC74"/>
      <c r="ESD74"/>
      <c r="ESE74"/>
      <c r="ESF74"/>
      <c r="ESG74"/>
      <c r="ESH74"/>
      <c r="ESI74"/>
      <c r="ESJ74"/>
      <c r="ESK74"/>
      <c r="ESL74"/>
      <c r="ESM74"/>
      <c r="ESN74"/>
      <c r="ESO74"/>
      <c r="ESP74"/>
      <c r="ESQ74"/>
      <c r="ESR74"/>
      <c r="ESS74"/>
      <c r="EST74"/>
      <c r="ESU74"/>
      <c r="ESV74"/>
      <c r="ESW74"/>
      <c r="ESX74"/>
      <c r="ESY74"/>
      <c r="ESZ74"/>
      <c r="ETA74"/>
      <c r="ETB74"/>
      <c r="ETC74"/>
      <c r="ETD74"/>
      <c r="ETE74"/>
      <c r="ETF74"/>
      <c r="ETG74"/>
      <c r="ETH74"/>
      <c r="ETI74"/>
      <c r="ETJ74"/>
      <c r="ETK74"/>
      <c r="ETL74"/>
      <c r="ETM74"/>
      <c r="ETN74"/>
      <c r="ETO74"/>
      <c r="ETP74"/>
      <c r="ETQ74"/>
      <c r="ETR74"/>
      <c r="ETS74"/>
      <c r="ETT74"/>
      <c r="ETU74"/>
      <c r="ETV74"/>
      <c r="ETW74"/>
      <c r="ETX74"/>
      <c r="ETY74"/>
      <c r="ETZ74"/>
      <c r="EUA74"/>
      <c r="EUB74"/>
      <c r="EUC74"/>
      <c r="EUD74"/>
      <c r="EUE74"/>
      <c r="EUF74"/>
      <c r="EUG74"/>
      <c r="EUH74"/>
      <c r="EUI74"/>
      <c r="EUJ74"/>
      <c r="EUK74"/>
      <c r="EUL74"/>
      <c r="EUM74"/>
      <c r="EUN74"/>
      <c r="EUO74"/>
      <c r="EUP74"/>
      <c r="EUQ74"/>
      <c r="EUR74"/>
      <c r="EUS74"/>
      <c r="EUT74"/>
      <c r="EUU74"/>
      <c r="EUV74"/>
      <c r="EUW74"/>
      <c r="EUX74"/>
      <c r="EUY74"/>
      <c r="EUZ74"/>
      <c r="EVA74"/>
      <c r="EVB74"/>
      <c r="EVC74"/>
      <c r="EVD74"/>
      <c r="EVE74"/>
      <c r="EVF74"/>
      <c r="EVG74"/>
      <c r="EVH74"/>
      <c r="EVI74"/>
      <c r="EVJ74"/>
      <c r="EVK74"/>
      <c r="EVL74"/>
      <c r="EVM74"/>
      <c r="EVN74"/>
      <c r="EVO74"/>
      <c r="EVP74"/>
      <c r="EVQ74"/>
      <c r="EVR74"/>
      <c r="EVS74"/>
      <c r="EVT74"/>
      <c r="EVU74"/>
      <c r="EVV74"/>
      <c r="EVW74"/>
      <c r="EVX74"/>
      <c r="EVY74"/>
      <c r="EVZ74"/>
      <c r="EWA74"/>
      <c r="EWB74"/>
      <c r="EWC74"/>
      <c r="EWD74"/>
      <c r="EWE74"/>
      <c r="EWF74"/>
      <c r="EWG74"/>
      <c r="EWH74"/>
      <c r="EWI74"/>
      <c r="EWJ74"/>
      <c r="EWK74"/>
      <c r="EWL74"/>
      <c r="EWM74"/>
      <c r="EWN74"/>
      <c r="EWO74"/>
      <c r="EWP74"/>
      <c r="EWQ74"/>
      <c r="EWR74"/>
      <c r="EWS74"/>
      <c r="EWT74"/>
      <c r="EWU74"/>
      <c r="EWV74"/>
      <c r="EWW74"/>
      <c r="EWX74"/>
      <c r="EWY74"/>
      <c r="EWZ74"/>
      <c r="EXA74"/>
      <c r="EXB74"/>
      <c r="EXC74"/>
      <c r="EXD74"/>
      <c r="EXE74"/>
      <c r="EXF74"/>
      <c r="EXG74"/>
      <c r="EXH74"/>
      <c r="EXI74"/>
      <c r="EXJ74"/>
      <c r="EXK74"/>
      <c r="EXL74"/>
      <c r="EXM74"/>
      <c r="EXN74"/>
      <c r="EXO74"/>
      <c r="EXP74"/>
      <c r="EXQ74"/>
      <c r="EXR74"/>
      <c r="EXS74"/>
      <c r="EXT74"/>
      <c r="EXU74"/>
      <c r="EXV74"/>
      <c r="EXW74"/>
      <c r="EXX74"/>
      <c r="EXY74"/>
      <c r="EXZ74"/>
      <c r="EYA74"/>
      <c r="EYB74"/>
      <c r="EYC74"/>
      <c r="EYD74"/>
      <c r="EYE74"/>
      <c r="EYF74"/>
      <c r="EYG74"/>
      <c r="EYH74"/>
      <c r="EYI74"/>
      <c r="EYJ74"/>
      <c r="EYK74"/>
      <c r="EYL74"/>
      <c r="EYM74"/>
      <c r="EYN74"/>
      <c r="EYO74"/>
      <c r="EYP74"/>
      <c r="EYQ74"/>
      <c r="EYR74"/>
      <c r="EYS74"/>
      <c r="EYT74"/>
      <c r="EYU74"/>
      <c r="EYV74"/>
      <c r="EYW74"/>
      <c r="EYX74"/>
      <c r="EYY74"/>
      <c r="EYZ74"/>
      <c r="EZA74"/>
      <c r="EZB74"/>
      <c r="EZC74"/>
      <c r="EZD74"/>
      <c r="EZE74"/>
      <c r="EZF74"/>
      <c r="EZG74"/>
      <c r="EZH74"/>
      <c r="EZI74"/>
      <c r="EZJ74"/>
      <c r="EZK74"/>
      <c r="EZL74"/>
      <c r="EZM74"/>
      <c r="EZN74"/>
      <c r="EZO74"/>
      <c r="EZP74"/>
      <c r="EZQ74"/>
      <c r="EZR74"/>
      <c r="EZS74"/>
      <c r="EZT74"/>
      <c r="EZU74"/>
      <c r="EZV74"/>
      <c r="EZW74"/>
      <c r="EZX74"/>
      <c r="EZY74"/>
      <c r="EZZ74"/>
      <c r="FAA74"/>
      <c r="FAB74"/>
      <c r="FAC74"/>
      <c r="FAD74"/>
      <c r="FAE74"/>
      <c r="FAF74"/>
      <c r="FAG74"/>
      <c r="FAH74"/>
      <c r="FAI74"/>
      <c r="FAJ74"/>
      <c r="FAK74"/>
      <c r="FAL74"/>
      <c r="FAM74"/>
      <c r="FAN74"/>
      <c r="FAO74"/>
      <c r="FAP74"/>
      <c r="FAQ74"/>
      <c r="FAR74"/>
      <c r="FAS74"/>
      <c r="FAT74"/>
      <c r="FAU74"/>
      <c r="FAV74"/>
      <c r="FAW74"/>
      <c r="FAX74"/>
      <c r="FAY74"/>
      <c r="FAZ74"/>
      <c r="FBA74"/>
      <c r="FBB74"/>
      <c r="FBC74"/>
      <c r="FBD74"/>
      <c r="FBE74"/>
      <c r="FBF74"/>
      <c r="FBG74"/>
      <c r="FBH74"/>
      <c r="FBI74"/>
      <c r="FBJ74"/>
      <c r="FBK74"/>
      <c r="FBL74"/>
      <c r="FBM74"/>
      <c r="FBN74"/>
      <c r="FBO74"/>
      <c r="FBP74"/>
      <c r="FBQ74"/>
      <c r="FBR74"/>
      <c r="FBS74"/>
      <c r="FBT74"/>
      <c r="FBU74"/>
      <c r="FBV74"/>
      <c r="FBW74"/>
      <c r="FBX74"/>
      <c r="FBY74"/>
      <c r="FBZ74"/>
      <c r="FCA74"/>
      <c r="FCB74"/>
      <c r="FCC74"/>
      <c r="FCD74"/>
      <c r="FCE74"/>
      <c r="FCF74"/>
      <c r="FCG74"/>
      <c r="FCH74"/>
      <c r="FCI74"/>
      <c r="FCJ74"/>
      <c r="FCK74"/>
      <c r="FCL74"/>
      <c r="FCM74"/>
      <c r="FCN74"/>
      <c r="FCO74"/>
      <c r="FCP74"/>
      <c r="FCQ74"/>
      <c r="FCR74"/>
      <c r="FCS74"/>
      <c r="FCT74"/>
      <c r="FCU74"/>
      <c r="FCV74"/>
      <c r="FCW74"/>
      <c r="FCX74"/>
      <c r="FCY74"/>
      <c r="FCZ74"/>
      <c r="FDA74"/>
      <c r="FDB74"/>
      <c r="FDC74"/>
      <c r="FDD74"/>
      <c r="FDE74"/>
      <c r="FDF74"/>
      <c r="FDG74"/>
      <c r="FDH74"/>
      <c r="FDI74"/>
      <c r="FDJ74"/>
      <c r="FDK74"/>
      <c r="FDL74"/>
      <c r="FDM74"/>
      <c r="FDN74"/>
      <c r="FDO74"/>
      <c r="FDP74"/>
      <c r="FDQ74"/>
      <c r="FDR74"/>
      <c r="FDS74"/>
      <c r="FDT74"/>
      <c r="FDU74"/>
      <c r="FDV74"/>
      <c r="FDW74"/>
      <c r="FDX74"/>
      <c r="FDY74"/>
      <c r="FDZ74"/>
      <c r="FEA74"/>
      <c r="FEB74"/>
      <c r="FEC74"/>
      <c r="FED74"/>
      <c r="FEE74"/>
      <c r="FEF74"/>
      <c r="FEG74"/>
      <c r="FEH74"/>
      <c r="FEI74"/>
      <c r="FEJ74"/>
      <c r="FEK74"/>
      <c r="FEL74"/>
      <c r="FEM74"/>
      <c r="FEN74"/>
      <c r="FEO74"/>
      <c r="FEP74"/>
      <c r="FEQ74"/>
      <c r="FER74"/>
      <c r="FES74"/>
      <c r="FET74"/>
      <c r="FEU74"/>
      <c r="FEV74"/>
      <c r="FEW74"/>
      <c r="FEX74"/>
      <c r="FEY74"/>
      <c r="FEZ74"/>
      <c r="FFA74"/>
      <c r="FFB74"/>
      <c r="FFC74"/>
      <c r="FFD74"/>
      <c r="FFE74"/>
      <c r="FFF74"/>
      <c r="FFG74"/>
      <c r="FFH74"/>
      <c r="FFI74"/>
      <c r="FFJ74"/>
      <c r="FFK74"/>
      <c r="FFL74"/>
      <c r="FFM74"/>
      <c r="FFN74"/>
      <c r="FFO74"/>
      <c r="FFP74"/>
      <c r="FFQ74"/>
      <c r="FFR74"/>
      <c r="FFS74"/>
      <c r="FFT74"/>
      <c r="FFU74"/>
      <c r="FFV74"/>
      <c r="FFW74"/>
      <c r="FFX74"/>
      <c r="FFY74"/>
      <c r="FFZ74"/>
      <c r="FGA74"/>
      <c r="FGB74"/>
      <c r="FGC74"/>
      <c r="FGD74"/>
      <c r="FGE74"/>
      <c r="FGF74"/>
      <c r="FGG74"/>
      <c r="FGH74"/>
      <c r="FGI74"/>
      <c r="FGJ74"/>
      <c r="FGK74"/>
      <c r="FGL74"/>
      <c r="FGM74"/>
      <c r="FGN74"/>
      <c r="FGO74"/>
      <c r="FGP74"/>
      <c r="FGQ74"/>
      <c r="FGR74"/>
      <c r="FGS74"/>
      <c r="FGT74"/>
      <c r="FGU74"/>
      <c r="FGV74"/>
      <c r="FGW74"/>
      <c r="FGX74"/>
      <c r="FGY74"/>
      <c r="FGZ74"/>
      <c r="FHA74"/>
      <c r="FHB74"/>
      <c r="FHC74"/>
      <c r="FHD74"/>
      <c r="FHE74"/>
      <c r="FHF74"/>
      <c r="FHG74"/>
      <c r="FHH74"/>
      <c r="FHI74"/>
      <c r="FHJ74"/>
      <c r="FHK74"/>
      <c r="FHL74"/>
      <c r="FHM74"/>
      <c r="FHN74"/>
      <c r="FHO74"/>
      <c r="FHP74"/>
      <c r="FHQ74"/>
      <c r="FHR74"/>
      <c r="FHS74"/>
      <c r="FHT74"/>
      <c r="FHU74"/>
      <c r="FHV74"/>
      <c r="FHW74"/>
      <c r="FHX74"/>
      <c r="FHY74"/>
      <c r="FHZ74"/>
      <c r="FIA74"/>
      <c r="FIB74"/>
      <c r="FIC74"/>
      <c r="FID74"/>
      <c r="FIE74"/>
      <c r="FIF74"/>
      <c r="FIG74"/>
      <c r="FIH74"/>
      <c r="FII74"/>
      <c r="FIJ74"/>
      <c r="FIK74"/>
      <c r="FIL74"/>
      <c r="FIM74"/>
      <c r="FIN74"/>
      <c r="FIO74"/>
      <c r="FIP74"/>
      <c r="FIQ74"/>
      <c r="FIR74"/>
      <c r="FIS74"/>
      <c r="FIT74"/>
      <c r="FIU74"/>
      <c r="FIV74"/>
      <c r="FIW74"/>
      <c r="FIX74"/>
      <c r="FIY74"/>
      <c r="FIZ74"/>
      <c r="FJA74"/>
      <c r="FJB74"/>
      <c r="FJC74"/>
      <c r="FJD74"/>
      <c r="FJE74"/>
      <c r="FJF74"/>
      <c r="FJG74"/>
      <c r="FJH74"/>
      <c r="FJI74"/>
      <c r="FJJ74"/>
      <c r="FJK74"/>
      <c r="FJL74"/>
      <c r="FJM74"/>
      <c r="FJN74"/>
      <c r="FJO74"/>
      <c r="FJP74"/>
      <c r="FJQ74"/>
      <c r="FJR74"/>
      <c r="FJS74"/>
      <c r="FJT74"/>
      <c r="FJU74"/>
      <c r="FJV74"/>
      <c r="FJW74"/>
      <c r="FJX74"/>
      <c r="FJY74"/>
      <c r="FJZ74"/>
      <c r="FKA74"/>
      <c r="FKB74"/>
      <c r="FKC74"/>
      <c r="FKD74"/>
      <c r="FKE74"/>
      <c r="FKF74"/>
      <c r="FKG74"/>
      <c r="FKH74"/>
      <c r="FKI74"/>
      <c r="FKJ74"/>
      <c r="FKK74"/>
      <c r="FKL74"/>
      <c r="FKM74"/>
      <c r="FKN74"/>
      <c r="FKO74"/>
      <c r="FKP74"/>
      <c r="FKQ74"/>
      <c r="FKR74"/>
      <c r="FKS74"/>
      <c r="FKT74"/>
      <c r="FKU74"/>
      <c r="FKV74"/>
      <c r="FKW74"/>
      <c r="FKX74"/>
      <c r="FKY74"/>
      <c r="FKZ74"/>
      <c r="FLA74"/>
      <c r="FLB74"/>
      <c r="FLC74"/>
      <c r="FLD74"/>
      <c r="FLE74"/>
      <c r="FLF74"/>
      <c r="FLG74"/>
      <c r="FLH74"/>
      <c r="FLI74"/>
      <c r="FLJ74"/>
      <c r="FLK74"/>
      <c r="FLL74"/>
      <c r="FLM74"/>
      <c r="FLN74"/>
      <c r="FLO74"/>
      <c r="FLP74"/>
      <c r="FLQ74"/>
      <c r="FLR74"/>
      <c r="FLS74"/>
      <c r="FLT74"/>
      <c r="FLU74"/>
      <c r="FLV74"/>
      <c r="FLW74"/>
      <c r="FLX74"/>
      <c r="FLY74"/>
      <c r="FLZ74"/>
      <c r="FMA74"/>
      <c r="FMB74"/>
      <c r="FMC74"/>
      <c r="FMD74"/>
      <c r="FME74"/>
      <c r="FMF74"/>
      <c r="FMG74"/>
      <c r="FMH74"/>
      <c r="FMI74"/>
      <c r="FMJ74"/>
      <c r="FMK74"/>
      <c r="FML74"/>
      <c r="FMM74"/>
      <c r="FMN74"/>
      <c r="FMO74"/>
      <c r="FMP74"/>
      <c r="FMQ74"/>
      <c r="FMR74"/>
      <c r="FMS74"/>
      <c r="FMT74"/>
      <c r="FMU74"/>
      <c r="FMV74"/>
      <c r="FMW74"/>
      <c r="FMX74"/>
      <c r="FMY74"/>
      <c r="FMZ74"/>
      <c r="FNA74"/>
      <c r="FNB74"/>
      <c r="FNC74"/>
      <c r="FND74"/>
      <c r="FNE74"/>
      <c r="FNF74"/>
      <c r="FNG74"/>
      <c r="FNH74"/>
      <c r="FNI74"/>
      <c r="FNJ74"/>
      <c r="FNK74"/>
      <c r="FNL74"/>
      <c r="FNM74"/>
      <c r="FNN74"/>
      <c r="FNO74"/>
      <c r="FNP74"/>
      <c r="FNQ74"/>
      <c r="FNR74"/>
      <c r="FNS74"/>
      <c r="FNT74"/>
      <c r="FNU74"/>
      <c r="FNV74"/>
      <c r="FNW74"/>
      <c r="FNX74"/>
      <c r="FNY74"/>
      <c r="FNZ74"/>
      <c r="FOA74"/>
      <c r="FOB74"/>
      <c r="FOC74"/>
      <c r="FOD74"/>
      <c r="FOE74"/>
      <c r="FOF74"/>
      <c r="FOG74"/>
      <c r="FOH74"/>
      <c r="FOI74"/>
      <c r="FOJ74"/>
      <c r="FOK74"/>
      <c r="FOL74"/>
      <c r="FOM74"/>
      <c r="FON74"/>
      <c r="FOO74"/>
      <c r="FOP74"/>
      <c r="FOQ74"/>
      <c r="FOR74"/>
      <c r="FOS74"/>
      <c r="FOT74"/>
      <c r="FOU74"/>
      <c r="FOV74"/>
      <c r="FOW74"/>
      <c r="FOX74"/>
      <c r="FOY74"/>
      <c r="FOZ74"/>
      <c r="FPA74"/>
      <c r="FPB74"/>
      <c r="FPC74"/>
      <c r="FPD74"/>
      <c r="FPE74"/>
      <c r="FPF74"/>
      <c r="FPG74"/>
      <c r="FPH74"/>
      <c r="FPI74"/>
      <c r="FPJ74"/>
      <c r="FPK74"/>
      <c r="FPL74"/>
      <c r="FPM74"/>
      <c r="FPN74"/>
      <c r="FPO74"/>
      <c r="FPP74"/>
      <c r="FPQ74"/>
      <c r="FPR74"/>
      <c r="FPS74"/>
      <c r="FPT74"/>
      <c r="FPU74"/>
      <c r="FPV74"/>
      <c r="FPW74"/>
      <c r="FPX74"/>
      <c r="FPY74"/>
      <c r="FPZ74"/>
      <c r="FQA74"/>
      <c r="FQB74"/>
      <c r="FQC74"/>
      <c r="FQD74"/>
      <c r="FQE74"/>
      <c r="FQF74"/>
      <c r="FQG74"/>
      <c r="FQH74"/>
      <c r="FQI74"/>
      <c r="FQJ74"/>
      <c r="FQK74"/>
      <c r="FQL74"/>
      <c r="FQM74"/>
      <c r="FQN74"/>
      <c r="FQO74"/>
      <c r="FQP74"/>
      <c r="FQQ74"/>
      <c r="FQR74"/>
      <c r="FQS74"/>
      <c r="FQT74"/>
      <c r="FQU74"/>
      <c r="FQV74"/>
      <c r="FQW74"/>
      <c r="FQX74"/>
      <c r="FQY74"/>
      <c r="FQZ74"/>
      <c r="FRA74"/>
      <c r="FRB74"/>
      <c r="FRC74"/>
      <c r="FRD74"/>
      <c r="FRE74"/>
      <c r="FRF74"/>
      <c r="FRG74"/>
      <c r="FRH74"/>
      <c r="FRI74"/>
      <c r="FRJ74"/>
      <c r="FRK74"/>
      <c r="FRL74"/>
      <c r="FRM74"/>
      <c r="FRN74"/>
      <c r="FRO74"/>
      <c r="FRP74"/>
      <c r="FRQ74"/>
      <c r="FRR74"/>
      <c r="FRS74"/>
      <c r="FRT74"/>
      <c r="FRU74"/>
      <c r="FRV74"/>
      <c r="FRW74"/>
      <c r="FRX74"/>
      <c r="FRY74"/>
      <c r="FRZ74"/>
      <c r="FSA74"/>
      <c r="FSB74"/>
      <c r="FSC74"/>
      <c r="FSD74"/>
      <c r="FSE74"/>
      <c r="FSF74"/>
      <c r="FSG74"/>
      <c r="FSH74"/>
      <c r="FSI74"/>
      <c r="FSJ74"/>
      <c r="FSK74"/>
      <c r="FSL74"/>
      <c r="FSM74"/>
      <c r="FSN74"/>
      <c r="FSO74"/>
      <c r="FSP74"/>
      <c r="FSQ74"/>
      <c r="FSR74"/>
      <c r="FSS74"/>
      <c r="FST74"/>
      <c r="FSU74"/>
      <c r="FSV74"/>
      <c r="FSW74"/>
      <c r="FSX74"/>
      <c r="FSY74"/>
      <c r="FSZ74"/>
      <c r="FTA74"/>
      <c r="FTB74"/>
      <c r="FTC74"/>
      <c r="FTD74"/>
      <c r="FTE74"/>
      <c r="FTF74"/>
      <c r="FTG74"/>
      <c r="FTH74"/>
      <c r="FTI74"/>
      <c r="FTJ74"/>
      <c r="FTK74"/>
      <c r="FTL74"/>
      <c r="FTM74"/>
      <c r="FTN74"/>
      <c r="FTO74"/>
      <c r="FTP74"/>
      <c r="FTQ74"/>
      <c r="FTR74"/>
      <c r="FTS74"/>
      <c r="FTT74"/>
      <c r="FTU74"/>
      <c r="FTV74"/>
      <c r="FTW74"/>
      <c r="FTX74"/>
      <c r="FTY74"/>
      <c r="FTZ74"/>
      <c r="FUA74"/>
      <c r="FUB74"/>
      <c r="FUC74"/>
      <c r="FUD74"/>
      <c r="FUE74"/>
      <c r="FUF74"/>
      <c r="FUG74"/>
      <c r="FUH74"/>
      <c r="FUI74"/>
      <c r="FUJ74"/>
      <c r="FUK74"/>
      <c r="FUL74"/>
      <c r="FUM74"/>
      <c r="FUN74"/>
      <c r="FUO74"/>
      <c r="FUP74"/>
      <c r="FUQ74"/>
      <c r="FUR74"/>
      <c r="FUS74"/>
      <c r="FUT74"/>
      <c r="FUU74"/>
      <c r="FUV74"/>
      <c r="FUW74"/>
      <c r="FUX74"/>
      <c r="FUY74"/>
      <c r="FUZ74"/>
      <c r="FVA74"/>
      <c r="FVB74"/>
      <c r="FVC74"/>
      <c r="FVD74"/>
      <c r="FVE74"/>
      <c r="FVF74"/>
      <c r="FVG74"/>
      <c r="FVH74"/>
      <c r="FVI74"/>
      <c r="FVJ74"/>
      <c r="FVK74"/>
      <c r="FVL74"/>
      <c r="FVM74"/>
      <c r="FVN74"/>
      <c r="FVO74"/>
      <c r="FVP74"/>
      <c r="FVQ74"/>
      <c r="FVR74"/>
      <c r="FVS74"/>
      <c r="FVT74"/>
      <c r="FVU74"/>
      <c r="FVV74"/>
      <c r="FVW74"/>
      <c r="FVX74"/>
      <c r="FVY74"/>
      <c r="FVZ74"/>
      <c r="FWA74"/>
      <c r="FWB74"/>
      <c r="FWC74"/>
      <c r="FWD74"/>
      <c r="FWE74"/>
      <c r="FWF74"/>
      <c r="FWG74"/>
      <c r="FWH74"/>
      <c r="FWI74"/>
      <c r="FWJ74"/>
      <c r="FWK74"/>
      <c r="FWL74"/>
      <c r="FWM74"/>
      <c r="FWN74"/>
      <c r="FWO74"/>
      <c r="FWP74"/>
      <c r="FWQ74"/>
      <c r="FWR74"/>
      <c r="FWS74"/>
      <c r="FWT74"/>
      <c r="FWU74"/>
      <c r="FWV74"/>
      <c r="FWW74"/>
      <c r="FWX74"/>
      <c r="FWY74"/>
      <c r="FWZ74"/>
      <c r="FXA74"/>
      <c r="FXB74"/>
      <c r="FXC74"/>
      <c r="FXD74"/>
      <c r="FXE74"/>
      <c r="FXF74"/>
      <c r="FXG74"/>
      <c r="FXH74"/>
      <c r="FXI74"/>
      <c r="FXJ74"/>
      <c r="FXK74"/>
      <c r="FXL74"/>
      <c r="FXM74"/>
      <c r="FXN74"/>
      <c r="FXO74"/>
      <c r="FXP74"/>
      <c r="FXQ74"/>
      <c r="FXR74"/>
      <c r="FXS74"/>
      <c r="FXT74"/>
      <c r="FXU74"/>
      <c r="FXV74"/>
      <c r="FXW74"/>
      <c r="FXX74"/>
      <c r="FXY74"/>
      <c r="FXZ74"/>
      <c r="FYA74"/>
      <c r="FYB74"/>
      <c r="FYC74"/>
      <c r="FYD74"/>
      <c r="FYE74"/>
      <c r="FYF74"/>
      <c r="FYG74"/>
      <c r="FYH74"/>
      <c r="FYI74"/>
      <c r="FYJ74"/>
      <c r="FYK74"/>
      <c r="FYL74"/>
      <c r="FYM74"/>
      <c r="FYN74"/>
      <c r="FYO74"/>
      <c r="FYP74"/>
      <c r="FYQ74"/>
      <c r="FYR74"/>
      <c r="FYS74"/>
      <c r="FYT74"/>
      <c r="FYU74"/>
      <c r="FYV74"/>
      <c r="FYW74"/>
      <c r="FYX74"/>
      <c r="FYY74"/>
      <c r="FYZ74"/>
      <c r="FZA74"/>
      <c r="FZB74"/>
      <c r="FZC74"/>
      <c r="FZD74"/>
      <c r="FZE74"/>
      <c r="FZF74"/>
      <c r="FZG74"/>
      <c r="FZH74"/>
      <c r="FZI74"/>
      <c r="FZJ74"/>
      <c r="FZK74"/>
      <c r="FZL74"/>
      <c r="FZM74"/>
      <c r="FZN74"/>
      <c r="FZO74"/>
      <c r="FZP74"/>
      <c r="FZQ74"/>
      <c r="FZR74"/>
      <c r="FZS74"/>
      <c r="FZT74"/>
      <c r="FZU74"/>
      <c r="FZV74"/>
      <c r="FZW74"/>
      <c r="FZX74"/>
      <c r="FZY74"/>
      <c r="FZZ74"/>
      <c r="GAA74"/>
      <c r="GAB74"/>
      <c r="GAC74"/>
      <c r="GAD74"/>
      <c r="GAE74"/>
      <c r="GAF74"/>
      <c r="GAG74"/>
      <c r="GAH74"/>
      <c r="GAI74"/>
      <c r="GAJ74"/>
      <c r="GAK74"/>
      <c r="GAL74"/>
      <c r="GAM74"/>
      <c r="GAN74"/>
      <c r="GAO74"/>
      <c r="GAP74"/>
      <c r="GAQ74"/>
      <c r="GAR74"/>
      <c r="GAS74"/>
      <c r="GAT74"/>
      <c r="GAU74"/>
      <c r="GAV74"/>
      <c r="GAW74"/>
      <c r="GAX74"/>
      <c r="GAY74"/>
      <c r="GAZ74"/>
      <c r="GBA74"/>
      <c r="GBB74"/>
      <c r="GBC74"/>
      <c r="GBD74"/>
      <c r="GBE74"/>
      <c r="GBF74"/>
      <c r="GBG74"/>
      <c r="GBH74"/>
      <c r="GBI74"/>
      <c r="GBJ74"/>
      <c r="GBK74"/>
      <c r="GBL74"/>
      <c r="GBM74"/>
      <c r="GBN74"/>
      <c r="GBO74"/>
      <c r="GBP74"/>
      <c r="GBQ74"/>
      <c r="GBR74"/>
      <c r="GBS74"/>
      <c r="GBT74"/>
      <c r="GBU74"/>
      <c r="GBV74"/>
      <c r="GBW74"/>
      <c r="GBX74"/>
      <c r="GBY74"/>
      <c r="GBZ74"/>
      <c r="GCA74"/>
      <c r="GCB74"/>
      <c r="GCC74"/>
      <c r="GCD74"/>
      <c r="GCE74"/>
      <c r="GCF74"/>
      <c r="GCG74"/>
      <c r="GCH74"/>
      <c r="GCI74"/>
      <c r="GCJ74"/>
      <c r="GCK74"/>
      <c r="GCL74"/>
      <c r="GCM74"/>
      <c r="GCN74"/>
      <c r="GCO74"/>
      <c r="GCP74"/>
      <c r="GCQ74"/>
      <c r="GCR74"/>
      <c r="GCS74"/>
      <c r="GCT74"/>
      <c r="GCU74"/>
      <c r="GCV74"/>
      <c r="GCW74"/>
      <c r="GCX74"/>
      <c r="GCY74"/>
      <c r="GCZ74"/>
      <c r="GDA74"/>
      <c r="GDB74"/>
      <c r="GDC74"/>
      <c r="GDD74"/>
      <c r="GDE74"/>
      <c r="GDF74"/>
      <c r="GDG74"/>
      <c r="GDH74"/>
      <c r="GDI74"/>
      <c r="GDJ74"/>
      <c r="GDK74"/>
      <c r="GDL74"/>
      <c r="GDM74"/>
      <c r="GDN74"/>
      <c r="GDO74"/>
      <c r="GDP74"/>
      <c r="GDQ74"/>
      <c r="GDR74"/>
      <c r="GDS74"/>
      <c r="GDT74"/>
      <c r="GDU74"/>
      <c r="GDV74"/>
      <c r="GDW74"/>
      <c r="GDX74"/>
      <c r="GDY74"/>
      <c r="GDZ74"/>
      <c r="GEA74"/>
      <c r="GEB74"/>
      <c r="GEC74"/>
      <c r="GED74"/>
      <c r="GEE74"/>
      <c r="GEF74"/>
      <c r="GEG74"/>
      <c r="GEH74"/>
      <c r="GEI74"/>
      <c r="GEJ74"/>
      <c r="GEK74"/>
      <c r="GEL74"/>
      <c r="GEM74"/>
      <c r="GEN74"/>
      <c r="GEO74"/>
      <c r="GEP74"/>
      <c r="GEQ74"/>
      <c r="GER74"/>
      <c r="GES74"/>
      <c r="GET74"/>
      <c r="GEU74"/>
      <c r="GEV74"/>
      <c r="GEW74"/>
      <c r="GEX74"/>
      <c r="GEY74"/>
      <c r="GEZ74"/>
      <c r="GFA74"/>
      <c r="GFB74"/>
      <c r="GFC74"/>
      <c r="GFD74"/>
      <c r="GFE74"/>
      <c r="GFF74"/>
      <c r="GFG74"/>
      <c r="GFH74"/>
      <c r="GFI74"/>
      <c r="GFJ74"/>
      <c r="GFK74"/>
      <c r="GFL74"/>
      <c r="GFM74"/>
      <c r="GFN74"/>
      <c r="GFO74"/>
      <c r="GFP74"/>
      <c r="GFQ74"/>
      <c r="GFR74"/>
      <c r="GFS74"/>
      <c r="GFT74"/>
      <c r="GFU74"/>
      <c r="GFV74"/>
      <c r="GFW74"/>
      <c r="GFX74"/>
      <c r="GFY74"/>
      <c r="GFZ74"/>
      <c r="GGA74"/>
      <c r="GGB74"/>
      <c r="GGC74"/>
      <c r="GGD74"/>
      <c r="GGE74"/>
      <c r="GGF74"/>
      <c r="GGG74"/>
      <c r="GGH74"/>
      <c r="GGI74"/>
      <c r="GGJ74"/>
      <c r="GGK74"/>
      <c r="GGL74"/>
      <c r="GGM74"/>
      <c r="GGN74"/>
      <c r="GGO74"/>
      <c r="GGP74"/>
      <c r="GGQ74"/>
      <c r="GGR74"/>
      <c r="GGS74"/>
      <c r="GGT74"/>
      <c r="GGU74"/>
      <c r="GGV74"/>
      <c r="GGW74"/>
      <c r="GGX74"/>
      <c r="GGY74"/>
      <c r="GGZ74"/>
      <c r="GHA74"/>
      <c r="GHB74"/>
      <c r="GHC74"/>
      <c r="GHD74"/>
      <c r="GHE74"/>
      <c r="GHF74"/>
      <c r="GHG74"/>
      <c r="GHH74"/>
      <c r="GHI74"/>
      <c r="GHJ74"/>
      <c r="GHK74"/>
      <c r="GHL74"/>
      <c r="GHM74"/>
      <c r="GHN74"/>
      <c r="GHO74"/>
      <c r="GHP74"/>
      <c r="GHQ74"/>
      <c r="GHR74"/>
      <c r="GHS74"/>
      <c r="GHT74"/>
      <c r="GHU74"/>
      <c r="GHV74"/>
      <c r="GHW74"/>
      <c r="GHX74"/>
      <c r="GHY74"/>
      <c r="GHZ74"/>
      <c r="GIA74"/>
      <c r="GIB74"/>
      <c r="GIC74"/>
      <c r="GID74"/>
      <c r="GIE74"/>
      <c r="GIF74"/>
      <c r="GIG74"/>
      <c r="GIH74"/>
      <c r="GII74"/>
      <c r="GIJ74"/>
      <c r="GIK74"/>
      <c r="GIL74"/>
      <c r="GIM74"/>
      <c r="GIN74"/>
      <c r="GIO74"/>
      <c r="GIP74"/>
      <c r="GIQ74"/>
      <c r="GIR74"/>
      <c r="GIS74"/>
      <c r="GIT74"/>
      <c r="GIU74"/>
      <c r="GIV74"/>
      <c r="GIW74"/>
      <c r="GIX74"/>
      <c r="GIY74"/>
      <c r="GIZ74"/>
      <c r="GJA74"/>
      <c r="GJB74"/>
      <c r="GJC74"/>
      <c r="GJD74"/>
      <c r="GJE74"/>
      <c r="GJF74"/>
      <c r="GJG74"/>
      <c r="GJH74"/>
      <c r="GJI74"/>
      <c r="GJJ74"/>
      <c r="GJK74"/>
      <c r="GJL74"/>
      <c r="GJM74"/>
      <c r="GJN74"/>
      <c r="GJO74"/>
      <c r="GJP74"/>
      <c r="GJQ74"/>
      <c r="GJR74"/>
      <c r="GJS74"/>
      <c r="GJT74"/>
      <c r="GJU74"/>
      <c r="GJV74"/>
      <c r="GJW74"/>
      <c r="GJX74"/>
      <c r="GJY74"/>
      <c r="GJZ74"/>
      <c r="GKA74"/>
      <c r="GKB74"/>
      <c r="GKC74"/>
      <c r="GKD74"/>
      <c r="GKE74"/>
      <c r="GKF74"/>
      <c r="GKG74"/>
      <c r="GKH74"/>
      <c r="GKI74"/>
      <c r="GKJ74"/>
      <c r="GKK74"/>
      <c r="GKL74"/>
      <c r="GKM74"/>
      <c r="GKN74"/>
      <c r="GKO74"/>
      <c r="GKP74"/>
      <c r="GKQ74"/>
      <c r="GKR74"/>
      <c r="GKS74"/>
      <c r="GKT74"/>
      <c r="GKU74"/>
      <c r="GKV74"/>
      <c r="GKW74"/>
      <c r="GKX74"/>
      <c r="GKY74"/>
      <c r="GKZ74"/>
      <c r="GLA74"/>
      <c r="GLB74"/>
      <c r="GLC74"/>
      <c r="GLD74"/>
      <c r="GLE74"/>
      <c r="GLF74"/>
      <c r="GLG74"/>
      <c r="GLH74"/>
      <c r="GLI74"/>
      <c r="GLJ74"/>
      <c r="GLK74"/>
      <c r="GLL74"/>
      <c r="GLM74"/>
      <c r="GLN74"/>
      <c r="GLO74"/>
      <c r="GLP74"/>
      <c r="GLQ74"/>
      <c r="GLR74"/>
      <c r="GLS74"/>
      <c r="GLT74"/>
      <c r="GLU74"/>
      <c r="GLV74"/>
      <c r="GLW74"/>
      <c r="GLX74"/>
      <c r="GLY74"/>
      <c r="GLZ74"/>
      <c r="GMA74"/>
      <c r="GMB74"/>
      <c r="GMC74"/>
      <c r="GMD74"/>
      <c r="GME74"/>
      <c r="GMF74"/>
      <c r="GMG74"/>
      <c r="GMH74"/>
      <c r="GMI74"/>
      <c r="GMJ74"/>
      <c r="GMK74"/>
      <c r="GML74"/>
      <c r="GMM74"/>
      <c r="GMN74"/>
      <c r="GMO74"/>
      <c r="GMP74"/>
      <c r="GMQ74"/>
      <c r="GMR74"/>
      <c r="GMS74"/>
      <c r="GMT74"/>
      <c r="GMU74"/>
      <c r="GMV74"/>
      <c r="GMW74"/>
      <c r="GMX74"/>
      <c r="GMY74"/>
      <c r="GMZ74"/>
      <c r="GNA74"/>
      <c r="GNB74"/>
      <c r="GNC74"/>
      <c r="GND74"/>
      <c r="GNE74"/>
      <c r="GNF74"/>
      <c r="GNG74"/>
      <c r="GNH74"/>
      <c r="GNI74"/>
      <c r="GNJ74"/>
      <c r="GNK74"/>
      <c r="GNL74"/>
      <c r="GNM74"/>
      <c r="GNN74"/>
      <c r="GNO74"/>
      <c r="GNP74"/>
      <c r="GNQ74"/>
      <c r="GNR74"/>
      <c r="GNS74"/>
      <c r="GNT74"/>
      <c r="GNU74"/>
      <c r="GNV74"/>
      <c r="GNW74"/>
      <c r="GNX74"/>
      <c r="GNY74"/>
      <c r="GNZ74"/>
      <c r="GOA74"/>
      <c r="GOB74"/>
      <c r="GOC74"/>
      <c r="GOD74"/>
      <c r="GOE74"/>
      <c r="GOF74"/>
      <c r="GOG74"/>
      <c r="GOH74"/>
      <c r="GOI74"/>
      <c r="GOJ74"/>
      <c r="GOK74"/>
      <c r="GOL74"/>
      <c r="GOM74"/>
      <c r="GON74"/>
      <c r="GOO74"/>
      <c r="GOP74"/>
      <c r="GOQ74"/>
      <c r="GOR74"/>
      <c r="GOS74"/>
      <c r="GOT74"/>
      <c r="GOU74"/>
      <c r="GOV74"/>
      <c r="GOW74"/>
      <c r="GOX74"/>
      <c r="GOY74"/>
      <c r="GOZ74"/>
      <c r="GPA74"/>
      <c r="GPB74"/>
      <c r="GPC74"/>
      <c r="GPD74"/>
      <c r="GPE74"/>
      <c r="GPF74"/>
      <c r="GPG74"/>
      <c r="GPH74"/>
      <c r="GPI74"/>
      <c r="GPJ74"/>
      <c r="GPK74"/>
      <c r="GPL74"/>
      <c r="GPM74"/>
      <c r="GPN74"/>
      <c r="GPO74"/>
      <c r="GPP74"/>
      <c r="GPQ74"/>
      <c r="GPR74"/>
      <c r="GPS74"/>
      <c r="GPT74"/>
      <c r="GPU74"/>
      <c r="GPV74"/>
      <c r="GPW74"/>
      <c r="GPX74"/>
      <c r="GPY74"/>
      <c r="GPZ74"/>
      <c r="GQA74"/>
      <c r="GQB74"/>
      <c r="GQC74"/>
      <c r="GQD74"/>
      <c r="GQE74"/>
      <c r="GQF74"/>
      <c r="GQG74"/>
      <c r="GQH74"/>
      <c r="GQI74"/>
      <c r="GQJ74"/>
      <c r="GQK74"/>
      <c r="GQL74"/>
      <c r="GQM74"/>
      <c r="GQN74"/>
      <c r="GQO74"/>
      <c r="GQP74"/>
      <c r="GQQ74"/>
      <c r="GQR74"/>
      <c r="GQS74"/>
      <c r="GQT74"/>
      <c r="GQU74"/>
      <c r="GQV74"/>
      <c r="GQW74"/>
      <c r="GQX74"/>
      <c r="GQY74"/>
      <c r="GQZ74"/>
      <c r="GRA74"/>
      <c r="GRB74"/>
      <c r="GRC74"/>
      <c r="GRD74"/>
      <c r="GRE74"/>
      <c r="GRF74"/>
      <c r="GRG74"/>
      <c r="GRH74"/>
      <c r="GRI74"/>
      <c r="GRJ74"/>
      <c r="GRK74"/>
      <c r="GRL74"/>
      <c r="GRM74"/>
      <c r="GRN74"/>
      <c r="GRO74"/>
      <c r="GRP74"/>
      <c r="GRQ74"/>
      <c r="GRR74"/>
      <c r="GRS74"/>
      <c r="GRT74"/>
      <c r="GRU74"/>
      <c r="GRV74"/>
      <c r="GRW74"/>
      <c r="GRX74"/>
      <c r="GRY74"/>
      <c r="GRZ74"/>
      <c r="GSA74"/>
      <c r="GSB74"/>
      <c r="GSC74"/>
      <c r="GSD74"/>
      <c r="GSE74"/>
      <c r="GSF74"/>
      <c r="GSG74"/>
      <c r="GSH74"/>
      <c r="GSI74"/>
      <c r="GSJ74"/>
      <c r="GSK74"/>
      <c r="GSL74"/>
      <c r="GSM74"/>
      <c r="GSN74"/>
      <c r="GSO74"/>
      <c r="GSP74"/>
      <c r="GSQ74"/>
      <c r="GSR74"/>
      <c r="GSS74"/>
      <c r="GST74"/>
      <c r="GSU74"/>
      <c r="GSV74"/>
      <c r="GSW74"/>
      <c r="GSX74"/>
      <c r="GSY74"/>
      <c r="GSZ74"/>
      <c r="GTA74"/>
      <c r="GTB74"/>
      <c r="GTC74"/>
      <c r="GTD74"/>
      <c r="GTE74"/>
      <c r="GTF74"/>
      <c r="GTG74"/>
      <c r="GTH74"/>
      <c r="GTI74"/>
      <c r="GTJ74"/>
      <c r="GTK74"/>
      <c r="GTL74"/>
      <c r="GTM74"/>
      <c r="GTN74"/>
      <c r="GTO74"/>
      <c r="GTP74"/>
      <c r="GTQ74"/>
      <c r="GTR74"/>
      <c r="GTS74"/>
      <c r="GTT74"/>
      <c r="GTU74"/>
      <c r="GTV74"/>
      <c r="GTW74"/>
      <c r="GTX74"/>
      <c r="GTY74"/>
      <c r="GTZ74"/>
      <c r="GUA74"/>
      <c r="GUB74"/>
      <c r="GUC74"/>
      <c r="GUD74"/>
      <c r="GUE74"/>
      <c r="GUF74"/>
      <c r="GUG74"/>
      <c r="GUH74"/>
      <c r="GUI74"/>
      <c r="GUJ74"/>
      <c r="GUK74"/>
      <c r="GUL74"/>
      <c r="GUM74"/>
      <c r="GUN74"/>
      <c r="GUO74"/>
      <c r="GUP74"/>
      <c r="GUQ74"/>
      <c r="GUR74"/>
      <c r="GUS74"/>
      <c r="GUT74"/>
      <c r="GUU74"/>
      <c r="GUV74"/>
      <c r="GUW74"/>
      <c r="GUX74"/>
      <c r="GUY74"/>
      <c r="GUZ74"/>
      <c r="GVA74"/>
      <c r="GVB74"/>
      <c r="GVC74"/>
      <c r="GVD74"/>
      <c r="GVE74"/>
      <c r="GVF74"/>
      <c r="GVG74"/>
      <c r="GVH74"/>
      <c r="GVI74"/>
      <c r="GVJ74"/>
      <c r="GVK74"/>
      <c r="GVL74"/>
      <c r="GVM74"/>
      <c r="GVN74"/>
      <c r="GVO74"/>
      <c r="GVP74"/>
      <c r="GVQ74"/>
      <c r="GVR74"/>
      <c r="GVS74"/>
      <c r="GVT74"/>
      <c r="GVU74"/>
      <c r="GVV74"/>
      <c r="GVW74"/>
      <c r="GVX74"/>
      <c r="GVY74"/>
      <c r="GVZ74"/>
      <c r="GWA74"/>
      <c r="GWB74"/>
      <c r="GWC74"/>
      <c r="GWD74"/>
      <c r="GWE74"/>
      <c r="GWF74"/>
      <c r="GWG74"/>
      <c r="GWH74"/>
      <c r="GWI74"/>
      <c r="GWJ74"/>
      <c r="GWK74"/>
      <c r="GWL74"/>
      <c r="GWM74"/>
      <c r="GWN74"/>
      <c r="GWO74"/>
      <c r="GWP74"/>
      <c r="GWQ74"/>
      <c r="GWR74"/>
      <c r="GWS74"/>
      <c r="GWT74"/>
      <c r="GWU74"/>
      <c r="GWV74"/>
      <c r="GWW74"/>
      <c r="GWX74"/>
      <c r="GWY74"/>
      <c r="GWZ74"/>
      <c r="GXA74"/>
      <c r="GXB74"/>
      <c r="GXC74"/>
      <c r="GXD74"/>
      <c r="GXE74"/>
      <c r="GXF74"/>
      <c r="GXG74"/>
      <c r="GXH74"/>
      <c r="GXI74"/>
      <c r="GXJ74"/>
      <c r="GXK74"/>
      <c r="GXL74"/>
      <c r="GXM74"/>
      <c r="GXN74"/>
      <c r="GXO74"/>
      <c r="GXP74"/>
      <c r="GXQ74"/>
      <c r="GXR74"/>
      <c r="GXS74"/>
      <c r="GXT74"/>
      <c r="GXU74"/>
      <c r="GXV74"/>
      <c r="GXW74"/>
      <c r="GXX74"/>
      <c r="GXY74"/>
      <c r="GXZ74"/>
      <c r="GYA74"/>
      <c r="GYB74"/>
      <c r="GYC74"/>
      <c r="GYD74"/>
      <c r="GYE74"/>
      <c r="GYF74"/>
      <c r="GYG74"/>
      <c r="GYH74"/>
      <c r="GYI74"/>
      <c r="GYJ74"/>
      <c r="GYK74"/>
      <c r="GYL74"/>
      <c r="GYM74"/>
      <c r="GYN74"/>
      <c r="GYO74"/>
      <c r="GYP74"/>
      <c r="GYQ74"/>
      <c r="GYR74"/>
      <c r="GYS74"/>
      <c r="GYT74"/>
      <c r="GYU74"/>
      <c r="GYV74"/>
      <c r="GYW74"/>
      <c r="GYX74"/>
      <c r="GYY74"/>
      <c r="GYZ74"/>
      <c r="GZA74"/>
      <c r="GZB74"/>
      <c r="GZC74"/>
      <c r="GZD74"/>
      <c r="GZE74"/>
      <c r="GZF74"/>
      <c r="GZG74"/>
      <c r="GZH74"/>
      <c r="GZI74"/>
      <c r="GZJ74"/>
      <c r="GZK74"/>
      <c r="GZL74"/>
      <c r="GZM74"/>
      <c r="GZN74"/>
      <c r="GZO74"/>
      <c r="GZP74"/>
      <c r="GZQ74"/>
      <c r="GZR74"/>
      <c r="GZS74"/>
      <c r="GZT74"/>
      <c r="GZU74"/>
      <c r="GZV74"/>
      <c r="GZW74"/>
      <c r="GZX74"/>
      <c r="GZY74"/>
      <c r="GZZ74"/>
      <c r="HAA74"/>
      <c r="HAB74"/>
      <c r="HAC74"/>
      <c r="HAD74"/>
      <c r="HAE74"/>
      <c r="HAF74"/>
      <c r="HAG74"/>
      <c r="HAH74"/>
      <c r="HAI74"/>
      <c r="HAJ74"/>
      <c r="HAK74"/>
      <c r="HAL74"/>
      <c r="HAM74"/>
      <c r="HAN74"/>
      <c r="HAO74"/>
      <c r="HAP74"/>
      <c r="HAQ74"/>
      <c r="HAR74"/>
      <c r="HAS74"/>
      <c r="HAT74"/>
      <c r="HAU74"/>
      <c r="HAV74"/>
      <c r="HAW74"/>
      <c r="HAX74"/>
      <c r="HAY74"/>
      <c r="HAZ74"/>
      <c r="HBA74"/>
      <c r="HBB74"/>
      <c r="HBC74"/>
      <c r="HBD74"/>
      <c r="HBE74"/>
      <c r="HBF74"/>
      <c r="HBG74"/>
      <c r="HBH74"/>
      <c r="HBI74"/>
      <c r="HBJ74"/>
      <c r="HBK74"/>
      <c r="HBL74"/>
      <c r="HBM74"/>
      <c r="HBN74"/>
      <c r="HBO74"/>
      <c r="HBP74"/>
      <c r="HBQ74"/>
      <c r="HBR74"/>
      <c r="HBS74"/>
      <c r="HBT74"/>
      <c r="HBU74"/>
      <c r="HBV74"/>
      <c r="HBW74"/>
      <c r="HBX74"/>
      <c r="HBY74"/>
      <c r="HBZ74"/>
      <c r="HCA74"/>
      <c r="HCB74"/>
      <c r="HCC74"/>
      <c r="HCD74"/>
      <c r="HCE74"/>
      <c r="HCF74"/>
      <c r="HCG74"/>
      <c r="HCH74"/>
      <c r="HCI74"/>
      <c r="HCJ74"/>
      <c r="HCK74"/>
      <c r="HCL74"/>
      <c r="HCM74"/>
      <c r="HCN74"/>
      <c r="HCO74"/>
      <c r="HCP74"/>
      <c r="HCQ74"/>
      <c r="HCR74"/>
      <c r="HCS74"/>
      <c r="HCT74"/>
      <c r="HCU74"/>
      <c r="HCV74"/>
      <c r="HCW74"/>
      <c r="HCX74"/>
      <c r="HCY74"/>
      <c r="HCZ74"/>
      <c r="HDA74"/>
      <c r="HDB74"/>
      <c r="HDC74"/>
      <c r="HDD74"/>
      <c r="HDE74"/>
      <c r="HDF74"/>
      <c r="HDG74"/>
      <c r="HDH74"/>
      <c r="HDI74"/>
      <c r="HDJ74"/>
      <c r="HDK74"/>
      <c r="HDL74"/>
      <c r="HDM74"/>
      <c r="HDN74"/>
      <c r="HDO74"/>
      <c r="HDP74"/>
      <c r="HDQ74"/>
      <c r="HDR74"/>
      <c r="HDS74"/>
      <c r="HDT74"/>
      <c r="HDU74"/>
      <c r="HDV74"/>
      <c r="HDW74"/>
      <c r="HDX74"/>
      <c r="HDY74"/>
      <c r="HDZ74"/>
      <c r="HEA74"/>
      <c r="HEB74"/>
      <c r="HEC74"/>
      <c r="HED74"/>
      <c r="HEE74"/>
      <c r="HEF74"/>
      <c r="HEG74"/>
      <c r="HEH74"/>
      <c r="HEI74"/>
      <c r="HEJ74"/>
      <c r="HEK74"/>
      <c r="HEL74"/>
      <c r="HEM74"/>
      <c r="HEN74"/>
      <c r="HEO74"/>
      <c r="HEP74"/>
      <c r="HEQ74"/>
      <c r="HER74"/>
      <c r="HES74"/>
      <c r="HET74"/>
      <c r="HEU74"/>
      <c r="HEV74"/>
      <c r="HEW74"/>
      <c r="HEX74"/>
      <c r="HEY74"/>
      <c r="HEZ74"/>
      <c r="HFA74"/>
      <c r="HFB74"/>
      <c r="HFC74"/>
      <c r="HFD74"/>
      <c r="HFE74"/>
      <c r="HFF74"/>
      <c r="HFG74"/>
      <c r="HFH74"/>
      <c r="HFI74"/>
      <c r="HFJ74"/>
      <c r="HFK74"/>
      <c r="HFL74"/>
      <c r="HFM74"/>
      <c r="HFN74"/>
      <c r="HFO74"/>
      <c r="HFP74"/>
      <c r="HFQ74"/>
      <c r="HFR74"/>
      <c r="HFS74"/>
      <c r="HFT74"/>
      <c r="HFU74"/>
      <c r="HFV74"/>
      <c r="HFW74"/>
      <c r="HFX74"/>
      <c r="HFY74"/>
      <c r="HFZ74"/>
      <c r="HGA74"/>
      <c r="HGB74"/>
      <c r="HGC74"/>
      <c r="HGD74"/>
      <c r="HGE74"/>
      <c r="HGF74"/>
      <c r="HGG74"/>
      <c r="HGH74"/>
      <c r="HGI74"/>
      <c r="HGJ74"/>
      <c r="HGK74"/>
      <c r="HGL74"/>
      <c r="HGM74"/>
      <c r="HGN74"/>
      <c r="HGO74"/>
      <c r="HGP74"/>
      <c r="HGQ74"/>
      <c r="HGR74"/>
      <c r="HGS74"/>
      <c r="HGT74"/>
      <c r="HGU74"/>
      <c r="HGV74"/>
      <c r="HGW74"/>
      <c r="HGX74"/>
      <c r="HGY74"/>
      <c r="HGZ74"/>
      <c r="HHA74"/>
      <c r="HHB74"/>
      <c r="HHC74"/>
      <c r="HHD74"/>
      <c r="HHE74"/>
      <c r="HHF74"/>
      <c r="HHG74"/>
      <c r="HHH74"/>
      <c r="HHI74"/>
      <c r="HHJ74"/>
      <c r="HHK74"/>
      <c r="HHL74"/>
      <c r="HHM74"/>
      <c r="HHN74"/>
      <c r="HHO74"/>
      <c r="HHP74"/>
      <c r="HHQ74"/>
      <c r="HHR74"/>
      <c r="HHS74"/>
      <c r="HHT74"/>
      <c r="HHU74"/>
      <c r="HHV74"/>
      <c r="HHW74"/>
      <c r="HHX74"/>
      <c r="HHY74"/>
      <c r="HHZ74"/>
      <c r="HIA74"/>
      <c r="HIB74"/>
      <c r="HIC74"/>
      <c r="HID74"/>
      <c r="HIE74"/>
      <c r="HIF74"/>
      <c r="HIG74"/>
      <c r="HIH74"/>
      <c r="HII74"/>
      <c r="HIJ74"/>
      <c r="HIK74"/>
      <c r="HIL74"/>
      <c r="HIM74"/>
      <c r="HIN74"/>
      <c r="HIO74"/>
      <c r="HIP74"/>
      <c r="HIQ74"/>
      <c r="HIR74"/>
      <c r="HIS74"/>
      <c r="HIT74"/>
      <c r="HIU74"/>
      <c r="HIV74"/>
      <c r="HIW74"/>
      <c r="HIX74"/>
      <c r="HIY74"/>
      <c r="HIZ74"/>
      <c r="HJA74"/>
      <c r="HJB74"/>
      <c r="HJC74"/>
      <c r="HJD74"/>
      <c r="HJE74"/>
      <c r="HJF74"/>
      <c r="HJG74"/>
      <c r="HJH74"/>
      <c r="HJI74"/>
      <c r="HJJ74"/>
      <c r="HJK74"/>
      <c r="HJL74"/>
      <c r="HJM74"/>
      <c r="HJN74"/>
      <c r="HJO74"/>
      <c r="HJP74"/>
      <c r="HJQ74"/>
      <c r="HJR74"/>
      <c r="HJS74"/>
      <c r="HJT74"/>
      <c r="HJU74"/>
      <c r="HJV74"/>
      <c r="HJW74"/>
      <c r="HJX74"/>
      <c r="HJY74"/>
      <c r="HJZ74"/>
      <c r="HKA74"/>
      <c r="HKB74"/>
      <c r="HKC74"/>
      <c r="HKD74"/>
      <c r="HKE74"/>
      <c r="HKF74"/>
      <c r="HKG74"/>
      <c r="HKH74"/>
      <c r="HKI74"/>
      <c r="HKJ74"/>
      <c r="HKK74"/>
      <c r="HKL74"/>
      <c r="HKM74"/>
      <c r="HKN74"/>
      <c r="HKO74"/>
      <c r="HKP74"/>
      <c r="HKQ74"/>
      <c r="HKR74"/>
      <c r="HKS74"/>
      <c r="HKT74"/>
      <c r="HKU74"/>
      <c r="HKV74"/>
      <c r="HKW74"/>
      <c r="HKX74"/>
      <c r="HKY74"/>
      <c r="HKZ74"/>
      <c r="HLA74"/>
      <c r="HLB74"/>
      <c r="HLC74"/>
      <c r="HLD74"/>
      <c r="HLE74"/>
      <c r="HLF74"/>
      <c r="HLG74"/>
      <c r="HLH74"/>
      <c r="HLI74"/>
      <c r="HLJ74"/>
      <c r="HLK74"/>
      <c r="HLL74"/>
      <c r="HLM74"/>
      <c r="HLN74"/>
      <c r="HLO74"/>
      <c r="HLP74"/>
      <c r="HLQ74"/>
      <c r="HLR74"/>
      <c r="HLS74"/>
      <c r="HLT74"/>
      <c r="HLU74"/>
      <c r="HLV74"/>
      <c r="HLW74"/>
      <c r="HLX74"/>
      <c r="HLY74"/>
      <c r="HLZ74"/>
      <c r="HMA74"/>
      <c r="HMB74"/>
      <c r="HMC74"/>
      <c r="HMD74"/>
      <c r="HME74"/>
      <c r="HMF74"/>
      <c r="HMG74"/>
      <c r="HMH74"/>
      <c r="HMI74"/>
      <c r="HMJ74"/>
      <c r="HMK74"/>
      <c r="HML74"/>
      <c r="HMM74"/>
      <c r="HMN74"/>
      <c r="HMO74"/>
      <c r="HMP74"/>
      <c r="HMQ74"/>
      <c r="HMR74"/>
      <c r="HMS74"/>
      <c r="HMT74"/>
      <c r="HMU74"/>
      <c r="HMV74"/>
      <c r="HMW74"/>
      <c r="HMX74"/>
      <c r="HMY74"/>
      <c r="HMZ74"/>
      <c r="HNA74"/>
      <c r="HNB74"/>
      <c r="HNC74"/>
      <c r="HND74"/>
      <c r="HNE74"/>
      <c r="HNF74"/>
      <c r="HNG74"/>
      <c r="HNH74"/>
      <c r="HNI74"/>
      <c r="HNJ74"/>
      <c r="HNK74"/>
      <c r="HNL74"/>
      <c r="HNM74"/>
      <c r="HNN74"/>
      <c r="HNO74"/>
      <c r="HNP74"/>
      <c r="HNQ74"/>
      <c r="HNR74"/>
      <c r="HNS74"/>
      <c r="HNT74"/>
      <c r="HNU74"/>
      <c r="HNV74"/>
      <c r="HNW74"/>
      <c r="HNX74"/>
      <c r="HNY74"/>
      <c r="HNZ74"/>
      <c r="HOA74"/>
      <c r="HOB74"/>
      <c r="HOC74"/>
      <c r="HOD74"/>
      <c r="HOE74"/>
      <c r="HOF74"/>
      <c r="HOG74"/>
      <c r="HOH74"/>
      <c r="HOI74"/>
      <c r="HOJ74"/>
      <c r="HOK74"/>
      <c r="HOL74"/>
      <c r="HOM74"/>
      <c r="HON74"/>
      <c r="HOO74"/>
      <c r="HOP74"/>
      <c r="HOQ74"/>
      <c r="HOR74"/>
      <c r="HOS74"/>
      <c r="HOT74"/>
      <c r="HOU74"/>
      <c r="HOV74"/>
      <c r="HOW74"/>
      <c r="HOX74"/>
      <c r="HOY74"/>
      <c r="HOZ74"/>
      <c r="HPA74"/>
      <c r="HPB74"/>
      <c r="HPC74"/>
      <c r="HPD74"/>
      <c r="HPE74"/>
      <c r="HPF74"/>
      <c r="HPG74"/>
      <c r="HPH74"/>
      <c r="HPI74"/>
      <c r="HPJ74"/>
      <c r="HPK74"/>
      <c r="HPL74"/>
      <c r="HPM74"/>
      <c r="HPN74"/>
      <c r="HPO74"/>
      <c r="HPP74"/>
      <c r="HPQ74"/>
      <c r="HPR74"/>
      <c r="HPS74"/>
      <c r="HPT74"/>
      <c r="HPU74"/>
      <c r="HPV74"/>
      <c r="HPW74"/>
      <c r="HPX74"/>
      <c r="HPY74"/>
      <c r="HPZ74"/>
      <c r="HQA74"/>
      <c r="HQB74"/>
      <c r="HQC74"/>
      <c r="HQD74"/>
      <c r="HQE74"/>
      <c r="HQF74"/>
      <c r="HQG74"/>
      <c r="HQH74"/>
      <c r="HQI74"/>
      <c r="HQJ74"/>
      <c r="HQK74"/>
      <c r="HQL74"/>
      <c r="HQM74"/>
      <c r="HQN74"/>
      <c r="HQO74"/>
      <c r="HQP74"/>
      <c r="HQQ74"/>
      <c r="HQR74"/>
      <c r="HQS74"/>
      <c r="HQT74"/>
      <c r="HQU74"/>
      <c r="HQV74"/>
      <c r="HQW74"/>
      <c r="HQX74"/>
      <c r="HQY74"/>
      <c r="HQZ74"/>
      <c r="HRA74"/>
      <c r="HRB74"/>
      <c r="HRC74"/>
      <c r="HRD74"/>
      <c r="HRE74"/>
      <c r="HRF74"/>
      <c r="HRG74"/>
      <c r="HRH74"/>
      <c r="HRI74"/>
      <c r="HRJ74"/>
      <c r="HRK74"/>
      <c r="HRL74"/>
      <c r="HRM74"/>
      <c r="HRN74"/>
      <c r="HRO74"/>
      <c r="HRP74"/>
      <c r="HRQ74"/>
      <c r="HRR74"/>
      <c r="HRS74"/>
      <c r="HRT74"/>
      <c r="HRU74"/>
      <c r="HRV74"/>
      <c r="HRW74"/>
      <c r="HRX74"/>
      <c r="HRY74"/>
      <c r="HRZ74"/>
      <c r="HSA74"/>
      <c r="HSB74"/>
      <c r="HSC74"/>
      <c r="HSD74"/>
      <c r="HSE74"/>
      <c r="HSF74"/>
      <c r="HSG74"/>
      <c r="HSH74"/>
      <c r="HSI74"/>
      <c r="HSJ74"/>
      <c r="HSK74"/>
      <c r="HSL74"/>
      <c r="HSM74"/>
      <c r="HSN74"/>
      <c r="HSO74"/>
      <c r="HSP74"/>
      <c r="HSQ74"/>
      <c r="HSR74"/>
      <c r="HSS74"/>
      <c r="HST74"/>
      <c r="HSU74"/>
      <c r="HSV74"/>
      <c r="HSW74"/>
      <c r="HSX74"/>
      <c r="HSY74"/>
      <c r="HSZ74"/>
      <c r="HTA74"/>
      <c r="HTB74"/>
      <c r="HTC74"/>
      <c r="HTD74"/>
      <c r="HTE74"/>
      <c r="HTF74"/>
      <c r="HTG74"/>
      <c r="HTH74"/>
      <c r="HTI74"/>
      <c r="HTJ74"/>
      <c r="HTK74"/>
      <c r="HTL74"/>
      <c r="HTM74"/>
      <c r="HTN74"/>
      <c r="HTO74"/>
      <c r="HTP74"/>
      <c r="HTQ74"/>
      <c r="HTR74"/>
      <c r="HTS74"/>
      <c r="HTT74"/>
      <c r="HTU74"/>
      <c r="HTV74"/>
      <c r="HTW74"/>
      <c r="HTX74"/>
      <c r="HTY74"/>
      <c r="HTZ74"/>
      <c r="HUA74"/>
      <c r="HUB74"/>
      <c r="HUC74"/>
      <c r="HUD74"/>
      <c r="HUE74"/>
      <c r="HUF74"/>
      <c r="HUG74"/>
      <c r="HUH74"/>
      <c r="HUI74"/>
      <c r="HUJ74"/>
      <c r="HUK74"/>
      <c r="HUL74"/>
      <c r="HUM74"/>
      <c r="HUN74"/>
      <c r="HUO74"/>
      <c r="HUP74"/>
      <c r="HUQ74"/>
      <c r="HUR74"/>
      <c r="HUS74"/>
      <c r="HUT74"/>
      <c r="HUU74"/>
      <c r="HUV74"/>
      <c r="HUW74"/>
      <c r="HUX74"/>
      <c r="HUY74"/>
      <c r="HUZ74"/>
      <c r="HVA74"/>
      <c r="HVB74"/>
      <c r="HVC74"/>
      <c r="HVD74"/>
      <c r="HVE74"/>
      <c r="HVF74"/>
      <c r="HVG74"/>
      <c r="HVH74"/>
      <c r="HVI74"/>
      <c r="HVJ74"/>
      <c r="HVK74"/>
      <c r="HVL74"/>
      <c r="HVM74"/>
      <c r="HVN74"/>
      <c r="HVO74"/>
      <c r="HVP74"/>
      <c r="HVQ74"/>
      <c r="HVR74"/>
      <c r="HVS74"/>
      <c r="HVT74"/>
      <c r="HVU74"/>
      <c r="HVV74"/>
      <c r="HVW74"/>
      <c r="HVX74"/>
      <c r="HVY74"/>
      <c r="HVZ74"/>
      <c r="HWA74"/>
      <c r="HWB74"/>
      <c r="HWC74"/>
      <c r="HWD74"/>
      <c r="HWE74"/>
      <c r="HWF74"/>
      <c r="HWG74"/>
      <c r="HWH74"/>
      <c r="HWI74"/>
      <c r="HWJ74"/>
      <c r="HWK74"/>
      <c r="HWL74"/>
      <c r="HWM74"/>
      <c r="HWN74"/>
      <c r="HWO74"/>
      <c r="HWP74"/>
      <c r="HWQ74"/>
      <c r="HWR74"/>
      <c r="HWS74"/>
      <c r="HWT74"/>
      <c r="HWU74"/>
      <c r="HWV74"/>
      <c r="HWW74"/>
      <c r="HWX74"/>
      <c r="HWY74"/>
      <c r="HWZ74"/>
      <c r="HXA74"/>
      <c r="HXB74"/>
      <c r="HXC74"/>
      <c r="HXD74"/>
      <c r="HXE74"/>
      <c r="HXF74"/>
      <c r="HXG74"/>
      <c r="HXH74"/>
      <c r="HXI74"/>
      <c r="HXJ74"/>
      <c r="HXK74"/>
      <c r="HXL74"/>
      <c r="HXM74"/>
      <c r="HXN74"/>
      <c r="HXO74"/>
      <c r="HXP74"/>
      <c r="HXQ74"/>
      <c r="HXR74"/>
      <c r="HXS74"/>
      <c r="HXT74"/>
      <c r="HXU74"/>
      <c r="HXV74"/>
      <c r="HXW74"/>
      <c r="HXX74"/>
      <c r="HXY74"/>
      <c r="HXZ74"/>
      <c r="HYA74"/>
      <c r="HYB74"/>
      <c r="HYC74"/>
      <c r="HYD74"/>
      <c r="HYE74"/>
      <c r="HYF74"/>
      <c r="HYG74"/>
      <c r="HYH74"/>
      <c r="HYI74"/>
      <c r="HYJ74"/>
      <c r="HYK74"/>
      <c r="HYL74"/>
      <c r="HYM74"/>
      <c r="HYN74"/>
      <c r="HYO74"/>
      <c r="HYP74"/>
      <c r="HYQ74"/>
      <c r="HYR74"/>
      <c r="HYS74"/>
      <c r="HYT74"/>
      <c r="HYU74"/>
      <c r="HYV74"/>
      <c r="HYW74"/>
      <c r="HYX74"/>
      <c r="HYY74"/>
      <c r="HYZ74"/>
      <c r="HZA74"/>
      <c r="HZB74"/>
      <c r="HZC74"/>
      <c r="HZD74"/>
      <c r="HZE74"/>
      <c r="HZF74"/>
      <c r="HZG74"/>
      <c r="HZH74"/>
      <c r="HZI74"/>
      <c r="HZJ74"/>
      <c r="HZK74"/>
      <c r="HZL74"/>
      <c r="HZM74"/>
      <c r="HZN74"/>
      <c r="HZO74"/>
      <c r="HZP74"/>
      <c r="HZQ74"/>
      <c r="HZR74"/>
      <c r="HZS74"/>
      <c r="HZT74"/>
      <c r="HZU74"/>
      <c r="HZV74"/>
      <c r="HZW74"/>
      <c r="HZX74"/>
      <c r="HZY74"/>
      <c r="HZZ74"/>
      <c r="IAA74"/>
      <c r="IAB74"/>
      <c r="IAC74"/>
      <c r="IAD74"/>
      <c r="IAE74"/>
      <c r="IAF74"/>
      <c r="IAG74"/>
      <c r="IAH74"/>
      <c r="IAI74"/>
      <c r="IAJ74"/>
      <c r="IAK74"/>
      <c r="IAL74"/>
      <c r="IAM74"/>
      <c r="IAN74"/>
      <c r="IAO74"/>
      <c r="IAP74"/>
      <c r="IAQ74"/>
      <c r="IAR74"/>
      <c r="IAS74"/>
      <c r="IAT74"/>
      <c r="IAU74"/>
      <c r="IAV74"/>
      <c r="IAW74"/>
      <c r="IAX74"/>
      <c r="IAY74"/>
      <c r="IAZ74"/>
      <c r="IBA74"/>
      <c r="IBB74"/>
      <c r="IBC74"/>
      <c r="IBD74"/>
      <c r="IBE74"/>
      <c r="IBF74"/>
      <c r="IBG74"/>
      <c r="IBH74"/>
      <c r="IBI74"/>
      <c r="IBJ74"/>
      <c r="IBK74"/>
      <c r="IBL74"/>
      <c r="IBM74"/>
      <c r="IBN74"/>
      <c r="IBO74"/>
      <c r="IBP74"/>
      <c r="IBQ74"/>
      <c r="IBR74"/>
      <c r="IBS74"/>
      <c r="IBT74"/>
      <c r="IBU74"/>
      <c r="IBV74"/>
      <c r="IBW74"/>
      <c r="IBX74"/>
      <c r="IBY74"/>
      <c r="IBZ74"/>
      <c r="ICA74"/>
      <c r="ICB74"/>
      <c r="ICC74"/>
      <c r="ICD74"/>
      <c r="ICE74"/>
      <c r="ICF74"/>
      <c r="ICG74"/>
      <c r="ICH74"/>
      <c r="ICI74"/>
      <c r="ICJ74"/>
      <c r="ICK74"/>
      <c r="ICL74"/>
      <c r="ICM74"/>
      <c r="ICN74"/>
      <c r="ICO74"/>
      <c r="ICP74"/>
      <c r="ICQ74"/>
      <c r="ICR74"/>
      <c r="ICS74"/>
      <c r="ICT74"/>
      <c r="ICU74"/>
      <c r="ICV74"/>
      <c r="ICW74"/>
      <c r="ICX74"/>
      <c r="ICY74"/>
      <c r="ICZ74"/>
      <c r="IDA74"/>
      <c r="IDB74"/>
      <c r="IDC74"/>
      <c r="IDD74"/>
      <c r="IDE74"/>
      <c r="IDF74"/>
      <c r="IDG74"/>
      <c r="IDH74"/>
      <c r="IDI74"/>
      <c r="IDJ74"/>
      <c r="IDK74"/>
      <c r="IDL74"/>
      <c r="IDM74"/>
      <c r="IDN74"/>
      <c r="IDO74"/>
      <c r="IDP74"/>
      <c r="IDQ74"/>
      <c r="IDR74"/>
      <c r="IDS74"/>
      <c r="IDT74"/>
      <c r="IDU74"/>
      <c r="IDV74"/>
      <c r="IDW74"/>
      <c r="IDX74"/>
      <c r="IDY74"/>
      <c r="IDZ74"/>
      <c r="IEA74"/>
      <c r="IEB74"/>
      <c r="IEC74"/>
      <c r="IED74"/>
      <c r="IEE74"/>
      <c r="IEF74"/>
      <c r="IEG74"/>
      <c r="IEH74"/>
      <c r="IEI74"/>
      <c r="IEJ74"/>
      <c r="IEK74"/>
      <c r="IEL74"/>
      <c r="IEM74"/>
      <c r="IEN74"/>
      <c r="IEO74"/>
      <c r="IEP74"/>
      <c r="IEQ74"/>
      <c r="IER74"/>
      <c r="IES74"/>
      <c r="IET74"/>
      <c r="IEU74"/>
      <c r="IEV74"/>
      <c r="IEW74"/>
      <c r="IEX74"/>
      <c r="IEY74"/>
      <c r="IEZ74"/>
      <c r="IFA74"/>
      <c r="IFB74"/>
      <c r="IFC74"/>
      <c r="IFD74"/>
      <c r="IFE74"/>
      <c r="IFF74"/>
      <c r="IFG74"/>
      <c r="IFH74"/>
      <c r="IFI74"/>
      <c r="IFJ74"/>
      <c r="IFK74"/>
      <c r="IFL74"/>
      <c r="IFM74"/>
      <c r="IFN74"/>
      <c r="IFO74"/>
      <c r="IFP74"/>
      <c r="IFQ74"/>
      <c r="IFR74"/>
      <c r="IFS74"/>
      <c r="IFT74"/>
      <c r="IFU74"/>
      <c r="IFV74"/>
      <c r="IFW74"/>
      <c r="IFX74"/>
      <c r="IFY74"/>
      <c r="IFZ74"/>
      <c r="IGA74"/>
      <c r="IGB74"/>
      <c r="IGC74"/>
      <c r="IGD74"/>
      <c r="IGE74"/>
      <c r="IGF74"/>
      <c r="IGG74"/>
      <c r="IGH74"/>
      <c r="IGI74"/>
      <c r="IGJ74"/>
      <c r="IGK74"/>
      <c r="IGL74"/>
      <c r="IGM74"/>
      <c r="IGN74"/>
      <c r="IGO74"/>
      <c r="IGP74"/>
      <c r="IGQ74"/>
      <c r="IGR74"/>
      <c r="IGS74"/>
      <c r="IGT74"/>
      <c r="IGU74"/>
      <c r="IGV74"/>
      <c r="IGW74"/>
      <c r="IGX74"/>
      <c r="IGY74"/>
      <c r="IGZ74"/>
      <c r="IHA74"/>
      <c r="IHB74"/>
      <c r="IHC74"/>
      <c r="IHD74"/>
      <c r="IHE74"/>
      <c r="IHF74"/>
      <c r="IHG74"/>
      <c r="IHH74"/>
      <c r="IHI74"/>
      <c r="IHJ74"/>
      <c r="IHK74"/>
      <c r="IHL74"/>
      <c r="IHM74"/>
      <c r="IHN74"/>
      <c r="IHO74"/>
      <c r="IHP74"/>
      <c r="IHQ74"/>
      <c r="IHR74"/>
      <c r="IHS74"/>
      <c r="IHT74"/>
      <c r="IHU74"/>
      <c r="IHV74"/>
      <c r="IHW74"/>
      <c r="IHX74"/>
      <c r="IHY74"/>
      <c r="IHZ74"/>
      <c r="IIA74"/>
      <c r="IIB74"/>
      <c r="IIC74"/>
      <c r="IID74"/>
      <c r="IIE74"/>
      <c r="IIF74"/>
      <c r="IIG74"/>
      <c r="IIH74"/>
      <c r="III74"/>
      <c r="IIJ74"/>
      <c r="IIK74"/>
      <c r="IIL74"/>
      <c r="IIM74"/>
      <c r="IIN74"/>
      <c r="IIO74"/>
      <c r="IIP74"/>
      <c r="IIQ74"/>
      <c r="IIR74"/>
      <c r="IIS74"/>
      <c r="IIT74"/>
      <c r="IIU74"/>
      <c r="IIV74"/>
      <c r="IIW74"/>
      <c r="IIX74"/>
      <c r="IIY74"/>
      <c r="IIZ74"/>
      <c r="IJA74"/>
      <c r="IJB74"/>
      <c r="IJC74"/>
      <c r="IJD74"/>
      <c r="IJE74"/>
      <c r="IJF74"/>
      <c r="IJG74"/>
      <c r="IJH74"/>
      <c r="IJI74"/>
      <c r="IJJ74"/>
      <c r="IJK74"/>
      <c r="IJL74"/>
      <c r="IJM74"/>
      <c r="IJN74"/>
      <c r="IJO74"/>
      <c r="IJP74"/>
      <c r="IJQ74"/>
      <c r="IJR74"/>
      <c r="IJS74"/>
      <c r="IJT74"/>
      <c r="IJU74"/>
      <c r="IJV74"/>
      <c r="IJW74"/>
      <c r="IJX74"/>
      <c r="IJY74"/>
      <c r="IJZ74"/>
      <c r="IKA74"/>
      <c r="IKB74"/>
      <c r="IKC74"/>
      <c r="IKD74"/>
      <c r="IKE74"/>
      <c r="IKF74"/>
      <c r="IKG74"/>
      <c r="IKH74"/>
      <c r="IKI74"/>
      <c r="IKJ74"/>
      <c r="IKK74"/>
      <c r="IKL74"/>
      <c r="IKM74"/>
      <c r="IKN74"/>
      <c r="IKO74"/>
      <c r="IKP74"/>
      <c r="IKQ74"/>
      <c r="IKR74"/>
      <c r="IKS74"/>
      <c r="IKT74"/>
      <c r="IKU74"/>
      <c r="IKV74"/>
      <c r="IKW74"/>
      <c r="IKX74"/>
      <c r="IKY74"/>
      <c r="IKZ74"/>
      <c r="ILA74"/>
      <c r="ILB74"/>
      <c r="ILC74"/>
      <c r="ILD74"/>
      <c r="ILE74"/>
      <c r="ILF74"/>
      <c r="ILG74"/>
      <c r="ILH74"/>
      <c r="ILI74"/>
      <c r="ILJ74"/>
      <c r="ILK74"/>
      <c r="ILL74"/>
      <c r="ILM74"/>
      <c r="ILN74"/>
      <c r="ILO74"/>
      <c r="ILP74"/>
      <c r="ILQ74"/>
      <c r="ILR74"/>
      <c r="ILS74"/>
      <c r="ILT74"/>
      <c r="ILU74"/>
      <c r="ILV74"/>
      <c r="ILW74"/>
      <c r="ILX74"/>
      <c r="ILY74"/>
      <c r="ILZ74"/>
      <c r="IMA74"/>
      <c r="IMB74"/>
      <c r="IMC74"/>
      <c r="IMD74"/>
      <c r="IME74"/>
      <c r="IMF74"/>
      <c r="IMG74"/>
      <c r="IMH74"/>
      <c r="IMI74"/>
      <c r="IMJ74"/>
      <c r="IMK74"/>
      <c r="IML74"/>
      <c r="IMM74"/>
      <c r="IMN74"/>
      <c r="IMO74"/>
      <c r="IMP74"/>
      <c r="IMQ74"/>
      <c r="IMR74"/>
      <c r="IMS74"/>
      <c r="IMT74"/>
      <c r="IMU74"/>
      <c r="IMV74"/>
      <c r="IMW74"/>
      <c r="IMX74"/>
      <c r="IMY74"/>
      <c r="IMZ74"/>
      <c r="INA74"/>
      <c r="INB74"/>
      <c r="INC74"/>
      <c r="IND74"/>
      <c r="INE74"/>
      <c r="INF74"/>
      <c r="ING74"/>
      <c r="INH74"/>
      <c r="INI74"/>
      <c r="INJ74"/>
      <c r="INK74"/>
      <c r="INL74"/>
      <c r="INM74"/>
      <c r="INN74"/>
      <c r="INO74"/>
      <c r="INP74"/>
      <c r="INQ74"/>
      <c r="INR74"/>
      <c r="INS74"/>
      <c r="INT74"/>
      <c r="INU74"/>
      <c r="INV74"/>
      <c r="INW74"/>
      <c r="INX74"/>
      <c r="INY74"/>
      <c r="INZ74"/>
      <c r="IOA74"/>
      <c r="IOB74"/>
      <c r="IOC74"/>
      <c r="IOD74"/>
      <c r="IOE74"/>
      <c r="IOF74"/>
      <c r="IOG74"/>
      <c r="IOH74"/>
      <c r="IOI74"/>
      <c r="IOJ74"/>
      <c r="IOK74"/>
      <c r="IOL74"/>
      <c r="IOM74"/>
      <c r="ION74"/>
      <c r="IOO74"/>
      <c r="IOP74"/>
      <c r="IOQ74"/>
      <c r="IOR74"/>
      <c r="IOS74"/>
      <c r="IOT74"/>
      <c r="IOU74"/>
      <c r="IOV74"/>
      <c r="IOW74"/>
      <c r="IOX74"/>
      <c r="IOY74"/>
      <c r="IOZ74"/>
      <c r="IPA74"/>
      <c r="IPB74"/>
      <c r="IPC74"/>
      <c r="IPD74"/>
      <c r="IPE74"/>
      <c r="IPF74"/>
      <c r="IPG74"/>
      <c r="IPH74"/>
      <c r="IPI74"/>
      <c r="IPJ74"/>
      <c r="IPK74"/>
      <c r="IPL74"/>
      <c r="IPM74"/>
      <c r="IPN74"/>
      <c r="IPO74"/>
      <c r="IPP74"/>
      <c r="IPQ74"/>
      <c r="IPR74"/>
      <c r="IPS74"/>
      <c r="IPT74"/>
      <c r="IPU74"/>
      <c r="IPV74"/>
      <c r="IPW74"/>
      <c r="IPX74"/>
      <c r="IPY74"/>
      <c r="IPZ74"/>
      <c r="IQA74"/>
      <c r="IQB74"/>
      <c r="IQC74"/>
      <c r="IQD74"/>
      <c r="IQE74"/>
      <c r="IQF74"/>
      <c r="IQG74"/>
      <c r="IQH74"/>
      <c r="IQI74"/>
      <c r="IQJ74"/>
      <c r="IQK74"/>
      <c r="IQL74"/>
      <c r="IQM74"/>
      <c r="IQN74"/>
      <c r="IQO74"/>
      <c r="IQP74"/>
      <c r="IQQ74"/>
      <c r="IQR74"/>
      <c r="IQS74"/>
      <c r="IQT74"/>
      <c r="IQU74"/>
      <c r="IQV74"/>
      <c r="IQW74"/>
      <c r="IQX74"/>
      <c r="IQY74"/>
      <c r="IQZ74"/>
      <c r="IRA74"/>
      <c r="IRB74"/>
      <c r="IRC74"/>
      <c r="IRD74"/>
      <c r="IRE74"/>
      <c r="IRF74"/>
      <c r="IRG74"/>
      <c r="IRH74"/>
      <c r="IRI74"/>
      <c r="IRJ74"/>
      <c r="IRK74"/>
      <c r="IRL74"/>
      <c r="IRM74"/>
      <c r="IRN74"/>
      <c r="IRO74"/>
      <c r="IRP74"/>
      <c r="IRQ74"/>
      <c r="IRR74"/>
      <c r="IRS74"/>
      <c r="IRT74"/>
      <c r="IRU74"/>
      <c r="IRV74"/>
      <c r="IRW74"/>
      <c r="IRX74"/>
      <c r="IRY74"/>
      <c r="IRZ74"/>
      <c r="ISA74"/>
      <c r="ISB74"/>
      <c r="ISC74"/>
      <c r="ISD74"/>
      <c r="ISE74"/>
      <c r="ISF74"/>
      <c r="ISG74"/>
      <c r="ISH74"/>
      <c r="ISI74"/>
      <c r="ISJ74"/>
      <c r="ISK74"/>
      <c r="ISL74"/>
      <c r="ISM74"/>
      <c r="ISN74"/>
      <c r="ISO74"/>
      <c r="ISP74"/>
      <c r="ISQ74"/>
      <c r="ISR74"/>
      <c r="ISS74"/>
      <c r="IST74"/>
      <c r="ISU74"/>
      <c r="ISV74"/>
      <c r="ISW74"/>
      <c r="ISX74"/>
      <c r="ISY74"/>
      <c r="ISZ74"/>
      <c r="ITA74"/>
      <c r="ITB74"/>
      <c r="ITC74"/>
      <c r="ITD74"/>
      <c r="ITE74"/>
      <c r="ITF74"/>
      <c r="ITG74"/>
      <c r="ITH74"/>
      <c r="ITI74"/>
      <c r="ITJ74"/>
      <c r="ITK74"/>
      <c r="ITL74"/>
      <c r="ITM74"/>
      <c r="ITN74"/>
      <c r="ITO74"/>
      <c r="ITP74"/>
      <c r="ITQ74"/>
      <c r="ITR74"/>
      <c r="ITS74"/>
      <c r="ITT74"/>
      <c r="ITU74"/>
      <c r="ITV74"/>
      <c r="ITW74"/>
      <c r="ITX74"/>
      <c r="ITY74"/>
      <c r="ITZ74"/>
      <c r="IUA74"/>
      <c r="IUB74"/>
      <c r="IUC74"/>
      <c r="IUD74"/>
      <c r="IUE74"/>
      <c r="IUF74"/>
      <c r="IUG74"/>
      <c r="IUH74"/>
      <c r="IUI74"/>
      <c r="IUJ74"/>
      <c r="IUK74"/>
      <c r="IUL74"/>
      <c r="IUM74"/>
      <c r="IUN74"/>
      <c r="IUO74"/>
      <c r="IUP74"/>
      <c r="IUQ74"/>
      <c r="IUR74"/>
      <c r="IUS74"/>
      <c r="IUT74"/>
      <c r="IUU74"/>
      <c r="IUV74"/>
      <c r="IUW74"/>
      <c r="IUX74"/>
      <c r="IUY74"/>
      <c r="IUZ74"/>
      <c r="IVA74"/>
      <c r="IVB74"/>
      <c r="IVC74"/>
      <c r="IVD74"/>
      <c r="IVE74"/>
      <c r="IVF74"/>
      <c r="IVG74"/>
      <c r="IVH74"/>
      <c r="IVI74"/>
      <c r="IVJ74"/>
      <c r="IVK74"/>
      <c r="IVL74"/>
      <c r="IVM74"/>
      <c r="IVN74"/>
      <c r="IVO74"/>
      <c r="IVP74"/>
      <c r="IVQ74"/>
      <c r="IVR74"/>
      <c r="IVS74"/>
      <c r="IVT74"/>
      <c r="IVU74"/>
      <c r="IVV74"/>
      <c r="IVW74"/>
      <c r="IVX74"/>
      <c r="IVY74"/>
      <c r="IVZ74"/>
      <c r="IWA74"/>
      <c r="IWB74"/>
      <c r="IWC74"/>
      <c r="IWD74"/>
      <c r="IWE74"/>
      <c r="IWF74"/>
      <c r="IWG74"/>
      <c r="IWH74"/>
      <c r="IWI74"/>
      <c r="IWJ74"/>
      <c r="IWK74"/>
      <c r="IWL74"/>
      <c r="IWM74"/>
      <c r="IWN74"/>
      <c r="IWO74"/>
      <c r="IWP74"/>
      <c r="IWQ74"/>
      <c r="IWR74"/>
      <c r="IWS74"/>
      <c r="IWT74"/>
      <c r="IWU74"/>
      <c r="IWV74"/>
      <c r="IWW74"/>
      <c r="IWX74"/>
      <c r="IWY74"/>
      <c r="IWZ74"/>
      <c r="IXA74"/>
      <c r="IXB74"/>
      <c r="IXC74"/>
      <c r="IXD74"/>
      <c r="IXE74"/>
      <c r="IXF74"/>
      <c r="IXG74"/>
      <c r="IXH74"/>
      <c r="IXI74"/>
      <c r="IXJ74"/>
      <c r="IXK74"/>
      <c r="IXL74"/>
      <c r="IXM74"/>
      <c r="IXN74"/>
      <c r="IXO74"/>
      <c r="IXP74"/>
      <c r="IXQ74"/>
      <c r="IXR74"/>
      <c r="IXS74"/>
      <c r="IXT74"/>
      <c r="IXU74"/>
      <c r="IXV74"/>
      <c r="IXW74"/>
      <c r="IXX74"/>
      <c r="IXY74"/>
      <c r="IXZ74"/>
      <c r="IYA74"/>
      <c r="IYB74"/>
      <c r="IYC74"/>
      <c r="IYD74"/>
      <c r="IYE74"/>
      <c r="IYF74"/>
      <c r="IYG74"/>
      <c r="IYH74"/>
      <c r="IYI74"/>
      <c r="IYJ74"/>
      <c r="IYK74"/>
      <c r="IYL74"/>
      <c r="IYM74"/>
      <c r="IYN74"/>
      <c r="IYO74"/>
      <c r="IYP74"/>
      <c r="IYQ74"/>
      <c r="IYR74"/>
      <c r="IYS74"/>
      <c r="IYT74"/>
      <c r="IYU74"/>
      <c r="IYV74"/>
      <c r="IYW74"/>
      <c r="IYX74"/>
      <c r="IYY74"/>
      <c r="IYZ74"/>
      <c r="IZA74"/>
      <c r="IZB74"/>
      <c r="IZC74"/>
      <c r="IZD74"/>
      <c r="IZE74"/>
      <c r="IZF74"/>
      <c r="IZG74"/>
      <c r="IZH74"/>
      <c r="IZI74"/>
      <c r="IZJ74"/>
      <c r="IZK74"/>
      <c r="IZL74"/>
      <c r="IZM74"/>
      <c r="IZN74"/>
      <c r="IZO74"/>
      <c r="IZP74"/>
      <c r="IZQ74"/>
      <c r="IZR74"/>
      <c r="IZS74"/>
      <c r="IZT74"/>
      <c r="IZU74"/>
      <c r="IZV74"/>
      <c r="IZW74"/>
      <c r="IZX74"/>
      <c r="IZY74"/>
      <c r="IZZ74"/>
      <c r="JAA74"/>
      <c r="JAB74"/>
      <c r="JAC74"/>
      <c r="JAD74"/>
      <c r="JAE74"/>
      <c r="JAF74"/>
      <c r="JAG74"/>
      <c r="JAH74"/>
      <c r="JAI74"/>
      <c r="JAJ74"/>
      <c r="JAK74"/>
      <c r="JAL74"/>
      <c r="JAM74"/>
      <c r="JAN74"/>
      <c r="JAO74"/>
      <c r="JAP74"/>
      <c r="JAQ74"/>
      <c r="JAR74"/>
      <c r="JAS74"/>
      <c r="JAT74"/>
      <c r="JAU74"/>
      <c r="JAV74"/>
      <c r="JAW74"/>
      <c r="JAX74"/>
      <c r="JAY74"/>
      <c r="JAZ74"/>
      <c r="JBA74"/>
      <c r="JBB74"/>
      <c r="JBC74"/>
      <c r="JBD74"/>
      <c r="JBE74"/>
      <c r="JBF74"/>
      <c r="JBG74"/>
      <c r="JBH74"/>
      <c r="JBI74"/>
      <c r="JBJ74"/>
      <c r="JBK74"/>
      <c r="JBL74"/>
      <c r="JBM74"/>
      <c r="JBN74"/>
      <c r="JBO74"/>
      <c r="JBP74"/>
      <c r="JBQ74"/>
      <c r="JBR74"/>
      <c r="JBS74"/>
      <c r="JBT74"/>
      <c r="JBU74"/>
      <c r="JBV74"/>
      <c r="JBW74"/>
      <c r="JBX74"/>
      <c r="JBY74"/>
      <c r="JBZ74"/>
      <c r="JCA74"/>
      <c r="JCB74"/>
      <c r="JCC74"/>
      <c r="JCD74"/>
      <c r="JCE74"/>
      <c r="JCF74"/>
      <c r="JCG74"/>
      <c r="JCH74"/>
      <c r="JCI74"/>
      <c r="JCJ74"/>
      <c r="JCK74"/>
      <c r="JCL74"/>
      <c r="JCM74"/>
      <c r="JCN74"/>
      <c r="JCO74"/>
      <c r="JCP74"/>
      <c r="JCQ74"/>
      <c r="JCR74"/>
      <c r="JCS74"/>
      <c r="JCT74"/>
      <c r="JCU74"/>
      <c r="JCV74"/>
      <c r="JCW74"/>
      <c r="JCX74"/>
      <c r="JCY74"/>
      <c r="JCZ74"/>
      <c r="JDA74"/>
      <c r="JDB74"/>
      <c r="JDC74"/>
      <c r="JDD74"/>
      <c r="JDE74"/>
      <c r="JDF74"/>
      <c r="JDG74"/>
      <c r="JDH74"/>
      <c r="JDI74"/>
      <c r="JDJ74"/>
      <c r="JDK74"/>
      <c r="JDL74"/>
      <c r="JDM74"/>
      <c r="JDN74"/>
      <c r="JDO74"/>
      <c r="JDP74"/>
      <c r="JDQ74"/>
      <c r="JDR74"/>
      <c r="JDS74"/>
      <c r="JDT74"/>
      <c r="JDU74"/>
      <c r="JDV74"/>
      <c r="JDW74"/>
      <c r="JDX74"/>
      <c r="JDY74"/>
      <c r="JDZ74"/>
      <c r="JEA74"/>
      <c r="JEB74"/>
      <c r="JEC74"/>
      <c r="JED74"/>
      <c r="JEE74"/>
      <c r="JEF74"/>
      <c r="JEG74"/>
      <c r="JEH74"/>
      <c r="JEI74"/>
      <c r="JEJ74"/>
      <c r="JEK74"/>
      <c r="JEL74"/>
      <c r="JEM74"/>
      <c r="JEN74"/>
      <c r="JEO74"/>
      <c r="JEP74"/>
      <c r="JEQ74"/>
      <c r="JER74"/>
      <c r="JES74"/>
      <c r="JET74"/>
      <c r="JEU74"/>
      <c r="JEV74"/>
      <c r="JEW74"/>
      <c r="JEX74"/>
      <c r="JEY74"/>
      <c r="JEZ74"/>
      <c r="JFA74"/>
      <c r="JFB74"/>
      <c r="JFC74"/>
      <c r="JFD74"/>
      <c r="JFE74"/>
      <c r="JFF74"/>
      <c r="JFG74"/>
      <c r="JFH74"/>
      <c r="JFI74"/>
      <c r="JFJ74"/>
      <c r="JFK74"/>
      <c r="JFL74"/>
      <c r="JFM74"/>
      <c r="JFN74"/>
      <c r="JFO74"/>
      <c r="JFP74"/>
      <c r="JFQ74"/>
      <c r="JFR74"/>
      <c r="JFS74"/>
      <c r="JFT74"/>
      <c r="JFU74"/>
      <c r="JFV74"/>
      <c r="JFW74"/>
      <c r="JFX74"/>
      <c r="JFY74"/>
      <c r="JFZ74"/>
      <c r="JGA74"/>
      <c r="JGB74"/>
      <c r="JGC74"/>
      <c r="JGD74"/>
      <c r="JGE74"/>
      <c r="JGF74"/>
      <c r="JGG74"/>
      <c r="JGH74"/>
      <c r="JGI74"/>
      <c r="JGJ74"/>
      <c r="JGK74"/>
      <c r="JGL74"/>
      <c r="JGM74"/>
      <c r="JGN74"/>
      <c r="JGO74"/>
      <c r="JGP74"/>
      <c r="JGQ74"/>
      <c r="JGR74"/>
      <c r="JGS74"/>
      <c r="JGT74"/>
      <c r="JGU74"/>
      <c r="JGV74"/>
      <c r="JGW74"/>
      <c r="JGX74"/>
      <c r="JGY74"/>
      <c r="JGZ74"/>
      <c r="JHA74"/>
      <c r="JHB74"/>
      <c r="JHC74"/>
      <c r="JHD74"/>
      <c r="JHE74"/>
      <c r="JHF74"/>
      <c r="JHG74"/>
      <c r="JHH74"/>
      <c r="JHI74"/>
      <c r="JHJ74"/>
      <c r="JHK74"/>
      <c r="JHL74"/>
      <c r="JHM74"/>
      <c r="JHN74"/>
      <c r="JHO74"/>
      <c r="JHP74"/>
      <c r="JHQ74"/>
      <c r="JHR74"/>
      <c r="JHS74"/>
      <c r="JHT74"/>
      <c r="JHU74"/>
      <c r="JHV74"/>
      <c r="JHW74"/>
      <c r="JHX74"/>
      <c r="JHY74"/>
      <c r="JHZ74"/>
      <c r="JIA74"/>
      <c r="JIB74"/>
      <c r="JIC74"/>
      <c r="JID74"/>
      <c r="JIE74"/>
      <c r="JIF74"/>
      <c r="JIG74"/>
      <c r="JIH74"/>
      <c r="JII74"/>
      <c r="JIJ74"/>
      <c r="JIK74"/>
      <c r="JIL74"/>
      <c r="JIM74"/>
      <c r="JIN74"/>
      <c r="JIO74"/>
      <c r="JIP74"/>
      <c r="JIQ74"/>
      <c r="JIR74"/>
      <c r="JIS74"/>
      <c r="JIT74"/>
      <c r="JIU74"/>
      <c r="JIV74"/>
      <c r="JIW74"/>
      <c r="JIX74"/>
      <c r="JIY74"/>
      <c r="JIZ74"/>
      <c r="JJA74"/>
      <c r="JJB74"/>
      <c r="JJC74"/>
      <c r="JJD74"/>
      <c r="JJE74"/>
      <c r="JJF74"/>
      <c r="JJG74"/>
      <c r="JJH74"/>
      <c r="JJI74"/>
      <c r="JJJ74"/>
      <c r="JJK74"/>
      <c r="JJL74"/>
      <c r="JJM74"/>
      <c r="JJN74"/>
      <c r="JJO74"/>
      <c r="JJP74"/>
      <c r="JJQ74"/>
      <c r="JJR74"/>
      <c r="JJS74"/>
      <c r="JJT74"/>
      <c r="JJU74"/>
      <c r="JJV74"/>
      <c r="JJW74"/>
      <c r="JJX74"/>
      <c r="JJY74"/>
      <c r="JJZ74"/>
      <c r="JKA74"/>
      <c r="JKB74"/>
      <c r="JKC74"/>
      <c r="JKD74"/>
      <c r="JKE74"/>
      <c r="JKF74"/>
      <c r="JKG74"/>
      <c r="JKH74"/>
      <c r="JKI74"/>
      <c r="JKJ74"/>
      <c r="JKK74"/>
      <c r="JKL74"/>
      <c r="JKM74"/>
      <c r="JKN74"/>
      <c r="JKO74"/>
      <c r="JKP74"/>
      <c r="JKQ74"/>
      <c r="JKR74"/>
      <c r="JKS74"/>
      <c r="JKT74"/>
      <c r="JKU74"/>
      <c r="JKV74"/>
      <c r="JKW74"/>
      <c r="JKX74"/>
      <c r="JKY74"/>
      <c r="JKZ74"/>
      <c r="JLA74"/>
      <c r="JLB74"/>
      <c r="JLC74"/>
      <c r="JLD74"/>
      <c r="JLE74"/>
      <c r="JLF74"/>
      <c r="JLG74"/>
      <c r="JLH74"/>
      <c r="JLI74"/>
      <c r="JLJ74"/>
      <c r="JLK74"/>
      <c r="JLL74"/>
      <c r="JLM74"/>
      <c r="JLN74"/>
      <c r="JLO74"/>
      <c r="JLP74"/>
      <c r="JLQ74"/>
      <c r="JLR74"/>
      <c r="JLS74"/>
      <c r="JLT74"/>
      <c r="JLU74"/>
      <c r="JLV74"/>
      <c r="JLW74"/>
      <c r="JLX74"/>
      <c r="JLY74"/>
      <c r="JLZ74"/>
      <c r="JMA74"/>
      <c r="JMB74"/>
      <c r="JMC74"/>
      <c r="JMD74"/>
      <c r="JME74"/>
      <c r="JMF74"/>
      <c r="JMG74"/>
      <c r="JMH74"/>
      <c r="JMI74"/>
      <c r="JMJ74"/>
      <c r="JMK74"/>
      <c r="JML74"/>
      <c r="JMM74"/>
      <c r="JMN74"/>
      <c r="JMO74"/>
      <c r="JMP74"/>
      <c r="JMQ74"/>
      <c r="JMR74"/>
      <c r="JMS74"/>
      <c r="JMT74"/>
      <c r="JMU74"/>
      <c r="JMV74"/>
      <c r="JMW74"/>
      <c r="JMX74"/>
      <c r="JMY74"/>
      <c r="JMZ74"/>
      <c r="JNA74"/>
      <c r="JNB74"/>
      <c r="JNC74"/>
      <c r="JND74"/>
      <c r="JNE74"/>
      <c r="JNF74"/>
      <c r="JNG74"/>
      <c r="JNH74"/>
      <c r="JNI74"/>
      <c r="JNJ74"/>
      <c r="JNK74"/>
      <c r="JNL74"/>
      <c r="JNM74"/>
      <c r="JNN74"/>
      <c r="JNO74"/>
      <c r="JNP74"/>
      <c r="JNQ74"/>
      <c r="JNR74"/>
      <c r="JNS74"/>
      <c r="JNT74"/>
      <c r="JNU74"/>
      <c r="JNV74"/>
      <c r="JNW74"/>
      <c r="JNX74"/>
      <c r="JNY74"/>
      <c r="JNZ74"/>
      <c r="JOA74"/>
      <c r="JOB74"/>
      <c r="JOC74"/>
      <c r="JOD74"/>
      <c r="JOE74"/>
      <c r="JOF74"/>
      <c r="JOG74"/>
      <c r="JOH74"/>
      <c r="JOI74"/>
      <c r="JOJ74"/>
      <c r="JOK74"/>
      <c r="JOL74"/>
      <c r="JOM74"/>
      <c r="JON74"/>
      <c r="JOO74"/>
      <c r="JOP74"/>
      <c r="JOQ74"/>
      <c r="JOR74"/>
      <c r="JOS74"/>
      <c r="JOT74"/>
      <c r="JOU74"/>
      <c r="JOV74"/>
      <c r="JOW74"/>
      <c r="JOX74"/>
      <c r="JOY74"/>
      <c r="JOZ74"/>
      <c r="JPA74"/>
      <c r="JPB74"/>
      <c r="JPC74"/>
      <c r="JPD74"/>
      <c r="JPE74"/>
      <c r="JPF74"/>
      <c r="JPG74"/>
      <c r="JPH74"/>
      <c r="JPI74"/>
      <c r="JPJ74"/>
      <c r="JPK74"/>
      <c r="JPL74"/>
      <c r="JPM74"/>
      <c r="JPN74"/>
      <c r="JPO74"/>
      <c r="JPP74"/>
      <c r="JPQ74"/>
      <c r="JPR74"/>
      <c r="JPS74"/>
      <c r="JPT74"/>
      <c r="JPU74"/>
      <c r="JPV74"/>
      <c r="JPW74"/>
      <c r="JPX74"/>
      <c r="JPY74"/>
      <c r="JPZ74"/>
      <c r="JQA74"/>
      <c r="JQB74"/>
      <c r="JQC74"/>
      <c r="JQD74"/>
      <c r="JQE74"/>
      <c r="JQF74"/>
      <c r="JQG74"/>
      <c r="JQH74"/>
      <c r="JQI74"/>
      <c r="JQJ74"/>
      <c r="JQK74"/>
      <c r="JQL74"/>
      <c r="JQM74"/>
      <c r="JQN74"/>
      <c r="JQO74"/>
      <c r="JQP74"/>
      <c r="JQQ74"/>
      <c r="JQR74"/>
      <c r="JQS74"/>
      <c r="JQT74"/>
      <c r="JQU74"/>
      <c r="JQV74"/>
      <c r="JQW74"/>
      <c r="JQX74"/>
      <c r="JQY74"/>
      <c r="JQZ74"/>
      <c r="JRA74"/>
      <c r="JRB74"/>
      <c r="JRC74"/>
      <c r="JRD74"/>
      <c r="JRE74"/>
      <c r="JRF74"/>
      <c r="JRG74"/>
      <c r="JRH74"/>
      <c r="JRI74"/>
      <c r="JRJ74"/>
      <c r="JRK74"/>
      <c r="JRL74"/>
      <c r="JRM74"/>
      <c r="JRN74"/>
      <c r="JRO74"/>
      <c r="JRP74"/>
      <c r="JRQ74"/>
      <c r="JRR74"/>
      <c r="JRS74"/>
      <c r="JRT74"/>
      <c r="JRU74"/>
      <c r="JRV74"/>
      <c r="JRW74"/>
      <c r="JRX74"/>
      <c r="JRY74"/>
      <c r="JRZ74"/>
      <c r="JSA74"/>
      <c r="JSB74"/>
      <c r="JSC74"/>
      <c r="JSD74"/>
      <c r="JSE74"/>
      <c r="JSF74"/>
      <c r="JSG74"/>
      <c r="JSH74"/>
      <c r="JSI74"/>
      <c r="JSJ74"/>
      <c r="JSK74"/>
      <c r="JSL74"/>
      <c r="JSM74"/>
      <c r="JSN74"/>
      <c r="JSO74"/>
      <c r="JSP74"/>
      <c r="JSQ74"/>
      <c r="JSR74"/>
      <c r="JSS74"/>
      <c r="JST74"/>
      <c r="JSU74"/>
      <c r="JSV74"/>
      <c r="JSW74"/>
      <c r="JSX74"/>
      <c r="JSY74"/>
      <c r="JSZ74"/>
      <c r="JTA74"/>
      <c r="JTB74"/>
      <c r="JTC74"/>
      <c r="JTD74"/>
      <c r="JTE74"/>
      <c r="JTF74"/>
      <c r="JTG74"/>
      <c r="JTH74"/>
      <c r="JTI74"/>
      <c r="JTJ74"/>
      <c r="JTK74"/>
      <c r="JTL74"/>
      <c r="JTM74"/>
      <c r="JTN74"/>
      <c r="JTO74"/>
      <c r="JTP74"/>
      <c r="JTQ74"/>
      <c r="JTR74"/>
      <c r="JTS74"/>
      <c r="JTT74"/>
      <c r="JTU74"/>
      <c r="JTV74"/>
      <c r="JTW74"/>
      <c r="JTX74"/>
      <c r="JTY74"/>
      <c r="JTZ74"/>
      <c r="JUA74"/>
      <c r="JUB74"/>
      <c r="JUC74"/>
      <c r="JUD74"/>
      <c r="JUE74"/>
      <c r="JUF74"/>
      <c r="JUG74"/>
      <c r="JUH74"/>
      <c r="JUI74"/>
      <c r="JUJ74"/>
      <c r="JUK74"/>
      <c r="JUL74"/>
      <c r="JUM74"/>
      <c r="JUN74"/>
      <c r="JUO74"/>
      <c r="JUP74"/>
      <c r="JUQ74"/>
      <c r="JUR74"/>
      <c r="JUS74"/>
      <c r="JUT74"/>
      <c r="JUU74"/>
      <c r="JUV74"/>
      <c r="JUW74"/>
      <c r="JUX74"/>
      <c r="JUY74"/>
      <c r="JUZ74"/>
      <c r="JVA74"/>
      <c r="JVB74"/>
      <c r="JVC74"/>
      <c r="JVD74"/>
      <c r="JVE74"/>
      <c r="JVF74"/>
      <c r="JVG74"/>
      <c r="JVH74"/>
      <c r="JVI74"/>
      <c r="JVJ74"/>
      <c r="JVK74"/>
      <c r="JVL74"/>
      <c r="JVM74"/>
      <c r="JVN74"/>
      <c r="JVO74"/>
      <c r="JVP74"/>
      <c r="JVQ74"/>
      <c r="JVR74"/>
      <c r="JVS74"/>
      <c r="JVT74"/>
      <c r="JVU74"/>
      <c r="JVV74"/>
      <c r="JVW74"/>
      <c r="JVX74"/>
      <c r="JVY74"/>
      <c r="JVZ74"/>
      <c r="JWA74"/>
      <c r="JWB74"/>
      <c r="JWC74"/>
      <c r="JWD74"/>
      <c r="JWE74"/>
      <c r="JWF74"/>
      <c r="JWG74"/>
      <c r="JWH74"/>
      <c r="JWI74"/>
      <c r="JWJ74"/>
      <c r="JWK74"/>
      <c r="JWL74"/>
      <c r="JWM74"/>
      <c r="JWN74"/>
      <c r="JWO74"/>
      <c r="JWP74"/>
      <c r="JWQ74"/>
      <c r="JWR74"/>
      <c r="JWS74"/>
      <c r="JWT74"/>
      <c r="JWU74"/>
      <c r="JWV74"/>
      <c r="JWW74"/>
      <c r="JWX74"/>
      <c r="JWY74"/>
      <c r="JWZ74"/>
      <c r="JXA74"/>
      <c r="JXB74"/>
      <c r="JXC74"/>
      <c r="JXD74"/>
      <c r="JXE74"/>
      <c r="JXF74"/>
      <c r="JXG74"/>
      <c r="JXH74"/>
      <c r="JXI74"/>
      <c r="JXJ74"/>
      <c r="JXK74"/>
      <c r="JXL74"/>
      <c r="JXM74"/>
      <c r="JXN74"/>
      <c r="JXO74"/>
      <c r="JXP74"/>
      <c r="JXQ74"/>
      <c r="JXR74"/>
      <c r="JXS74"/>
      <c r="JXT74"/>
      <c r="JXU74"/>
      <c r="JXV74"/>
      <c r="JXW74"/>
      <c r="JXX74"/>
      <c r="JXY74"/>
      <c r="JXZ74"/>
      <c r="JYA74"/>
      <c r="JYB74"/>
      <c r="JYC74"/>
      <c r="JYD74"/>
      <c r="JYE74"/>
      <c r="JYF74"/>
      <c r="JYG74"/>
      <c r="JYH74"/>
      <c r="JYI74"/>
      <c r="JYJ74"/>
      <c r="JYK74"/>
      <c r="JYL74"/>
      <c r="JYM74"/>
      <c r="JYN74"/>
      <c r="JYO74"/>
      <c r="JYP74"/>
      <c r="JYQ74"/>
      <c r="JYR74"/>
      <c r="JYS74"/>
      <c r="JYT74"/>
      <c r="JYU74"/>
      <c r="JYV74"/>
      <c r="JYW74"/>
      <c r="JYX74"/>
      <c r="JYY74"/>
      <c r="JYZ74"/>
      <c r="JZA74"/>
      <c r="JZB74"/>
      <c r="JZC74"/>
      <c r="JZD74"/>
      <c r="JZE74"/>
      <c r="JZF74"/>
      <c r="JZG74"/>
      <c r="JZH74"/>
      <c r="JZI74"/>
      <c r="JZJ74"/>
      <c r="JZK74"/>
      <c r="JZL74"/>
      <c r="JZM74"/>
      <c r="JZN74"/>
      <c r="JZO74"/>
      <c r="JZP74"/>
      <c r="JZQ74"/>
      <c r="JZR74"/>
      <c r="JZS74"/>
      <c r="JZT74"/>
      <c r="JZU74"/>
      <c r="JZV74"/>
      <c r="JZW74"/>
      <c r="JZX74"/>
      <c r="JZY74"/>
      <c r="JZZ74"/>
      <c r="KAA74"/>
      <c r="KAB74"/>
      <c r="KAC74"/>
      <c r="KAD74"/>
      <c r="KAE74"/>
      <c r="KAF74"/>
      <c r="KAG74"/>
      <c r="KAH74"/>
      <c r="KAI74"/>
      <c r="KAJ74"/>
      <c r="KAK74"/>
      <c r="KAL74"/>
      <c r="KAM74"/>
      <c r="KAN74"/>
      <c r="KAO74"/>
      <c r="KAP74"/>
      <c r="KAQ74"/>
      <c r="KAR74"/>
      <c r="KAS74"/>
      <c r="KAT74"/>
      <c r="KAU74"/>
      <c r="KAV74"/>
      <c r="KAW74"/>
      <c r="KAX74"/>
      <c r="KAY74"/>
      <c r="KAZ74"/>
      <c r="KBA74"/>
      <c r="KBB74"/>
      <c r="KBC74"/>
      <c r="KBD74"/>
      <c r="KBE74"/>
      <c r="KBF74"/>
      <c r="KBG74"/>
      <c r="KBH74"/>
      <c r="KBI74"/>
      <c r="KBJ74"/>
      <c r="KBK74"/>
      <c r="KBL74"/>
      <c r="KBM74"/>
      <c r="KBN74"/>
      <c r="KBO74"/>
      <c r="KBP74"/>
      <c r="KBQ74"/>
      <c r="KBR74"/>
      <c r="KBS74"/>
      <c r="KBT74"/>
      <c r="KBU74"/>
      <c r="KBV74"/>
      <c r="KBW74"/>
      <c r="KBX74"/>
      <c r="KBY74"/>
      <c r="KBZ74"/>
      <c r="KCA74"/>
      <c r="KCB74"/>
      <c r="KCC74"/>
      <c r="KCD74"/>
      <c r="KCE74"/>
      <c r="KCF74"/>
      <c r="KCG74"/>
      <c r="KCH74"/>
      <c r="KCI74"/>
      <c r="KCJ74"/>
      <c r="KCK74"/>
      <c r="KCL74"/>
      <c r="KCM74"/>
      <c r="KCN74"/>
      <c r="KCO74"/>
      <c r="KCP74"/>
      <c r="KCQ74"/>
      <c r="KCR74"/>
      <c r="KCS74"/>
      <c r="KCT74"/>
      <c r="KCU74"/>
      <c r="KCV74"/>
      <c r="KCW74"/>
      <c r="KCX74"/>
      <c r="KCY74"/>
      <c r="KCZ74"/>
      <c r="KDA74"/>
      <c r="KDB74"/>
      <c r="KDC74"/>
      <c r="KDD74"/>
      <c r="KDE74"/>
      <c r="KDF74"/>
      <c r="KDG74"/>
      <c r="KDH74"/>
      <c r="KDI74"/>
      <c r="KDJ74"/>
      <c r="KDK74"/>
      <c r="KDL74"/>
      <c r="KDM74"/>
      <c r="KDN74"/>
      <c r="KDO74"/>
      <c r="KDP74"/>
      <c r="KDQ74"/>
      <c r="KDR74"/>
      <c r="KDS74"/>
      <c r="KDT74"/>
      <c r="KDU74"/>
      <c r="KDV74"/>
      <c r="KDW74"/>
      <c r="KDX74"/>
      <c r="KDY74"/>
      <c r="KDZ74"/>
      <c r="KEA74"/>
      <c r="KEB74"/>
      <c r="KEC74"/>
      <c r="KED74"/>
      <c r="KEE74"/>
      <c r="KEF74"/>
      <c r="KEG74"/>
      <c r="KEH74"/>
      <c r="KEI74"/>
      <c r="KEJ74"/>
      <c r="KEK74"/>
      <c r="KEL74"/>
      <c r="KEM74"/>
      <c r="KEN74"/>
      <c r="KEO74"/>
      <c r="KEP74"/>
      <c r="KEQ74"/>
      <c r="KER74"/>
      <c r="KES74"/>
      <c r="KET74"/>
      <c r="KEU74"/>
      <c r="KEV74"/>
      <c r="KEW74"/>
      <c r="KEX74"/>
      <c r="KEY74"/>
      <c r="KEZ74"/>
      <c r="KFA74"/>
      <c r="KFB74"/>
      <c r="KFC74"/>
      <c r="KFD74"/>
      <c r="KFE74"/>
      <c r="KFF74"/>
      <c r="KFG74"/>
      <c r="KFH74"/>
      <c r="KFI74"/>
      <c r="KFJ74"/>
      <c r="KFK74"/>
      <c r="KFL74"/>
      <c r="KFM74"/>
      <c r="KFN74"/>
      <c r="KFO74"/>
      <c r="KFP74"/>
      <c r="KFQ74"/>
      <c r="KFR74"/>
      <c r="KFS74"/>
      <c r="KFT74"/>
      <c r="KFU74"/>
      <c r="KFV74"/>
      <c r="KFW74"/>
      <c r="KFX74"/>
      <c r="KFY74"/>
      <c r="KFZ74"/>
      <c r="KGA74"/>
      <c r="KGB74"/>
      <c r="KGC74"/>
      <c r="KGD74"/>
      <c r="KGE74"/>
      <c r="KGF74"/>
      <c r="KGG74"/>
      <c r="KGH74"/>
      <c r="KGI74"/>
      <c r="KGJ74"/>
      <c r="KGK74"/>
      <c r="KGL74"/>
      <c r="KGM74"/>
      <c r="KGN74"/>
      <c r="KGO74"/>
      <c r="KGP74"/>
      <c r="KGQ74"/>
      <c r="KGR74"/>
      <c r="KGS74"/>
      <c r="KGT74"/>
      <c r="KGU74"/>
      <c r="KGV74"/>
      <c r="KGW74"/>
      <c r="KGX74"/>
      <c r="KGY74"/>
      <c r="KGZ74"/>
      <c r="KHA74"/>
      <c r="KHB74"/>
      <c r="KHC74"/>
      <c r="KHD74"/>
      <c r="KHE74"/>
      <c r="KHF74"/>
      <c r="KHG74"/>
      <c r="KHH74"/>
      <c r="KHI74"/>
      <c r="KHJ74"/>
      <c r="KHK74"/>
      <c r="KHL74"/>
      <c r="KHM74"/>
      <c r="KHN74"/>
      <c r="KHO74"/>
      <c r="KHP74"/>
      <c r="KHQ74"/>
      <c r="KHR74"/>
      <c r="KHS74"/>
      <c r="KHT74"/>
      <c r="KHU74"/>
      <c r="KHV74"/>
      <c r="KHW74"/>
      <c r="KHX74"/>
      <c r="KHY74"/>
      <c r="KHZ74"/>
      <c r="KIA74"/>
      <c r="KIB74"/>
      <c r="KIC74"/>
      <c r="KID74"/>
      <c r="KIE74"/>
      <c r="KIF74"/>
      <c r="KIG74"/>
      <c r="KIH74"/>
      <c r="KII74"/>
      <c r="KIJ74"/>
      <c r="KIK74"/>
      <c r="KIL74"/>
      <c r="KIM74"/>
      <c r="KIN74"/>
      <c r="KIO74"/>
      <c r="KIP74"/>
      <c r="KIQ74"/>
      <c r="KIR74"/>
      <c r="KIS74"/>
      <c r="KIT74"/>
      <c r="KIU74"/>
      <c r="KIV74"/>
      <c r="KIW74"/>
      <c r="KIX74"/>
      <c r="KIY74"/>
      <c r="KIZ74"/>
      <c r="KJA74"/>
      <c r="KJB74"/>
      <c r="KJC74"/>
      <c r="KJD74"/>
      <c r="KJE74"/>
      <c r="KJF74"/>
      <c r="KJG74"/>
      <c r="KJH74"/>
      <c r="KJI74"/>
      <c r="KJJ74"/>
      <c r="KJK74"/>
      <c r="KJL74"/>
      <c r="KJM74"/>
      <c r="KJN74"/>
      <c r="KJO74"/>
      <c r="KJP74"/>
      <c r="KJQ74"/>
      <c r="KJR74"/>
      <c r="KJS74"/>
      <c r="KJT74"/>
      <c r="KJU74"/>
      <c r="KJV74"/>
      <c r="KJW74"/>
      <c r="KJX74"/>
      <c r="KJY74"/>
      <c r="KJZ74"/>
      <c r="KKA74"/>
      <c r="KKB74"/>
      <c r="KKC74"/>
      <c r="KKD74"/>
      <c r="KKE74"/>
      <c r="KKF74"/>
      <c r="KKG74"/>
      <c r="KKH74"/>
      <c r="KKI74"/>
      <c r="KKJ74"/>
      <c r="KKK74"/>
      <c r="KKL74"/>
      <c r="KKM74"/>
      <c r="KKN74"/>
      <c r="KKO74"/>
      <c r="KKP74"/>
      <c r="KKQ74"/>
      <c r="KKR74"/>
      <c r="KKS74"/>
      <c r="KKT74"/>
      <c r="KKU74"/>
      <c r="KKV74"/>
      <c r="KKW74"/>
      <c r="KKX74"/>
      <c r="KKY74"/>
      <c r="KKZ74"/>
      <c r="KLA74"/>
      <c r="KLB74"/>
      <c r="KLC74"/>
      <c r="KLD74"/>
      <c r="KLE74"/>
      <c r="KLF74"/>
      <c r="KLG74"/>
      <c r="KLH74"/>
      <c r="KLI74"/>
      <c r="KLJ74"/>
      <c r="KLK74"/>
      <c r="KLL74"/>
      <c r="KLM74"/>
      <c r="KLN74"/>
      <c r="KLO74"/>
      <c r="KLP74"/>
      <c r="KLQ74"/>
      <c r="KLR74"/>
      <c r="KLS74"/>
      <c r="KLT74"/>
      <c r="KLU74"/>
      <c r="KLV74"/>
      <c r="KLW74"/>
      <c r="KLX74"/>
      <c r="KLY74"/>
      <c r="KLZ74"/>
      <c r="KMA74"/>
      <c r="KMB74"/>
      <c r="KMC74"/>
      <c r="KMD74"/>
      <c r="KME74"/>
      <c r="KMF74"/>
      <c r="KMG74"/>
      <c r="KMH74"/>
      <c r="KMI74"/>
      <c r="KMJ74"/>
      <c r="KMK74"/>
      <c r="KML74"/>
      <c r="KMM74"/>
      <c r="KMN74"/>
      <c r="KMO74"/>
      <c r="KMP74"/>
      <c r="KMQ74"/>
      <c r="KMR74"/>
      <c r="KMS74"/>
      <c r="KMT74"/>
      <c r="KMU74"/>
      <c r="KMV74"/>
      <c r="KMW74"/>
      <c r="KMX74"/>
      <c r="KMY74"/>
      <c r="KMZ74"/>
      <c r="KNA74"/>
      <c r="KNB74"/>
      <c r="KNC74"/>
      <c r="KND74"/>
      <c r="KNE74"/>
      <c r="KNF74"/>
      <c r="KNG74"/>
      <c r="KNH74"/>
      <c r="KNI74"/>
      <c r="KNJ74"/>
      <c r="KNK74"/>
      <c r="KNL74"/>
      <c r="KNM74"/>
      <c r="KNN74"/>
      <c r="KNO74"/>
      <c r="KNP74"/>
      <c r="KNQ74"/>
      <c r="KNR74"/>
      <c r="KNS74"/>
      <c r="KNT74"/>
      <c r="KNU74"/>
      <c r="KNV74"/>
      <c r="KNW74"/>
      <c r="KNX74"/>
      <c r="KNY74"/>
      <c r="KNZ74"/>
      <c r="KOA74"/>
      <c r="KOB74"/>
      <c r="KOC74"/>
      <c r="KOD74"/>
      <c r="KOE74"/>
      <c r="KOF74"/>
      <c r="KOG74"/>
      <c r="KOH74"/>
      <c r="KOI74"/>
      <c r="KOJ74"/>
      <c r="KOK74"/>
      <c r="KOL74"/>
      <c r="KOM74"/>
      <c r="KON74"/>
      <c r="KOO74"/>
      <c r="KOP74"/>
      <c r="KOQ74"/>
      <c r="KOR74"/>
      <c r="KOS74"/>
      <c r="KOT74"/>
      <c r="KOU74"/>
      <c r="KOV74"/>
      <c r="KOW74"/>
      <c r="KOX74"/>
      <c r="KOY74"/>
      <c r="KOZ74"/>
      <c r="KPA74"/>
      <c r="KPB74"/>
      <c r="KPC74"/>
      <c r="KPD74"/>
      <c r="KPE74"/>
      <c r="KPF74"/>
      <c r="KPG74"/>
      <c r="KPH74"/>
      <c r="KPI74"/>
      <c r="KPJ74"/>
      <c r="KPK74"/>
      <c r="KPL74"/>
      <c r="KPM74"/>
      <c r="KPN74"/>
      <c r="KPO74"/>
      <c r="KPP74"/>
      <c r="KPQ74"/>
      <c r="KPR74"/>
      <c r="KPS74"/>
      <c r="KPT74"/>
      <c r="KPU74"/>
      <c r="KPV74"/>
      <c r="KPW74"/>
      <c r="KPX74"/>
      <c r="KPY74"/>
      <c r="KPZ74"/>
      <c r="KQA74"/>
      <c r="KQB74"/>
      <c r="KQC74"/>
      <c r="KQD74"/>
      <c r="KQE74"/>
      <c r="KQF74"/>
      <c r="KQG74"/>
      <c r="KQH74"/>
      <c r="KQI74"/>
      <c r="KQJ74"/>
      <c r="KQK74"/>
      <c r="KQL74"/>
      <c r="KQM74"/>
      <c r="KQN74"/>
      <c r="KQO74"/>
      <c r="KQP74"/>
      <c r="KQQ74"/>
      <c r="KQR74"/>
      <c r="KQS74"/>
      <c r="KQT74"/>
      <c r="KQU74"/>
      <c r="KQV74"/>
      <c r="KQW74"/>
      <c r="KQX74"/>
      <c r="KQY74"/>
      <c r="KQZ74"/>
      <c r="KRA74"/>
      <c r="KRB74"/>
      <c r="KRC74"/>
      <c r="KRD74"/>
      <c r="KRE74"/>
      <c r="KRF74"/>
      <c r="KRG74"/>
      <c r="KRH74"/>
      <c r="KRI74"/>
      <c r="KRJ74"/>
      <c r="KRK74"/>
      <c r="KRL74"/>
      <c r="KRM74"/>
      <c r="KRN74"/>
      <c r="KRO74"/>
      <c r="KRP74"/>
      <c r="KRQ74"/>
      <c r="KRR74"/>
      <c r="KRS74"/>
      <c r="KRT74"/>
      <c r="KRU74"/>
      <c r="KRV74"/>
      <c r="KRW74"/>
      <c r="KRX74"/>
      <c r="KRY74"/>
      <c r="KRZ74"/>
      <c r="KSA74"/>
      <c r="KSB74"/>
      <c r="KSC74"/>
      <c r="KSD74"/>
      <c r="KSE74"/>
      <c r="KSF74"/>
      <c r="KSG74"/>
      <c r="KSH74"/>
      <c r="KSI74"/>
      <c r="KSJ74"/>
      <c r="KSK74"/>
      <c r="KSL74"/>
      <c r="KSM74"/>
      <c r="KSN74"/>
      <c r="KSO74"/>
      <c r="KSP74"/>
      <c r="KSQ74"/>
      <c r="KSR74"/>
      <c r="KSS74"/>
      <c r="KST74"/>
      <c r="KSU74"/>
      <c r="KSV74"/>
      <c r="KSW74"/>
      <c r="KSX74"/>
      <c r="KSY74"/>
      <c r="KSZ74"/>
      <c r="KTA74"/>
      <c r="KTB74"/>
      <c r="KTC74"/>
      <c r="KTD74"/>
      <c r="KTE74"/>
      <c r="KTF74"/>
      <c r="KTG74"/>
      <c r="KTH74"/>
      <c r="KTI74"/>
      <c r="KTJ74"/>
      <c r="KTK74"/>
      <c r="KTL74"/>
      <c r="KTM74"/>
      <c r="KTN74"/>
      <c r="KTO74"/>
      <c r="KTP74"/>
      <c r="KTQ74"/>
      <c r="KTR74"/>
      <c r="KTS74"/>
      <c r="KTT74"/>
      <c r="KTU74"/>
      <c r="KTV74"/>
      <c r="KTW74"/>
      <c r="KTX74"/>
      <c r="KTY74"/>
      <c r="KTZ74"/>
      <c r="KUA74"/>
      <c r="KUB74"/>
      <c r="KUC74"/>
      <c r="KUD74"/>
      <c r="KUE74"/>
      <c r="KUF74"/>
      <c r="KUG74"/>
      <c r="KUH74"/>
      <c r="KUI74"/>
      <c r="KUJ74"/>
      <c r="KUK74"/>
      <c r="KUL74"/>
      <c r="KUM74"/>
      <c r="KUN74"/>
      <c r="KUO74"/>
      <c r="KUP74"/>
      <c r="KUQ74"/>
      <c r="KUR74"/>
      <c r="KUS74"/>
      <c r="KUT74"/>
      <c r="KUU74"/>
      <c r="KUV74"/>
      <c r="KUW74"/>
      <c r="KUX74"/>
      <c r="KUY74"/>
      <c r="KUZ74"/>
      <c r="KVA74"/>
      <c r="KVB74"/>
      <c r="KVC74"/>
      <c r="KVD74"/>
      <c r="KVE74"/>
      <c r="KVF74"/>
      <c r="KVG74"/>
      <c r="KVH74"/>
      <c r="KVI74"/>
      <c r="KVJ74"/>
      <c r="KVK74"/>
      <c r="KVL74"/>
      <c r="KVM74"/>
      <c r="KVN74"/>
      <c r="KVO74"/>
      <c r="KVP74"/>
      <c r="KVQ74"/>
      <c r="KVR74"/>
      <c r="KVS74"/>
      <c r="KVT74"/>
      <c r="KVU74"/>
      <c r="KVV74"/>
      <c r="KVW74"/>
      <c r="KVX74"/>
      <c r="KVY74"/>
      <c r="KVZ74"/>
      <c r="KWA74"/>
      <c r="KWB74"/>
      <c r="KWC74"/>
      <c r="KWD74"/>
      <c r="KWE74"/>
      <c r="KWF74"/>
      <c r="KWG74"/>
      <c r="KWH74"/>
      <c r="KWI74"/>
      <c r="KWJ74"/>
      <c r="KWK74"/>
      <c r="KWL74"/>
      <c r="KWM74"/>
      <c r="KWN74"/>
      <c r="KWO74"/>
      <c r="KWP74"/>
      <c r="KWQ74"/>
      <c r="KWR74"/>
      <c r="KWS74"/>
      <c r="KWT74"/>
      <c r="KWU74"/>
      <c r="KWV74"/>
      <c r="KWW74"/>
      <c r="KWX74"/>
      <c r="KWY74"/>
      <c r="KWZ74"/>
      <c r="KXA74"/>
      <c r="KXB74"/>
      <c r="KXC74"/>
      <c r="KXD74"/>
      <c r="KXE74"/>
      <c r="KXF74"/>
      <c r="KXG74"/>
      <c r="KXH74"/>
      <c r="KXI74"/>
      <c r="KXJ74"/>
      <c r="KXK74"/>
      <c r="KXL74"/>
      <c r="KXM74"/>
      <c r="KXN74"/>
      <c r="KXO74"/>
      <c r="KXP74"/>
      <c r="KXQ74"/>
      <c r="KXR74"/>
      <c r="KXS74"/>
      <c r="KXT74"/>
      <c r="KXU74"/>
      <c r="KXV74"/>
      <c r="KXW74"/>
      <c r="KXX74"/>
      <c r="KXY74"/>
      <c r="KXZ74"/>
      <c r="KYA74"/>
      <c r="KYB74"/>
      <c r="KYC74"/>
      <c r="KYD74"/>
      <c r="KYE74"/>
      <c r="KYF74"/>
      <c r="KYG74"/>
      <c r="KYH74"/>
      <c r="KYI74"/>
      <c r="KYJ74"/>
      <c r="KYK74"/>
      <c r="KYL74"/>
      <c r="KYM74"/>
      <c r="KYN74"/>
      <c r="KYO74"/>
      <c r="KYP74"/>
      <c r="KYQ74"/>
      <c r="KYR74"/>
      <c r="KYS74"/>
      <c r="KYT74"/>
      <c r="KYU74"/>
      <c r="KYV74"/>
      <c r="KYW74"/>
      <c r="KYX74"/>
      <c r="KYY74"/>
      <c r="KYZ74"/>
      <c r="KZA74"/>
      <c r="KZB74"/>
      <c r="KZC74"/>
      <c r="KZD74"/>
      <c r="KZE74"/>
      <c r="KZF74"/>
      <c r="KZG74"/>
      <c r="KZH74"/>
      <c r="KZI74"/>
      <c r="KZJ74"/>
      <c r="KZK74"/>
      <c r="KZL74"/>
      <c r="KZM74"/>
      <c r="KZN74"/>
      <c r="KZO74"/>
      <c r="KZP74"/>
      <c r="KZQ74"/>
      <c r="KZR74"/>
      <c r="KZS74"/>
      <c r="KZT74"/>
      <c r="KZU74"/>
      <c r="KZV74"/>
      <c r="KZW74"/>
      <c r="KZX74"/>
      <c r="KZY74"/>
      <c r="KZZ74"/>
      <c r="LAA74"/>
      <c r="LAB74"/>
      <c r="LAC74"/>
      <c r="LAD74"/>
      <c r="LAE74"/>
      <c r="LAF74"/>
      <c r="LAG74"/>
      <c r="LAH74"/>
      <c r="LAI74"/>
      <c r="LAJ74"/>
      <c r="LAK74"/>
      <c r="LAL74"/>
      <c r="LAM74"/>
      <c r="LAN74"/>
      <c r="LAO74"/>
      <c r="LAP74"/>
      <c r="LAQ74"/>
      <c r="LAR74"/>
      <c r="LAS74"/>
      <c r="LAT74"/>
      <c r="LAU74"/>
      <c r="LAV74"/>
      <c r="LAW74"/>
      <c r="LAX74"/>
      <c r="LAY74"/>
      <c r="LAZ74"/>
      <c r="LBA74"/>
      <c r="LBB74"/>
      <c r="LBC74"/>
      <c r="LBD74"/>
      <c r="LBE74"/>
      <c r="LBF74"/>
      <c r="LBG74"/>
      <c r="LBH74"/>
      <c r="LBI74"/>
      <c r="LBJ74"/>
      <c r="LBK74"/>
      <c r="LBL74"/>
      <c r="LBM74"/>
      <c r="LBN74"/>
      <c r="LBO74"/>
      <c r="LBP74"/>
      <c r="LBQ74"/>
      <c r="LBR74"/>
      <c r="LBS74"/>
      <c r="LBT74"/>
      <c r="LBU74"/>
      <c r="LBV74"/>
      <c r="LBW74"/>
      <c r="LBX74"/>
      <c r="LBY74"/>
      <c r="LBZ74"/>
      <c r="LCA74"/>
      <c r="LCB74"/>
      <c r="LCC74"/>
      <c r="LCD74"/>
      <c r="LCE74"/>
      <c r="LCF74"/>
      <c r="LCG74"/>
      <c r="LCH74"/>
      <c r="LCI74"/>
      <c r="LCJ74"/>
      <c r="LCK74"/>
      <c r="LCL74"/>
      <c r="LCM74"/>
      <c r="LCN74"/>
      <c r="LCO74"/>
      <c r="LCP74"/>
      <c r="LCQ74"/>
      <c r="LCR74"/>
      <c r="LCS74"/>
      <c r="LCT74"/>
      <c r="LCU74"/>
      <c r="LCV74"/>
      <c r="LCW74"/>
      <c r="LCX74"/>
      <c r="LCY74"/>
      <c r="LCZ74"/>
      <c r="LDA74"/>
      <c r="LDB74"/>
      <c r="LDC74"/>
      <c r="LDD74"/>
      <c r="LDE74"/>
      <c r="LDF74"/>
      <c r="LDG74"/>
      <c r="LDH74"/>
      <c r="LDI74"/>
      <c r="LDJ74"/>
      <c r="LDK74"/>
      <c r="LDL74"/>
      <c r="LDM74"/>
      <c r="LDN74"/>
      <c r="LDO74"/>
      <c r="LDP74"/>
      <c r="LDQ74"/>
      <c r="LDR74"/>
      <c r="LDS74"/>
      <c r="LDT74"/>
      <c r="LDU74"/>
      <c r="LDV74"/>
      <c r="LDW74"/>
      <c r="LDX74"/>
      <c r="LDY74"/>
      <c r="LDZ74"/>
      <c r="LEA74"/>
      <c r="LEB74"/>
      <c r="LEC74"/>
      <c r="LED74"/>
      <c r="LEE74"/>
      <c r="LEF74"/>
      <c r="LEG74"/>
      <c r="LEH74"/>
      <c r="LEI74"/>
      <c r="LEJ74"/>
      <c r="LEK74"/>
      <c r="LEL74"/>
      <c r="LEM74"/>
      <c r="LEN74"/>
      <c r="LEO74"/>
      <c r="LEP74"/>
      <c r="LEQ74"/>
      <c r="LER74"/>
      <c r="LES74"/>
      <c r="LET74"/>
      <c r="LEU74"/>
      <c r="LEV74"/>
      <c r="LEW74"/>
      <c r="LEX74"/>
      <c r="LEY74"/>
      <c r="LEZ74"/>
      <c r="LFA74"/>
      <c r="LFB74"/>
      <c r="LFC74"/>
      <c r="LFD74"/>
      <c r="LFE74"/>
      <c r="LFF74"/>
      <c r="LFG74"/>
      <c r="LFH74"/>
      <c r="LFI74"/>
      <c r="LFJ74"/>
      <c r="LFK74"/>
      <c r="LFL74"/>
      <c r="LFM74"/>
      <c r="LFN74"/>
      <c r="LFO74"/>
      <c r="LFP74"/>
      <c r="LFQ74"/>
      <c r="LFR74"/>
      <c r="LFS74"/>
      <c r="LFT74"/>
      <c r="LFU74"/>
      <c r="LFV74"/>
      <c r="LFW74"/>
      <c r="LFX74"/>
      <c r="LFY74"/>
      <c r="LFZ74"/>
      <c r="LGA74"/>
      <c r="LGB74"/>
      <c r="LGC74"/>
      <c r="LGD74"/>
      <c r="LGE74"/>
      <c r="LGF74"/>
      <c r="LGG74"/>
      <c r="LGH74"/>
      <c r="LGI74"/>
      <c r="LGJ74"/>
      <c r="LGK74"/>
      <c r="LGL74"/>
      <c r="LGM74"/>
      <c r="LGN74"/>
      <c r="LGO74"/>
      <c r="LGP74"/>
      <c r="LGQ74"/>
      <c r="LGR74"/>
      <c r="LGS74"/>
      <c r="LGT74"/>
      <c r="LGU74"/>
      <c r="LGV74"/>
      <c r="LGW74"/>
      <c r="LGX74"/>
      <c r="LGY74"/>
      <c r="LGZ74"/>
      <c r="LHA74"/>
      <c r="LHB74"/>
      <c r="LHC74"/>
      <c r="LHD74"/>
      <c r="LHE74"/>
      <c r="LHF74"/>
      <c r="LHG74"/>
      <c r="LHH74"/>
      <c r="LHI74"/>
      <c r="LHJ74"/>
      <c r="LHK74"/>
      <c r="LHL74"/>
      <c r="LHM74"/>
      <c r="LHN74"/>
      <c r="LHO74"/>
      <c r="LHP74"/>
      <c r="LHQ74"/>
      <c r="LHR74"/>
      <c r="LHS74"/>
      <c r="LHT74"/>
      <c r="LHU74"/>
      <c r="LHV74"/>
      <c r="LHW74"/>
      <c r="LHX74"/>
      <c r="LHY74"/>
      <c r="LHZ74"/>
      <c r="LIA74"/>
      <c r="LIB74"/>
      <c r="LIC74"/>
      <c r="LID74"/>
      <c r="LIE74"/>
      <c r="LIF74"/>
      <c r="LIG74"/>
      <c r="LIH74"/>
      <c r="LII74"/>
      <c r="LIJ74"/>
      <c r="LIK74"/>
      <c r="LIL74"/>
      <c r="LIM74"/>
      <c r="LIN74"/>
      <c r="LIO74"/>
      <c r="LIP74"/>
      <c r="LIQ74"/>
      <c r="LIR74"/>
      <c r="LIS74"/>
      <c r="LIT74"/>
      <c r="LIU74"/>
      <c r="LIV74"/>
      <c r="LIW74"/>
      <c r="LIX74"/>
      <c r="LIY74"/>
      <c r="LIZ74"/>
      <c r="LJA74"/>
      <c r="LJB74"/>
      <c r="LJC74"/>
      <c r="LJD74"/>
      <c r="LJE74"/>
      <c r="LJF74"/>
      <c r="LJG74"/>
      <c r="LJH74"/>
      <c r="LJI74"/>
      <c r="LJJ74"/>
      <c r="LJK74"/>
      <c r="LJL74"/>
      <c r="LJM74"/>
      <c r="LJN74"/>
      <c r="LJO74"/>
      <c r="LJP74"/>
      <c r="LJQ74"/>
      <c r="LJR74"/>
      <c r="LJS74"/>
      <c r="LJT74"/>
      <c r="LJU74"/>
      <c r="LJV74"/>
      <c r="LJW74"/>
      <c r="LJX74"/>
      <c r="LJY74"/>
      <c r="LJZ74"/>
      <c r="LKA74"/>
      <c r="LKB74"/>
      <c r="LKC74"/>
      <c r="LKD74"/>
      <c r="LKE74"/>
      <c r="LKF74"/>
      <c r="LKG74"/>
      <c r="LKH74"/>
      <c r="LKI74"/>
      <c r="LKJ74"/>
      <c r="LKK74"/>
      <c r="LKL74"/>
      <c r="LKM74"/>
      <c r="LKN74"/>
      <c r="LKO74"/>
      <c r="LKP74"/>
      <c r="LKQ74"/>
      <c r="LKR74"/>
      <c r="LKS74"/>
      <c r="LKT74"/>
      <c r="LKU74"/>
      <c r="LKV74"/>
      <c r="LKW74"/>
      <c r="LKX74"/>
      <c r="LKY74"/>
      <c r="LKZ74"/>
      <c r="LLA74"/>
      <c r="LLB74"/>
      <c r="LLC74"/>
      <c r="LLD74"/>
      <c r="LLE74"/>
      <c r="LLF74"/>
      <c r="LLG74"/>
      <c r="LLH74"/>
      <c r="LLI74"/>
      <c r="LLJ74"/>
      <c r="LLK74"/>
      <c r="LLL74"/>
      <c r="LLM74"/>
      <c r="LLN74"/>
      <c r="LLO74"/>
      <c r="LLP74"/>
      <c r="LLQ74"/>
      <c r="LLR74"/>
      <c r="LLS74"/>
      <c r="LLT74"/>
      <c r="LLU74"/>
      <c r="LLV74"/>
      <c r="LLW74"/>
      <c r="LLX74"/>
      <c r="LLY74"/>
      <c r="LLZ74"/>
      <c r="LMA74"/>
      <c r="LMB74"/>
      <c r="LMC74"/>
      <c r="LMD74"/>
      <c r="LME74"/>
      <c r="LMF74"/>
      <c r="LMG74"/>
      <c r="LMH74"/>
      <c r="LMI74"/>
      <c r="LMJ74"/>
      <c r="LMK74"/>
      <c r="LML74"/>
      <c r="LMM74"/>
      <c r="LMN74"/>
      <c r="LMO74"/>
      <c r="LMP74"/>
      <c r="LMQ74"/>
      <c r="LMR74"/>
      <c r="LMS74"/>
      <c r="LMT74"/>
      <c r="LMU74"/>
      <c r="LMV74"/>
      <c r="LMW74"/>
      <c r="LMX74"/>
      <c r="LMY74"/>
      <c r="LMZ74"/>
      <c r="LNA74"/>
      <c r="LNB74"/>
      <c r="LNC74"/>
      <c r="LND74"/>
      <c r="LNE74"/>
      <c r="LNF74"/>
      <c r="LNG74"/>
      <c r="LNH74"/>
      <c r="LNI74"/>
      <c r="LNJ74"/>
      <c r="LNK74"/>
      <c r="LNL74"/>
      <c r="LNM74"/>
      <c r="LNN74"/>
      <c r="LNO74"/>
      <c r="LNP74"/>
      <c r="LNQ74"/>
      <c r="LNR74"/>
      <c r="LNS74"/>
      <c r="LNT74"/>
      <c r="LNU74"/>
      <c r="LNV74"/>
      <c r="LNW74"/>
      <c r="LNX74"/>
      <c r="LNY74"/>
      <c r="LNZ74"/>
      <c r="LOA74"/>
      <c r="LOB74"/>
      <c r="LOC74"/>
      <c r="LOD74"/>
      <c r="LOE74"/>
      <c r="LOF74"/>
      <c r="LOG74"/>
      <c r="LOH74"/>
      <c r="LOI74"/>
      <c r="LOJ74"/>
      <c r="LOK74"/>
      <c r="LOL74"/>
      <c r="LOM74"/>
      <c r="LON74"/>
      <c r="LOO74"/>
      <c r="LOP74"/>
      <c r="LOQ74"/>
      <c r="LOR74"/>
      <c r="LOS74"/>
      <c r="LOT74"/>
      <c r="LOU74"/>
      <c r="LOV74"/>
      <c r="LOW74"/>
      <c r="LOX74"/>
      <c r="LOY74"/>
      <c r="LOZ74"/>
      <c r="LPA74"/>
      <c r="LPB74"/>
      <c r="LPC74"/>
      <c r="LPD74"/>
      <c r="LPE74"/>
      <c r="LPF74"/>
      <c r="LPG74"/>
      <c r="LPH74"/>
      <c r="LPI74"/>
      <c r="LPJ74"/>
      <c r="LPK74"/>
      <c r="LPL74"/>
      <c r="LPM74"/>
      <c r="LPN74"/>
      <c r="LPO74"/>
      <c r="LPP74"/>
      <c r="LPQ74"/>
      <c r="LPR74"/>
      <c r="LPS74"/>
      <c r="LPT74"/>
      <c r="LPU74"/>
      <c r="LPV74"/>
      <c r="LPW74"/>
      <c r="LPX74"/>
      <c r="LPY74"/>
      <c r="LPZ74"/>
      <c r="LQA74"/>
      <c r="LQB74"/>
      <c r="LQC74"/>
      <c r="LQD74"/>
      <c r="LQE74"/>
      <c r="LQF74"/>
      <c r="LQG74"/>
      <c r="LQH74"/>
      <c r="LQI74"/>
      <c r="LQJ74"/>
      <c r="LQK74"/>
      <c r="LQL74"/>
      <c r="LQM74"/>
      <c r="LQN74"/>
      <c r="LQO74"/>
      <c r="LQP74"/>
      <c r="LQQ74"/>
      <c r="LQR74"/>
      <c r="LQS74"/>
      <c r="LQT74"/>
      <c r="LQU74"/>
      <c r="LQV74"/>
      <c r="LQW74"/>
      <c r="LQX74"/>
      <c r="LQY74"/>
      <c r="LQZ74"/>
      <c r="LRA74"/>
      <c r="LRB74"/>
      <c r="LRC74"/>
      <c r="LRD74"/>
      <c r="LRE74"/>
      <c r="LRF74"/>
      <c r="LRG74"/>
      <c r="LRH74"/>
      <c r="LRI74"/>
      <c r="LRJ74"/>
      <c r="LRK74"/>
      <c r="LRL74"/>
      <c r="LRM74"/>
      <c r="LRN74"/>
      <c r="LRO74"/>
      <c r="LRP74"/>
      <c r="LRQ74"/>
      <c r="LRR74"/>
      <c r="LRS74"/>
      <c r="LRT74"/>
      <c r="LRU74"/>
      <c r="LRV74"/>
      <c r="LRW74"/>
      <c r="LRX74"/>
      <c r="LRY74"/>
      <c r="LRZ74"/>
      <c r="LSA74"/>
      <c r="LSB74"/>
      <c r="LSC74"/>
      <c r="LSD74"/>
      <c r="LSE74"/>
      <c r="LSF74"/>
      <c r="LSG74"/>
      <c r="LSH74"/>
      <c r="LSI74"/>
      <c r="LSJ74"/>
      <c r="LSK74"/>
      <c r="LSL74"/>
      <c r="LSM74"/>
      <c r="LSN74"/>
      <c r="LSO74"/>
      <c r="LSP74"/>
      <c r="LSQ74"/>
      <c r="LSR74"/>
      <c r="LSS74"/>
      <c r="LST74"/>
      <c r="LSU74"/>
      <c r="LSV74"/>
      <c r="LSW74"/>
      <c r="LSX74"/>
      <c r="LSY74"/>
      <c r="LSZ74"/>
      <c r="LTA74"/>
      <c r="LTB74"/>
      <c r="LTC74"/>
      <c r="LTD74"/>
      <c r="LTE74"/>
      <c r="LTF74"/>
      <c r="LTG74"/>
      <c r="LTH74"/>
      <c r="LTI74"/>
      <c r="LTJ74"/>
      <c r="LTK74"/>
      <c r="LTL74"/>
      <c r="LTM74"/>
      <c r="LTN74"/>
      <c r="LTO74"/>
      <c r="LTP74"/>
      <c r="LTQ74"/>
      <c r="LTR74"/>
      <c r="LTS74"/>
      <c r="LTT74"/>
      <c r="LTU74"/>
      <c r="LTV74"/>
      <c r="LTW74"/>
      <c r="LTX74"/>
      <c r="LTY74"/>
      <c r="LTZ74"/>
      <c r="LUA74"/>
      <c r="LUB74"/>
      <c r="LUC74"/>
      <c r="LUD74"/>
      <c r="LUE74"/>
      <c r="LUF74"/>
      <c r="LUG74"/>
      <c r="LUH74"/>
      <c r="LUI74"/>
      <c r="LUJ74"/>
      <c r="LUK74"/>
      <c r="LUL74"/>
      <c r="LUM74"/>
      <c r="LUN74"/>
      <c r="LUO74"/>
      <c r="LUP74"/>
      <c r="LUQ74"/>
      <c r="LUR74"/>
      <c r="LUS74"/>
      <c r="LUT74"/>
      <c r="LUU74"/>
      <c r="LUV74"/>
      <c r="LUW74"/>
      <c r="LUX74"/>
      <c r="LUY74"/>
      <c r="LUZ74"/>
      <c r="LVA74"/>
      <c r="LVB74"/>
      <c r="LVC74"/>
      <c r="LVD74"/>
      <c r="LVE74"/>
      <c r="LVF74"/>
      <c r="LVG74"/>
      <c r="LVH74"/>
      <c r="LVI74"/>
      <c r="LVJ74"/>
      <c r="LVK74"/>
      <c r="LVL74"/>
      <c r="LVM74"/>
      <c r="LVN74"/>
      <c r="LVO74"/>
      <c r="LVP74"/>
      <c r="LVQ74"/>
      <c r="LVR74"/>
      <c r="LVS74"/>
      <c r="LVT74"/>
      <c r="LVU74"/>
      <c r="LVV74"/>
      <c r="LVW74"/>
      <c r="LVX74"/>
      <c r="LVY74"/>
      <c r="LVZ74"/>
      <c r="LWA74"/>
      <c r="LWB74"/>
      <c r="LWC74"/>
      <c r="LWD74"/>
      <c r="LWE74"/>
      <c r="LWF74"/>
      <c r="LWG74"/>
      <c r="LWH74"/>
      <c r="LWI74"/>
      <c r="LWJ74"/>
      <c r="LWK74"/>
      <c r="LWL74"/>
      <c r="LWM74"/>
      <c r="LWN74"/>
      <c r="LWO74"/>
      <c r="LWP74"/>
      <c r="LWQ74"/>
      <c r="LWR74"/>
      <c r="LWS74"/>
      <c r="LWT74"/>
      <c r="LWU74"/>
      <c r="LWV74"/>
      <c r="LWW74"/>
      <c r="LWX74"/>
      <c r="LWY74"/>
      <c r="LWZ74"/>
      <c r="LXA74"/>
      <c r="LXB74"/>
      <c r="LXC74"/>
      <c r="LXD74"/>
      <c r="LXE74"/>
      <c r="LXF74"/>
      <c r="LXG74"/>
      <c r="LXH74"/>
      <c r="LXI74"/>
      <c r="LXJ74"/>
      <c r="LXK74"/>
      <c r="LXL74"/>
      <c r="LXM74"/>
      <c r="LXN74"/>
      <c r="LXO74"/>
      <c r="LXP74"/>
      <c r="LXQ74"/>
      <c r="LXR74"/>
      <c r="LXS74"/>
      <c r="LXT74"/>
      <c r="LXU74"/>
      <c r="LXV74"/>
      <c r="LXW74"/>
      <c r="LXX74"/>
      <c r="LXY74"/>
      <c r="LXZ74"/>
      <c r="LYA74"/>
      <c r="LYB74"/>
      <c r="LYC74"/>
      <c r="LYD74"/>
      <c r="LYE74"/>
      <c r="LYF74"/>
      <c r="LYG74"/>
      <c r="LYH74"/>
      <c r="LYI74"/>
      <c r="LYJ74"/>
      <c r="LYK74"/>
      <c r="LYL74"/>
      <c r="LYM74"/>
      <c r="LYN74"/>
      <c r="LYO74"/>
      <c r="LYP74"/>
      <c r="LYQ74"/>
      <c r="LYR74"/>
      <c r="LYS74"/>
      <c r="LYT74"/>
      <c r="LYU74"/>
      <c r="LYV74"/>
      <c r="LYW74"/>
      <c r="LYX74"/>
      <c r="LYY74"/>
      <c r="LYZ74"/>
      <c r="LZA74"/>
      <c r="LZB74"/>
      <c r="LZC74"/>
      <c r="LZD74"/>
      <c r="LZE74"/>
      <c r="LZF74"/>
      <c r="LZG74"/>
      <c r="LZH74"/>
      <c r="LZI74"/>
      <c r="LZJ74"/>
      <c r="LZK74"/>
      <c r="LZL74"/>
      <c r="LZM74"/>
      <c r="LZN74"/>
      <c r="LZO74"/>
      <c r="LZP74"/>
      <c r="LZQ74"/>
      <c r="LZR74"/>
      <c r="LZS74"/>
      <c r="LZT74"/>
      <c r="LZU74"/>
      <c r="LZV74"/>
      <c r="LZW74"/>
      <c r="LZX74"/>
      <c r="LZY74"/>
      <c r="LZZ74"/>
      <c r="MAA74"/>
      <c r="MAB74"/>
      <c r="MAC74"/>
      <c r="MAD74"/>
      <c r="MAE74"/>
      <c r="MAF74"/>
      <c r="MAG74"/>
      <c r="MAH74"/>
      <c r="MAI74"/>
      <c r="MAJ74"/>
      <c r="MAK74"/>
      <c r="MAL74"/>
      <c r="MAM74"/>
      <c r="MAN74"/>
      <c r="MAO74"/>
      <c r="MAP74"/>
      <c r="MAQ74"/>
      <c r="MAR74"/>
      <c r="MAS74"/>
      <c r="MAT74"/>
      <c r="MAU74"/>
      <c r="MAV74"/>
      <c r="MAW74"/>
      <c r="MAX74"/>
      <c r="MAY74"/>
      <c r="MAZ74"/>
      <c r="MBA74"/>
      <c r="MBB74"/>
      <c r="MBC74"/>
      <c r="MBD74"/>
      <c r="MBE74"/>
      <c r="MBF74"/>
      <c r="MBG74"/>
      <c r="MBH74"/>
      <c r="MBI74"/>
      <c r="MBJ74"/>
      <c r="MBK74"/>
      <c r="MBL74"/>
      <c r="MBM74"/>
      <c r="MBN74"/>
      <c r="MBO74"/>
      <c r="MBP74"/>
      <c r="MBQ74"/>
      <c r="MBR74"/>
      <c r="MBS74"/>
      <c r="MBT74"/>
      <c r="MBU74"/>
      <c r="MBV74"/>
      <c r="MBW74"/>
      <c r="MBX74"/>
      <c r="MBY74"/>
      <c r="MBZ74"/>
      <c r="MCA74"/>
      <c r="MCB74"/>
      <c r="MCC74"/>
      <c r="MCD74"/>
      <c r="MCE74"/>
      <c r="MCF74"/>
      <c r="MCG74"/>
      <c r="MCH74"/>
      <c r="MCI74"/>
      <c r="MCJ74"/>
      <c r="MCK74"/>
      <c r="MCL74"/>
      <c r="MCM74"/>
      <c r="MCN74"/>
      <c r="MCO74"/>
      <c r="MCP74"/>
      <c r="MCQ74"/>
      <c r="MCR74"/>
      <c r="MCS74"/>
      <c r="MCT74"/>
      <c r="MCU74"/>
      <c r="MCV74"/>
      <c r="MCW74"/>
      <c r="MCX74"/>
      <c r="MCY74"/>
      <c r="MCZ74"/>
      <c r="MDA74"/>
      <c r="MDB74"/>
      <c r="MDC74"/>
      <c r="MDD74"/>
      <c r="MDE74"/>
      <c r="MDF74"/>
      <c r="MDG74"/>
      <c r="MDH74"/>
      <c r="MDI74"/>
      <c r="MDJ74"/>
      <c r="MDK74"/>
      <c r="MDL74"/>
      <c r="MDM74"/>
      <c r="MDN74"/>
      <c r="MDO74"/>
      <c r="MDP74"/>
      <c r="MDQ74"/>
      <c r="MDR74"/>
      <c r="MDS74"/>
      <c r="MDT74"/>
      <c r="MDU74"/>
      <c r="MDV74"/>
      <c r="MDW74"/>
      <c r="MDX74"/>
      <c r="MDY74"/>
      <c r="MDZ74"/>
      <c r="MEA74"/>
      <c r="MEB74"/>
      <c r="MEC74"/>
      <c r="MED74"/>
      <c r="MEE74"/>
      <c r="MEF74"/>
      <c r="MEG74"/>
      <c r="MEH74"/>
      <c r="MEI74"/>
      <c r="MEJ74"/>
      <c r="MEK74"/>
      <c r="MEL74"/>
      <c r="MEM74"/>
      <c r="MEN74"/>
      <c r="MEO74"/>
      <c r="MEP74"/>
      <c r="MEQ74"/>
      <c r="MER74"/>
      <c r="MES74"/>
      <c r="MET74"/>
      <c r="MEU74"/>
      <c r="MEV74"/>
      <c r="MEW74"/>
      <c r="MEX74"/>
      <c r="MEY74"/>
      <c r="MEZ74"/>
      <c r="MFA74"/>
      <c r="MFB74"/>
      <c r="MFC74"/>
      <c r="MFD74"/>
      <c r="MFE74"/>
      <c r="MFF74"/>
      <c r="MFG74"/>
      <c r="MFH74"/>
      <c r="MFI74"/>
      <c r="MFJ74"/>
      <c r="MFK74"/>
      <c r="MFL74"/>
      <c r="MFM74"/>
      <c r="MFN74"/>
      <c r="MFO74"/>
      <c r="MFP74"/>
      <c r="MFQ74"/>
      <c r="MFR74"/>
      <c r="MFS74"/>
      <c r="MFT74"/>
      <c r="MFU74"/>
      <c r="MFV74"/>
      <c r="MFW74"/>
      <c r="MFX74"/>
      <c r="MFY74"/>
      <c r="MFZ74"/>
      <c r="MGA74"/>
      <c r="MGB74"/>
      <c r="MGC74"/>
      <c r="MGD74"/>
      <c r="MGE74"/>
      <c r="MGF74"/>
      <c r="MGG74"/>
      <c r="MGH74"/>
      <c r="MGI74"/>
      <c r="MGJ74"/>
      <c r="MGK74"/>
      <c r="MGL74"/>
      <c r="MGM74"/>
      <c r="MGN74"/>
      <c r="MGO74"/>
      <c r="MGP74"/>
      <c r="MGQ74"/>
      <c r="MGR74"/>
      <c r="MGS74"/>
      <c r="MGT74"/>
      <c r="MGU74"/>
      <c r="MGV74"/>
      <c r="MGW74"/>
      <c r="MGX74"/>
      <c r="MGY74"/>
      <c r="MGZ74"/>
      <c r="MHA74"/>
      <c r="MHB74"/>
      <c r="MHC74"/>
      <c r="MHD74"/>
      <c r="MHE74"/>
      <c r="MHF74"/>
      <c r="MHG74"/>
      <c r="MHH74"/>
      <c r="MHI74"/>
      <c r="MHJ74"/>
      <c r="MHK74"/>
      <c r="MHL74"/>
      <c r="MHM74"/>
      <c r="MHN74"/>
      <c r="MHO74"/>
      <c r="MHP74"/>
      <c r="MHQ74"/>
      <c r="MHR74"/>
      <c r="MHS74"/>
      <c r="MHT74"/>
      <c r="MHU74"/>
      <c r="MHV74"/>
      <c r="MHW74"/>
      <c r="MHX74"/>
      <c r="MHY74"/>
      <c r="MHZ74"/>
      <c r="MIA74"/>
      <c r="MIB74"/>
      <c r="MIC74"/>
      <c r="MID74"/>
      <c r="MIE74"/>
      <c r="MIF74"/>
      <c r="MIG74"/>
      <c r="MIH74"/>
      <c r="MII74"/>
      <c r="MIJ74"/>
      <c r="MIK74"/>
      <c r="MIL74"/>
      <c r="MIM74"/>
      <c r="MIN74"/>
      <c r="MIO74"/>
      <c r="MIP74"/>
      <c r="MIQ74"/>
      <c r="MIR74"/>
      <c r="MIS74"/>
      <c r="MIT74"/>
      <c r="MIU74"/>
      <c r="MIV74"/>
      <c r="MIW74"/>
      <c r="MIX74"/>
      <c r="MIY74"/>
      <c r="MIZ74"/>
      <c r="MJA74"/>
      <c r="MJB74"/>
      <c r="MJC74"/>
      <c r="MJD74"/>
      <c r="MJE74"/>
      <c r="MJF74"/>
      <c r="MJG74"/>
      <c r="MJH74"/>
      <c r="MJI74"/>
      <c r="MJJ74"/>
      <c r="MJK74"/>
      <c r="MJL74"/>
      <c r="MJM74"/>
      <c r="MJN74"/>
      <c r="MJO74"/>
      <c r="MJP74"/>
      <c r="MJQ74"/>
      <c r="MJR74"/>
      <c r="MJS74"/>
      <c r="MJT74"/>
      <c r="MJU74"/>
      <c r="MJV74"/>
      <c r="MJW74"/>
      <c r="MJX74"/>
      <c r="MJY74"/>
      <c r="MJZ74"/>
      <c r="MKA74"/>
      <c r="MKB74"/>
      <c r="MKC74"/>
      <c r="MKD74"/>
      <c r="MKE74"/>
      <c r="MKF74"/>
      <c r="MKG74"/>
      <c r="MKH74"/>
      <c r="MKI74"/>
      <c r="MKJ74"/>
      <c r="MKK74"/>
      <c r="MKL74"/>
      <c r="MKM74"/>
      <c r="MKN74"/>
      <c r="MKO74"/>
      <c r="MKP74"/>
      <c r="MKQ74"/>
      <c r="MKR74"/>
      <c r="MKS74"/>
      <c r="MKT74"/>
      <c r="MKU74"/>
      <c r="MKV74"/>
      <c r="MKW74"/>
      <c r="MKX74"/>
      <c r="MKY74"/>
      <c r="MKZ74"/>
      <c r="MLA74"/>
      <c r="MLB74"/>
      <c r="MLC74"/>
      <c r="MLD74"/>
      <c r="MLE74"/>
      <c r="MLF74"/>
      <c r="MLG74"/>
      <c r="MLH74"/>
      <c r="MLI74"/>
      <c r="MLJ74"/>
      <c r="MLK74"/>
      <c r="MLL74"/>
      <c r="MLM74"/>
      <c r="MLN74"/>
      <c r="MLO74"/>
      <c r="MLP74"/>
      <c r="MLQ74"/>
      <c r="MLR74"/>
      <c r="MLS74"/>
      <c r="MLT74"/>
      <c r="MLU74"/>
      <c r="MLV74"/>
      <c r="MLW74"/>
      <c r="MLX74"/>
      <c r="MLY74"/>
      <c r="MLZ74"/>
      <c r="MMA74"/>
      <c r="MMB74"/>
      <c r="MMC74"/>
      <c r="MMD74"/>
      <c r="MME74"/>
      <c r="MMF74"/>
      <c r="MMG74"/>
      <c r="MMH74"/>
      <c r="MMI74"/>
      <c r="MMJ74"/>
      <c r="MMK74"/>
      <c r="MML74"/>
      <c r="MMM74"/>
      <c r="MMN74"/>
      <c r="MMO74"/>
      <c r="MMP74"/>
      <c r="MMQ74"/>
      <c r="MMR74"/>
      <c r="MMS74"/>
      <c r="MMT74"/>
      <c r="MMU74"/>
      <c r="MMV74"/>
      <c r="MMW74"/>
      <c r="MMX74"/>
      <c r="MMY74"/>
      <c r="MMZ74"/>
      <c r="MNA74"/>
      <c r="MNB74"/>
      <c r="MNC74"/>
      <c r="MND74"/>
      <c r="MNE74"/>
      <c r="MNF74"/>
      <c r="MNG74"/>
      <c r="MNH74"/>
      <c r="MNI74"/>
      <c r="MNJ74"/>
      <c r="MNK74"/>
      <c r="MNL74"/>
      <c r="MNM74"/>
      <c r="MNN74"/>
      <c r="MNO74"/>
      <c r="MNP74"/>
      <c r="MNQ74"/>
      <c r="MNR74"/>
      <c r="MNS74"/>
      <c r="MNT74"/>
      <c r="MNU74"/>
      <c r="MNV74"/>
      <c r="MNW74"/>
      <c r="MNX74"/>
      <c r="MNY74"/>
      <c r="MNZ74"/>
      <c r="MOA74"/>
      <c r="MOB74"/>
      <c r="MOC74"/>
      <c r="MOD74"/>
      <c r="MOE74"/>
      <c r="MOF74"/>
      <c r="MOG74"/>
      <c r="MOH74"/>
      <c r="MOI74"/>
      <c r="MOJ74"/>
      <c r="MOK74"/>
      <c r="MOL74"/>
      <c r="MOM74"/>
      <c r="MON74"/>
      <c r="MOO74"/>
      <c r="MOP74"/>
      <c r="MOQ74"/>
      <c r="MOR74"/>
      <c r="MOS74"/>
      <c r="MOT74"/>
      <c r="MOU74"/>
      <c r="MOV74"/>
      <c r="MOW74"/>
      <c r="MOX74"/>
      <c r="MOY74"/>
      <c r="MOZ74"/>
      <c r="MPA74"/>
      <c r="MPB74"/>
      <c r="MPC74"/>
      <c r="MPD74"/>
      <c r="MPE74"/>
      <c r="MPF74"/>
      <c r="MPG74"/>
      <c r="MPH74"/>
      <c r="MPI74"/>
      <c r="MPJ74"/>
      <c r="MPK74"/>
      <c r="MPL74"/>
      <c r="MPM74"/>
      <c r="MPN74"/>
      <c r="MPO74"/>
      <c r="MPP74"/>
      <c r="MPQ74"/>
      <c r="MPR74"/>
      <c r="MPS74"/>
      <c r="MPT74"/>
      <c r="MPU74"/>
      <c r="MPV74"/>
      <c r="MPW74"/>
      <c r="MPX74"/>
      <c r="MPY74"/>
      <c r="MPZ74"/>
      <c r="MQA74"/>
      <c r="MQB74"/>
      <c r="MQC74"/>
      <c r="MQD74"/>
      <c r="MQE74"/>
      <c r="MQF74"/>
      <c r="MQG74"/>
      <c r="MQH74"/>
      <c r="MQI74"/>
      <c r="MQJ74"/>
      <c r="MQK74"/>
      <c r="MQL74"/>
      <c r="MQM74"/>
      <c r="MQN74"/>
      <c r="MQO74"/>
      <c r="MQP74"/>
      <c r="MQQ74"/>
      <c r="MQR74"/>
      <c r="MQS74"/>
      <c r="MQT74"/>
      <c r="MQU74"/>
      <c r="MQV74"/>
      <c r="MQW74"/>
      <c r="MQX74"/>
      <c r="MQY74"/>
      <c r="MQZ74"/>
      <c r="MRA74"/>
      <c r="MRB74"/>
      <c r="MRC74"/>
      <c r="MRD74"/>
      <c r="MRE74"/>
      <c r="MRF74"/>
      <c r="MRG74"/>
      <c r="MRH74"/>
      <c r="MRI74"/>
      <c r="MRJ74"/>
      <c r="MRK74"/>
      <c r="MRL74"/>
      <c r="MRM74"/>
      <c r="MRN74"/>
      <c r="MRO74"/>
      <c r="MRP74"/>
      <c r="MRQ74"/>
      <c r="MRR74"/>
      <c r="MRS74"/>
      <c r="MRT74"/>
      <c r="MRU74"/>
      <c r="MRV74"/>
      <c r="MRW74"/>
      <c r="MRX74"/>
      <c r="MRY74"/>
      <c r="MRZ74"/>
      <c r="MSA74"/>
      <c r="MSB74"/>
      <c r="MSC74"/>
      <c r="MSD74"/>
      <c r="MSE74"/>
      <c r="MSF74"/>
      <c r="MSG74"/>
      <c r="MSH74"/>
      <c r="MSI74"/>
      <c r="MSJ74"/>
      <c r="MSK74"/>
      <c r="MSL74"/>
      <c r="MSM74"/>
      <c r="MSN74"/>
      <c r="MSO74"/>
      <c r="MSP74"/>
      <c r="MSQ74"/>
      <c r="MSR74"/>
      <c r="MSS74"/>
      <c r="MST74"/>
      <c r="MSU74"/>
      <c r="MSV74"/>
      <c r="MSW74"/>
      <c r="MSX74"/>
      <c r="MSY74"/>
      <c r="MSZ74"/>
      <c r="MTA74"/>
      <c r="MTB74"/>
      <c r="MTC74"/>
      <c r="MTD74"/>
      <c r="MTE74"/>
      <c r="MTF74"/>
      <c r="MTG74"/>
      <c r="MTH74"/>
      <c r="MTI74"/>
      <c r="MTJ74"/>
      <c r="MTK74"/>
      <c r="MTL74"/>
      <c r="MTM74"/>
      <c r="MTN74"/>
      <c r="MTO74"/>
      <c r="MTP74"/>
      <c r="MTQ74"/>
      <c r="MTR74"/>
      <c r="MTS74"/>
      <c r="MTT74"/>
      <c r="MTU74"/>
      <c r="MTV74"/>
      <c r="MTW74"/>
      <c r="MTX74"/>
      <c r="MTY74"/>
      <c r="MTZ74"/>
      <c r="MUA74"/>
      <c r="MUB74"/>
      <c r="MUC74"/>
      <c r="MUD74"/>
      <c r="MUE74"/>
      <c r="MUF74"/>
      <c r="MUG74"/>
      <c r="MUH74"/>
      <c r="MUI74"/>
      <c r="MUJ74"/>
      <c r="MUK74"/>
      <c r="MUL74"/>
      <c r="MUM74"/>
      <c r="MUN74"/>
      <c r="MUO74"/>
      <c r="MUP74"/>
      <c r="MUQ74"/>
      <c r="MUR74"/>
      <c r="MUS74"/>
      <c r="MUT74"/>
      <c r="MUU74"/>
      <c r="MUV74"/>
      <c r="MUW74"/>
      <c r="MUX74"/>
      <c r="MUY74"/>
      <c r="MUZ74"/>
      <c r="MVA74"/>
      <c r="MVB74"/>
      <c r="MVC74"/>
      <c r="MVD74"/>
      <c r="MVE74"/>
      <c r="MVF74"/>
      <c r="MVG74"/>
      <c r="MVH74"/>
      <c r="MVI74"/>
      <c r="MVJ74"/>
      <c r="MVK74"/>
      <c r="MVL74"/>
      <c r="MVM74"/>
      <c r="MVN74"/>
      <c r="MVO74"/>
      <c r="MVP74"/>
      <c r="MVQ74"/>
      <c r="MVR74"/>
      <c r="MVS74"/>
      <c r="MVT74"/>
      <c r="MVU74"/>
      <c r="MVV74"/>
      <c r="MVW74"/>
      <c r="MVX74"/>
      <c r="MVY74"/>
      <c r="MVZ74"/>
      <c r="MWA74"/>
      <c r="MWB74"/>
      <c r="MWC74"/>
      <c r="MWD74"/>
      <c r="MWE74"/>
      <c r="MWF74"/>
      <c r="MWG74"/>
      <c r="MWH74"/>
      <c r="MWI74"/>
      <c r="MWJ74"/>
      <c r="MWK74"/>
      <c r="MWL74"/>
      <c r="MWM74"/>
      <c r="MWN74"/>
      <c r="MWO74"/>
      <c r="MWP74"/>
      <c r="MWQ74"/>
      <c r="MWR74"/>
      <c r="MWS74"/>
      <c r="MWT74"/>
      <c r="MWU74"/>
      <c r="MWV74"/>
      <c r="MWW74"/>
      <c r="MWX74"/>
      <c r="MWY74"/>
      <c r="MWZ74"/>
      <c r="MXA74"/>
      <c r="MXB74"/>
      <c r="MXC74"/>
      <c r="MXD74"/>
      <c r="MXE74"/>
      <c r="MXF74"/>
      <c r="MXG74"/>
      <c r="MXH74"/>
      <c r="MXI74"/>
      <c r="MXJ74"/>
      <c r="MXK74"/>
      <c r="MXL74"/>
      <c r="MXM74"/>
      <c r="MXN74"/>
      <c r="MXO74"/>
      <c r="MXP74"/>
      <c r="MXQ74"/>
      <c r="MXR74"/>
      <c r="MXS74"/>
      <c r="MXT74"/>
      <c r="MXU74"/>
      <c r="MXV74"/>
      <c r="MXW74"/>
      <c r="MXX74"/>
      <c r="MXY74"/>
      <c r="MXZ74"/>
      <c r="MYA74"/>
      <c r="MYB74"/>
      <c r="MYC74"/>
      <c r="MYD74"/>
      <c r="MYE74"/>
      <c r="MYF74"/>
      <c r="MYG74"/>
      <c r="MYH74"/>
      <c r="MYI74"/>
      <c r="MYJ74"/>
      <c r="MYK74"/>
      <c r="MYL74"/>
      <c r="MYM74"/>
      <c r="MYN74"/>
      <c r="MYO74"/>
      <c r="MYP74"/>
      <c r="MYQ74"/>
      <c r="MYR74"/>
      <c r="MYS74"/>
      <c r="MYT74"/>
      <c r="MYU74"/>
      <c r="MYV74"/>
      <c r="MYW74"/>
      <c r="MYX74"/>
      <c r="MYY74"/>
      <c r="MYZ74"/>
      <c r="MZA74"/>
      <c r="MZB74"/>
      <c r="MZC74"/>
      <c r="MZD74"/>
      <c r="MZE74"/>
      <c r="MZF74"/>
      <c r="MZG74"/>
      <c r="MZH74"/>
      <c r="MZI74"/>
      <c r="MZJ74"/>
      <c r="MZK74"/>
      <c r="MZL74"/>
      <c r="MZM74"/>
      <c r="MZN74"/>
      <c r="MZO74"/>
      <c r="MZP74"/>
      <c r="MZQ74"/>
      <c r="MZR74"/>
      <c r="MZS74"/>
      <c r="MZT74"/>
      <c r="MZU74"/>
      <c r="MZV74"/>
      <c r="MZW74"/>
      <c r="MZX74"/>
      <c r="MZY74"/>
      <c r="MZZ74"/>
      <c r="NAA74"/>
      <c r="NAB74"/>
      <c r="NAC74"/>
      <c r="NAD74"/>
      <c r="NAE74"/>
      <c r="NAF74"/>
      <c r="NAG74"/>
      <c r="NAH74"/>
      <c r="NAI74"/>
      <c r="NAJ74"/>
      <c r="NAK74"/>
      <c r="NAL74"/>
      <c r="NAM74"/>
      <c r="NAN74"/>
      <c r="NAO74"/>
      <c r="NAP74"/>
      <c r="NAQ74"/>
      <c r="NAR74"/>
      <c r="NAS74"/>
      <c r="NAT74"/>
      <c r="NAU74"/>
      <c r="NAV74"/>
      <c r="NAW74"/>
      <c r="NAX74"/>
      <c r="NAY74"/>
      <c r="NAZ74"/>
      <c r="NBA74"/>
      <c r="NBB74"/>
      <c r="NBC74"/>
      <c r="NBD74"/>
      <c r="NBE74"/>
      <c r="NBF74"/>
      <c r="NBG74"/>
      <c r="NBH74"/>
      <c r="NBI74"/>
      <c r="NBJ74"/>
      <c r="NBK74"/>
      <c r="NBL74"/>
      <c r="NBM74"/>
      <c r="NBN74"/>
      <c r="NBO74"/>
      <c r="NBP74"/>
      <c r="NBQ74"/>
      <c r="NBR74"/>
      <c r="NBS74"/>
      <c r="NBT74"/>
      <c r="NBU74"/>
      <c r="NBV74"/>
      <c r="NBW74"/>
      <c r="NBX74"/>
      <c r="NBY74"/>
      <c r="NBZ74"/>
      <c r="NCA74"/>
      <c r="NCB74"/>
      <c r="NCC74"/>
      <c r="NCD74"/>
      <c r="NCE74"/>
      <c r="NCF74"/>
      <c r="NCG74"/>
      <c r="NCH74"/>
      <c r="NCI74"/>
      <c r="NCJ74"/>
      <c r="NCK74"/>
      <c r="NCL74"/>
      <c r="NCM74"/>
      <c r="NCN74"/>
      <c r="NCO74"/>
      <c r="NCP74"/>
      <c r="NCQ74"/>
      <c r="NCR74"/>
      <c r="NCS74"/>
      <c r="NCT74"/>
      <c r="NCU74"/>
      <c r="NCV74"/>
      <c r="NCW74"/>
      <c r="NCX74"/>
      <c r="NCY74"/>
      <c r="NCZ74"/>
      <c r="NDA74"/>
      <c r="NDB74"/>
      <c r="NDC74"/>
      <c r="NDD74"/>
      <c r="NDE74"/>
      <c r="NDF74"/>
      <c r="NDG74"/>
      <c r="NDH74"/>
      <c r="NDI74"/>
      <c r="NDJ74"/>
      <c r="NDK74"/>
      <c r="NDL74"/>
      <c r="NDM74"/>
      <c r="NDN74"/>
      <c r="NDO74"/>
      <c r="NDP74"/>
      <c r="NDQ74"/>
      <c r="NDR74"/>
      <c r="NDS74"/>
      <c r="NDT74"/>
      <c r="NDU74"/>
      <c r="NDV74"/>
      <c r="NDW74"/>
      <c r="NDX74"/>
      <c r="NDY74"/>
      <c r="NDZ74"/>
      <c r="NEA74"/>
      <c r="NEB74"/>
      <c r="NEC74"/>
      <c r="NED74"/>
      <c r="NEE74"/>
      <c r="NEF74"/>
      <c r="NEG74"/>
      <c r="NEH74"/>
      <c r="NEI74"/>
      <c r="NEJ74"/>
      <c r="NEK74"/>
      <c r="NEL74"/>
      <c r="NEM74"/>
      <c r="NEN74"/>
      <c r="NEO74"/>
      <c r="NEP74"/>
      <c r="NEQ74"/>
      <c r="NER74"/>
      <c r="NES74"/>
      <c r="NET74"/>
      <c r="NEU74"/>
      <c r="NEV74"/>
      <c r="NEW74"/>
      <c r="NEX74"/>
      <c r="NEY74"/>
      <c r="NEZ74"/>
      <c r="NFA74"/>
      <c r="NFB74"/>
      <c r="NFC74"/>
      <c r="NFD74"/>
      <c r="NFE74"/>
      <c r="NFF74"/>
      <c r="NFG74"/>
      <c r="NFH74"/>
      <c r="NFI74"/>
      <c r="NFJ74"/>
      <c r="NFK74"/>
      <c r="NFL74"/>
      <c r="NFM74"/>
      <c r="NFN74"/>
      <c r="NFO74"/>
      <c r="NFP74"/>
      <c r="NFQ74"/>
      <c r="NFR74"/>
      <c r="NFS74"/>
      <c r="NFT74"/>
      <c r="NFU74"/>
      <c r="NFV74"/>
      <c r="NFW74"/>
      <c r="NFX74"/>
      <c r="NFY74"/>
      <c r="NFZ74"/>
      <c r="NGA74"/>
      <c r="NGB74"/>
      <c r="NGC74"/>
      <c r="NGD74"/>
      <c r="NGE74"/>
      <c r="NGF74"/>
      <c r="NGG74"/>
      <c r="NGH74"/>
      <c r="NGI74"/>
      <c r="NGJ74"/>
      <c r="NGK74"/>
      <c r="NGL74"/>
      <c r="NGM74"/>
      <c r="NGN74"/>
      <c r="NGO74"/>
      <c r="NGP74"/>
      <c r="NGQ74"/>
      <c r="NGR74"/>
      <c r="NGS74"/>
      <c r="NGT74"/>
      <c r="NGU74"/>
      <c r="NGV74"/>
      <c r="NGW74"/>
      <c r="NGX74"/>
      <c r="NGY74"/>
      <c r="NGZ74"/>
      <c r="NHA74"/>
      <c r="NHB74"/>
      <c r="NHC74"/>
      <c r="NHD74"/>
      <c r="NHE74"/>
      <c r="NHF74"/>
      <c r="NHG74"/>
      <c r="NHH74"/>
      <c r="NHI74"/>
      <c r="NHJ74"/>
      <c r="NHK74"/>
      <c r="NHL74"/>
      <c r="NHM74"/>
      <c r="NHN74"/>
      <c r="NHO74"/>
      <c r="NHP74"/>
      <c r="NHQ74"/>
      <c r="NHR74"/>
      <c r="NHS74"/>
      <c r="NHT74"/>
      <c r="NHU74"/>
      <c r="NHV74"/>
      <c r="NHW74"/>
      <c r="NHX74"/>
      <c r="NHY74"/>
      <c r="NHZ74"/>
      <c r="NIA74"/>
      <c r="NIB74"/>
      <c r="NIC74"/>
      <c r="NID74"/>
      <c r="NIE74"/>
      <c r="NIF74"/>
      <c r="NIG74"/>
      <c r="NIH74"/>
      <c r="NII74"/>
      <c r="NIJ74"/>
      <c r="NIK74"/>
      <c r="NIL74"/>
      <c r="NIM74"/>
      <c r="NIN74"/>
      <c r="NIO74"/>
      <c r="NIP74"/>
      <c r="NIQ74"/>
      <c r="NIR74"/>
      <c r="NIS74"/>
      <c r="NIT74"/>
      <c r="NIU74"/>
      <c r="NIV74"/>
      <c r="NIW74"/>
      <c r="NIX74"/>
      <c r="NIY74"/>
      <c r="NIZ74"/>
      <c r="NJA74"/>
      <c r="NJB74"/>
      <c r="NJC74"/>
      <c r="NJD74"/>
      <c r="NJE74"/>
      <c r="NJF74"/>
      <c r="NJG74"/>
      <c r="NJH74"/>
      <c r="NJI74"/>
      <c r="NJJ74"/>
      <c r="NJK74"/>
      <c r="NJL74"/>
      <c r="NJM74"/>
      <c r="NJN74"/>
      <c r="NJO74"/>
      <c r="NJP74"/>
      <c r="NJQ74"/>
      <c r="NJR74"/>
      <c r="NJS74"/>
      <c r="NJT74"/>
      <c r="NJU74"/>
      <c r="NJV74"/>
      <c r="NJW74"/>
      <c r="NJX74"/>
      <c r="NJY74"/>
      <c r="NJZ74"/>
      <c r="NKA74"/>
      <c r="NKB74"/>
      <c r="NKC74"/>
      <c r="NKD74"/>
      <c r="NKE74"/>
      <c r="NKF74"/>
      <c r="NKG74"/>
      <c r="NKH74"/>
      <c r="NKI74"/>
      <c r="NKJ74"/>
      <c r="NKK74"/>
      <c r="NKL74"/>
      <c r="NKM74"/>
      <c r="NKN74"/>
      <c r="NKO74"/>
      <c r="NKP74"/>
      <c r="NKQ74"/>
      <c r="NKR74"/>
      <c r="NKS74"/>
      <c r="NKT74"/>
      <c r="NKU74"/>
      <c r="NKV74"/>
      <c r="NKW74"/>
      <c r="NKX74"/>
      <c r="NKY74"/>
      <c r="NKZ74"/>
      <c r="NLA74"/>
      <c r="NLB74"/>
      <c r="NLC74"/>
      <c r="NLD74"/>
      <c r="NLE74"/>
      <c r="NLF74"/>
      <c r="NLG74"/>
      <c r="NLH74"/>
      <c r="NLI74"/>
      <c r="NLJ74"/>
      <c r="NLK74"/>
      <c r="NLL74"/>
      <c r="NLM74"/>
      <c r="NLN74"/>
      <c r="NLO74"/>
      <c r="NLP74"/>
      <c r="NLQ74"/>
      <c r="NLR74"/>
      <c r="NLS74"/>
      <c r="NLT74"/>
      <c r="NLU74"/>
      <c r="NLV74"/>
      <c r="NLW74"/>
      <c r="NLX74"/>
      <c r="NLY74"/>
      <c r="NLZ74"/>
      <c r="NMA74"/>
      <c r="NMB74"/>
      <c r="NMC74"/>
      <c r="NMD74"/>
      <c r="NME74"/>
      <c r="NMF74"/>
      <c r="NMG74"/>
      <c r="NMH74"/>
      <c r="NMI74"/>
      <c r="NMJ74"/>
      <c r="NMK74"/>
      <c r="NML74"/>
      <c r="NMM74"/>
      <c r="NMN74"/>
      <c r="NMO74"/>
      <c r="NMP74"/>
      <c r="NMQ74"/>
      <c r="NMR74"/>
      <c r="NMS74"/>
      <c r="NMT74"/>
      <c r="NMU74"/>
      <c r="NMV74"/>
      <c r="NMW74"/>
      <c r="NMX74"/>
      <c r="NMY74"/>
      <c r="NMZ74"/>
      <c r="NNA74"/>
      <c r="NNB74"/>
      <c r="NNC74"/>
      <c r="NND74"/>
      <c r="NNE74"/>
      <c r="NNF74"/>
      <c r="NNG74"/>
      <c r="NNH74"/>
      <c r="NNI74"/>
      <c r="NNJ74"/>
      <c r="NNK74"/>
      <c r="NNL74"/>
      <c r="NNM74"/>
      <c r="NNN74"/>
      <c r="NNO74"/>
      <c r="NNP74"/>
      <c r="NNQ74"/>
      <c r="NNR74"/>
      <c r="NNS74"/>
      <c r="NNT74"/>
      <c r="NNU74"/>
      <c r="NNV74"/>
      <c r="NNW74"/>
      <c r="NNX74"/>
      <c r="NNY74"/>
      <c r="NNZ74"/>
      <c r="NOA74"/>
      <c r="NOB74"/>
      <c r="NOC74"/>
      <c r="NOD74"/>
      <c r="NOE74"/>
      <c r="NOF74"/>
      <c r="NOG74"/>
      <c r="NOH74"/>
      <c r="NOI74"/>
      <c r="NOJ74"/>
      <c r="NOK74"/>
      <c r="NOL74"/>
      <c r="NOM74"/>
      <c r="NON74"/>
      <c r="NOO74"/>
      <c r="NOP74"/>
      <c r="NOQ74"/>
      <c r="NOR74"/>
      <c r="NOS74"/>
      <c r="NOT74"/>
      <c r="NOU74"/>
      <c r="NOV74"/>
      <c r="NOW74"/>
      <c r="NOX74"/>
      <c r="NOY74"/>
      <c r="NOZ74"/>
      <c r="NPA74"/>
      <c r="NPB74"/>
      <c r="NPC74"/>
      <c r="NPD74"/>
      <c r="NPE74"/>
      <c r="NPF74"/>
      <c r="NPG74"/>
      <c r="NPH74"/>
      <c r="NPI74"/>
      <c r="NPJ74"/>
      <c r="NPK74"/>
      <c r="NPL74"/>
      <c r="NPM74"/>
      <c r="NPN74"/>
      <c r="NPO74"/>
      <c r="NPP74"/>
      <c r="NPQ74"/>
      <c r="NPR74"/>
      <c r="NPS74"/>
      <c r="NPT74"/>
      <c r="NPU74"/>
      <c r="NPV74"/>
      <c r="NPW74"/>
      <c r="NPX74"/>
      <c r="NPY74"/>
      <c r="NPZ74"/>
      <c r="NQA74"/>
      <c r="NQB74"/>
      <c r="NQC74"/>
      <c r="NQD74"/>
      <c r="NQE74"/>
      <c r="NQF74"/>
      <c r="NQG74"/>
      <c r="NQH74"/>
      <c r="NQI74"/>
      <c r="NQJ74"/>
      <c r="NQK74"/>
      <c r="NQL74"/>
      <c r="NQM74"/>
      <c r="NQN74"/>
      <c r="NQO74"/>
      <c r="NQP74"/>
      <c r="NQQ74"/>
      <c r="NQR74"/>
      <c r="NQS74"/>
      <c r="NQT74"/>
      <c r="NQU74"/>
      <c r="NQV74"/>
      <c r="NQW74"/>
      <c r="NQX74"/>
      <c r="NQY74"/>
      <c r="NQZ74"/>
      <c r="NRA74"/>
      <c r="NRB74"/>
      <c r="NRC74"/>
      <c r="NRD74"/>
      <c r="NRE74"/>
      <c r="NRF74"/>
      <c r="NRG74"/>
      <c r="NRH74"/>
      <c r="NRI74"/>
    </row>
    <row r="75" spans="1:9941" s="61" customFormat="1" ht="12.2" customHeight="1" x14ac:dyDescent="0.2">
      <c r="A75" s="11" t="s">
        <v>614</v>
      </c>
      <c r="B75" s="916" t="s">
        <v>388</v>
      </c>
      <c r="C75" s="532">
        <f>'1. mell.bevétel_össz'!C74-'23._önként_össz_bev'!C76</f>
        <v>0</v>
      </c>
      <c r="D75" s="532">
        <f>'1. mell.bevétel_össz'!D74-'23._önként_össz_bev'!D76</f>
        <v>0</v>
      </c>
      <c r="E75" s="752">
        <f>'1. mell.bevétel_össz'!E74-'23._önként_össz_bev'!E76</f>
        <v>0</v>
      </c>
      <c r="F75" s="752">
        <f>'1. mell.bevétel_össz'!F74-'23._önként_össz_bev'!F76</f>
        <v>0</v>
      </c>
      <c r="G75" s="752">
        <f>'1. mell.bevétel_össz'!G74-'23._önként_össz_bev'!G76</f>
        <v>0</v>
      </c>
      <c r="H75" s="459">
        <f t="shared" si="2"/>
        <v>0</v>
      </c>
      <c r="I75" s="868">
        <f>'1. mell.bevétel_össz'!I74-'23._önként_össz_bev'!I76</f>
        <v>0</v>
      </c>
      <c r="J75" s="459">
        <f>'1. mell.bevétel_össz'!J74-'23._önként_össz_bev'!J76</f>
        <v>0</v>
      </c>
      <c r="K75" s="459">
        <f>'1. mell.bevétel_össz'!K74-'23._önként_össz_bev'!K76</f>
        <v>0</v>
      </c>
      <c r="L75" s="459">
        <f>'1. mell.bevétel_össz'!L74-'23._önként_össz_bev'!L76</f>
        <v>0</v>
      </c>
      <c r="M75"/>
      <c r="N75"/>
      <c r="O75" s="1294"/>
      <c r="P75" s="1294"/>
      <c r="Q75" s="1294"/>
      <c r="R75" s="1294"/>
      <c r="S75" s="1293"/>
      <c r="T75" s="1293"/>
      <c r="U75" s="1293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/>
      <c r="AUS75"/>
      <c r="AUT75"/>
      <c r="AUU75"/>
      <c r="AUV75"/>
      <c r="AUW75"/>
      <c r="AUX75"/>
      <c r="AUY75"/>
      <c r="AUZ75"/>
      <c r="AVA75"/>
      <c r="AVB75"/>
      <c r="AVC75"/>
      <c r="AVD75"/>
      <c r="AVE75"/>
      <c r="AVF75"/>
      <c r="AVG75"/>
      <c r="AVH75"/>
      <c r="AVI75"/>
      <c r="AVJ75"/>
      <c r="AVK75"/>
      <c r="AVL75"/>
      <c r="AVM75"/>
      <c r="AVN75"/>
      <c r="AVO75"/>
      <c r="AVP75"/>
      <c r="AVQ75"/>
      <c r="AVR75"/>
      <c r="AVS75"/>
      <c r="AVT75"/>
      <c r="AVU75"/>
      <c r="AVV75"/>
      <c r="AVW75"/>
      <c r="AVX75"/>
      <c r="AVY75"/>
      <c r="AVZ75"/>
      <c r="AWA75"/>
      <c r="AWB75"/>
      <c r="AWC75"/>
      <c r="AWD75"/>
      <c r="AWE75"/>
      <c r="AWF75"/>
      <c r="AWG75"/>
      <c r="AWH75"/>
      <c r="AWI75"/>
      <c r="AWJ75"/>
      <c r="AWK75"/>
      <c r="AWL75"/>
      <c r="AWM75"/>
      <c r="AWN75"/>
      <c r="AWO75"/>
      <c r="AWP75"/>
      <c r="AWQ75"/>
      <c r="AWR75"/>
      <c r="AWS75"/>
      <c r="AWT75"/>
      <c r="AWU75"/>
      <c r="AWV75"/>
      <c r="AWW75"/>
      <c r="AWX75"/>
      <c r="AWY75"/>
      <c r="AWZ75"/>
      <c r="AXA75"/>
      <c r="AXB75"/>
      <c r="AXC75"/>
      <c r="AXD75"/>
      <c r="AXE75"/>
      <c r="AXF75"/>
      <c r="AXG75"/>
      <c r="AXH75"/>
      <c r="AXI75"/>
      <c r="AXJ75"/>
      <c r="AXK75"/>
      <c r="AXL75"/>
      <c r="AXM75"/>
      <c r="AXN75"/>
      <c r="AXO75"/>
      <c r="AXP75"/>
      <c r="AXQ75"/>
      <c r="AXR75"/>
      <c r="AXS75"/>
      <c r="AXT75"/>
      <c r="AXU75"/>
      <c r="AXV75"/>
      <c r="AXW75"/>
      <c r="AXX75"/>
      <c r="AXY75"/>
      <c r="AXZ75"/>
      <c r="AYA75"/>
      <c r="AYB75"/>
      <c r="AYC75"/>
      <c r="AYD75"/>
      <c r="AYE75"/>
      <c r="AYF75"/>
      <c r="AYG75"/>
      <c r="AYH75"/>
      <c r="AYI75"/>
      <c r="AYJ75"/>
      <c r="AYK75"/>
      <c r="AYL75"/>
      <c r="AYM75"/>
      <c r="AYN75"/>
      <c r="AYO75"/>
      <c r="AYP75"/>
      <c r="AYQ75"/>
      <c r="AYR75"/>
      <c r="AYS75"/>
      <c r="AYT75"/>
      <c r="AYU75"/>
      <c r="AYV75"/>
      <c r="AYW75"/>
      <c r="AYX75"/>
      <c r="AYY75"/>
      <c r="AYZ75"/>
      <c r="AZA75"/>
      <c r="AZB75"/>
      <c r="AZC75"/>
      <c r="AZD75"/>
      <c r="AZE75"/>
      <c r="AZF75"/>
      <c r="AZG75"/>
      <c r="AZH75"/>
      <c r="AZI75"/>
      <c r="AZJ75"/>
      <c r="AZK75"/>
      <c r="AZL75"/>
      <c r="AZM75"/>
      <c r="AZN75"/>
      <c r="AZO75"/>
      <c r="AZP75"/>
      <c r="AZQ75"/>
      <c r="AZR75"/>
      <c r="AZS75"/>
      <c r="AZT75"/>
      <c r="AZU75"/>
      <c r="AZV75"/>
      <c r="AZW75"/>
      <c r="AZX75"/>
      <c r="AZY75"/>
      <c r="AZZ75"/>
      <c r="BAA75"/>
      <c r="BAB75"/>
      <c r="BAC75"/>
      <c r="BAD75"/>
      <c r="BAE75"/>
      <c r="BAF75"/>
      <c r="BAG75"/>
      <c r="BAH75"/>
      <c r="BAI75"/>
      <c r="BAJ75"/>
      <c r="BAK75"/>
      <c r="BAL75"/>
      <c r="BAM75"/>
      <c r="BAN75"/>
      <c r="BAO75"/>
      <c r="BAP75"/>
      <c r="BAQ75"/>
      <c r="BAR75"/>
      <c r="BAS75"/>
      <c r="BAT75"/>
      <c r="BAU75"/>
      <c r="BAV75"/>
      <c r="BAW75"/>
      <c r="BAX75"/>
      <c r="BAY75"/>
      <c r="BAZ75"/>
      <c r="BBA75"/>
      <c r="BBB75"/>
      <c r="BBC75"/>
      <c r="BBD75"/>
      <c r="BBE75"/>
      <c r="BBF75"/>
      <c r="BBG75"/>
      <c r="BBH75"/>
      <c r="BBI75"/>
      <c r="BBJ75"/>
      <c r="BBK75"/>
      <c r="BBL75"/>
      <c r="BBM75"/>
      <c r="BBN75"/>
      <c r="BBO75"/>
      <c r="BBP75"/>
      <c r="BBQ75"/>
      <c r="BBR75"/>
      <c r="BBS75"/>
      <c r="BBT75"/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  <c r="BDV75"/>
      <c r="BDW75"/>
      <c r="BDX75"/>
      <c r="BDY75"/>
      <c r="BDZ75"/>
      <c r="BEA75"/>
      <c r="BEB75"/>
      <c r="BEC75"/>
      <c r="BED75"/>
      <c r="BEE75"/>
      <c r="BEF75"/>
      <c r="BEG75"/>
      <c r="BEH75"/>
      <c r="BEI75"/>
      <c r="BEJ75"/>
      <c r="BEK75"/>
      <c r="BEL75"/>
      <c r="BEM75"/>
      <c r="BEN75"/>
      <c r="BEO75"/>
      <c r="BEP75"/>
      <c r="BEQ75"/>
      <c r="BER75"/>
      <c r="BES75"/>
      <c r="BET75"/>
      <c r="BEU75"/>
      <c r="BEV75"/>
      <c r="BEW75"/>
      <c r="BEX75"/>
      <c r="BEY75"/>
      <c r="BEZ75"/>
      <c r="BFA75"/>
      <c r="BFB75"/>
      <c r="BFC75"/>
      <c r="BFD75"/>
      <c r="BFE75"/>
      <c r="BFF75"/>
      <c r="BFG75"/>
      <c r="BFH75"/>
      <c r="BFI75"/>
      <c r="BFJ75"/>
      <c r="BFK75"/>
      <c r="BFL75"/>
      <c r="BFM75"/>
      <c r="BFN75"/>
      <c r="BFO75"/>
      <c r="BFP75"/>
      <c r="BFQ75"/>
      <c r="BFR75"/>
      <c r="BFS75"/>
      <c r="BFT75"/>
      <c r="BFU75"/>
      <c r="BFV75"/>
      <c r="BFW75"/>
      <c r="BFX75"/>
      <c r="BFY75"/>
      <c r="BFZ75"/>
      <c r="BGA75"/>
      <c r="BGB75"/>
      <c r="BGC75"/>
      <c r="BGD75"/>
      <c r="BGE75"/>
      <c r="BGF75"/>
      <c r="BGG75"/>
      <c r="BGH75"/>
      <c r="BGI75"/>
      <c r="BGJ75"/>
      <c r="BGK75"/>
      <c r="BGL75"/>
      <c r="BGM75"/>
      <c r="BGN75"/>
      <c r="BGO75"/>
      <c r="BGP75"/>
      <c r="BGQ75"/>
      <c r="BGR75"/>
      <c r="BGS75"/>
      <c r="BGT75"/>
      <c r="BGU75"/>
      <c r="BGV75"/>
      <c r="BGW75"/>
      <c r="BGX75"/>
      <c r="BGY75"/>
      <c r="BGZ75"/>
      <c r="BHA75"/>
      <c r="BHB75"/>
      <c r="BHC75"/>
      <c r="BHD75"/>
      <c r="BHE75"/>
      <c r="BHF75"/>
      <c r="BHG75"/>
      <c r="BHH75"/>
      <c r="BHI75"/>
      <c r="BHJ75"/>
      <c r="BHK75"/>
      <c r="BHL75"/>
      <c r="BHM75"/>
      <c r="BHN75"/>
      <c r="BHO75"/>
      <c r="BHP75"/>
      <c r="BHQ75"/>
      <c r="BHR75"/>
      <c r="BHS75"/>
      <c r="BHT75"/>
      <c r="BHU75"/>
      <c r="BHV75"/>
      <c r="BHW75"/>
      <c r="BHX75"/>
      <c r="BHY75"/>
      <c r="BHZ75"/>
      <c r="BIA75"/>
      <c r="BIB75"/>
      <c r="BIC75"/>
      <c r="BID75"/>
      <c r="BIE75"/>
      <c r="BIF75"/>
      <c r="BIG75"/>
      <c r="BIH75"/>
      <c r="BII75"/>
      <c r="BIJ75"/>
      <c r="BIK75"/>
      <c r="BIL75"/>
      <c r="BIM75"/>
      <c r="BIN75"/>
      <c r="BIO75"/>
      <c r="BIP75"/>
      <c r="BIQ75"/>
      <c r="BIR75"/>
      <c r="BIS75"/>
      <c r="BIT75"/>
      <c r="BIU75"/>
      <c r="BIV75"/>
      <c r="BIW75"/>
      <c r="BIX75"/>
      <c r="BIY75"/>
      <c r="BIZ75"/>
      <c r="BJA75"/>
      <c r="BJB75"/>
      <c r="BJC75"/>
      <c r="BJD75"/>
      <c r="BJE75"/>
      <c r="BJF75"/>
      <c r="BJG75"/>
      <c r="BJH75"/>
      <c r="BJI75"/>
      <c r="BJJ75"/>
      <c r="BJK75"/>
      <c r="BJL75"/>
      <c r="BJM75"/>
      <c r="BJN75"/>
      <c r="BJO75"/>
      <c r="BJP75"/>
      <c r="BJQ75"/>
      <c r="BJR75"/>
      <c r="BJS75"/>
      <c r="BJT75"/>
      <c r="BJU75"/>
      <c r="BJV75"/>
      <c r="BJW75"/>
      <c r="BJX75"/>
      <c r="BJY75"/>
      <c r="BJZ75"/>
      <c r="BKA75"/>
      <c r="BKB75"/>
      <c r="BKC75"/>
      <c r="BKD75"/>
      <c r="BKE75"/>
      <c r="BKF75"/>
      <c r="BKG75"/>
      <c r="BKH75"/>
      <c r="BKI75"/>
      <c r="BKJ75"/>
      <c r="BKK75"/>
      <c r="BKL75"/>
      <c r="BKM75"/>
      <c r="BKN75"/>
      <c r="BKO75"/>
      <c r="BKP75"/>
      <c r="BKQ75"/>
      <c r="BKR75"/>
      <c r="BKS75"/>
      <c r="BKT75"/>
      <c r="BKU75"/>
      <c r="BKV75"/>
      <c r="BKW75"/>
      <c r="BKX75"/>
      <c r="BKY75"/>
      <c r="BKZ75"/>
      <c r="BLA75"/>
      <c r="BLB75"/>
      <c r="BLC75"/>
      <c r="BLD75"/>
      <c r="BLE75"/>
      <c r="BLF75"/>
      <c r="BLG75"/>
      <c r="BLH75"/>
      <c r="BLI75"/>
      <c r="BLJ75"/>
      <c r="BLK75"/>
      <c r="BLL75"/>
      <c r="BLM75"/>
      <c r="BLN75"/>
      <c r="BLO75"/>
      <c r="BLP75"/>
      <c r="BLQ75"/>
      <c r="BLR75"/>
      <c r="BLS75"/>
      <c r="BLT75"/>
      <c r="BLU75"/>
      <c r="BLV75"/>
      <c r="BLW75"/>
      <c r="BLX75"/>
      <c r="BLY75"/>
      <c r="BLZ75"/>
      <c r="BMA75"/>
      <c r="BMB75"/>
      <c r="BMC75"/>
      <c r="BMD75"/>
      <c r="BME75"/>
      <c r="BMF75"/>
      <c r="BMG75"/>
      <c r="BMH75"/>
      <c r="BMI75"/>
      <c r="BMJ75"/>
      <c r="BMK75"/>
      <c r="BML75"/>
      <c r="BMM75"/>
      <c r="BMN75"/>
      <c r="BMO75"/>
      <c r="BMP75"/>
      <c r="BMQ75"/>
      <c r="BMR75"/>
      <c r="BMS75"/>
      <c r="BMT75"/>
      <c r="BMU75"/>
      <c r="BMV75"/>
      <c r="BMW75"/>
      <c r="BMX75"/>
      <c r="BMY75"/>
      <c r="BMZ75"/>
      <c r="BNA75"/>
      <c r="BNB75"/>
      <c r="BNC75"/>
      <c r="BND75"/>
      <c r="BNE75"/>
      <c r="BNF75"/>
      <c r="BNG75"/>
      <c r="BNH75"/>
      <c r="BNI75"/>
      <c r="BNJ75"/>
      <c r="BNK75"/>
      <c r="BNL75"/>
      <c r="BNM75"/>
      <c r="BNN75"/>
      <c r="BNO75"/>
      <c r="BNP75"/>
      <c r="BNQ75"/>
      <c r="BNR75"/>
      <c r="BNS75"/>
      <c r="BNT75"/>
      <c r="BNU75"/>
      <c r="BNV75"/>
      <c r="BNW75"/>
      <c r="BNX75"/>
      <c r="BNY75"/>
      <c r="BNZ75"/>
      <c r="BOA75"/>
      <c r="BOB75"/>
      <c r="BOC75"/>
      <c r="BOD75"/>
      <c r="BOE75"/>
      <c r="BOF75"/>
      <c r="BOG75"/>
      <c r="BOH75"/>
      <c r="BOI75"/>
      <c r="BOJ75"/>
      <c r="BOK75"/>
      <c r="BOL75"/>
      <c r="BOM75"/>
      <c r="BON75"/>
      <c r="BOO75"/>
      <c r="BOP75"/>
      <c r="BOQ75"/>
      <c r="BOR75"/>
      <c r="BOS75"/>
      <c r="BOT75"/>
      <c r="BOU75"/>
      <c r="BOV75"/>
      <c r="BOW75"/>
      <c r="BOX75"/>
      <c r="BOY75"/>
      <c r="BOZ75"/>
      <c r="BPA75"/>
      <c r="BPB75"/>
      <c r="BPC75"/>
      <c r="BPD75"/>
      <c r="BPE75"/>
      <c r="BPF75"/>
      <c r="BPG75"/>
      <c r="BPH75"/>
      <c r="BPI75"/>
      <c r="BPJ75"/>
      <c r="BPK75"/>
      <c r="BPL75"/>
      <c r="BPM75"/>
      <c r="BPN75"/>
      <c r="BPO75"/>
      <c r="BPP75"/>
      <c r="BPQ75"/>
      <c r="BPR75"/>
      <c r="BPS75"/>
      <c r="BPT75"/>
      <c r="BPU75"/>
      <c r="BPV75"/>
      <c r="BPW75"/>
      <c r="BPX75"/>
      <c r="BPY75"/>
      <c r="BPZ75"/>
      <c r="BQA75"/>
      <c r="BQB75"/>
      <c r="BQC75"/>
      <c r="BQD75"/>
      <c r="BQE75"/>
      <c r="BQF75"/>
      <c r="BQG75"/>
      <c r="BQH75"/>
      <c r="BQI75"/>
      <c r="BQJ75"/>
      <c r="BQK75"/>
      <c r="BQL75"/>
      <c r="BQM75"/>
      <c r="BQN75"/>
      <c r="BQO75"/>
      <c r="BQP75"/>
      <c r="BQQ75"/>
      <c r="BQR75"/>
      <c r="BQS75"/>
      <c r="BQT75"/>
      <c r="BQU75"/>
      <c r="BQV75"/>
      <c r="BQW75"/>
      <c r="BQX75"/>
      <c r="BQY75"/>
      <c r="BQZ75"/>
      <c r="BRA75"/>
      <c r="BRB75"/>
      <c r="BRC75"/>
      <c r="BRD75"/>
      <c r="BRE75"/>
      <c r="BRF75"/>
      <c r="BRG75"/>
      <c r="BRH75"/>
      <c r="BRI75"/>
      <c r="BRJ75"/>
      <c r="BRK75"/>
      <c r="BRL75"/>
      <c r="BRM75"/>
      <c r="BRN75"/>
      <c r="BRO75"/>
      <c r="BRP75"/>
      <c r="BRQ75"/>
      <c r="BRR75"/>
      <c r="BRS75"/>
      <c r="BRT75"/>
      <c r="BRU75"/>
      <c r="BRV75"/>
      <c r="BRW75"/>
      <c r="BRX75"/>
      <c r="BRY75"/>
      <c r="BRZ75"/>
      <c r="BSA75"/>
      <c r="BSB75"/>
      <c r="BSC75"/>
      <c r="BSD75"/>
      <c r="BSE75"/>
      <c r="BSF75"/>
      <c r="BSG75"/>
      <c r="BSH75"/>
      <c r="BSI75"/>
      <c r="BSJ75"/>
      <c r="BSK75"/>
      <c r="BSL75"/>
      <c r="BSM75"/>
      <c r="BSN75"/>
      <c r="BSO75"/>
      <c r="BSP75"/>
      <c r="BSQ75"/>
      <c r="BSR75"/>
      <c r="BSS75"/>
      <c r="BST75"/>
      <c r="BSU75"/>
      <c r="BSV75"/>
      <c r="BSW75"/>
      <c r="BSX75"/>
      <c r="BSY75"/>
      <c r="BSZ75"/>
      <c r="BTA75"/>
      <c r="BTB75"/>
      <c r="BTC75"/>
      <c r="BTD75"/>
      <c r="BTE75"/>
      <c r="BTF75"/>
      <c r="BTG75"/>
      <c r="BTH75"/>
      <c r="BTI75"/>
      <c r="BTJ75"/>
      <c r="BTK75"/>
      <c r="BTL75"/>
      <c r="BTM75"/>
      <c r="BTN75"/>
      <c r="BTO75"/>
      <c r="BTP75"/>
      <c r="BTQ75"/>
      <c r="BTR75"/>
      <c r="BTS75"/>
      <c r="BTT75"/>
      <c r="BTU75"/>
      <c r="BTV75"/>
      <c r="BTW75"/>
      <c r="BTX75"/>
      <c r="BTY75"/>
      <c r="BTZ75"/>
      <c r="BUA75"/>
      <c r="BUB75"/>
      <c r="BUC75"/>
      <c r="BUD75"/>
      <c r="BUE75"/>
      <c r="BUF75"/>
      <c r="BUG75"/>
      <c r="BUH75"/>
      <c r="BUI75"/>
      <c r="BUJ75"/>
      <c r="BUK75"/>
      <c r="BUL75"/>
      <c r="BUM75"/>
      <c r="BUN75"/>
      <c r="BUO75"/>
      <c r="BUP75"/>
      <c r="BUQ75"/>
      <c r="BUR75"/>
      <c r="BUS75"/>
      <c r="BUT75"/>
      <c r="BUU75"/>
      <c r="BUV75"/>
      <c r="BUW75"/>
      <c r="BUX75"/>
      <c r="BUY75"/>
      <c r="BUZ75"/>
      <c r="BVA75"/>
      <c r="BVB75"/>
      <c r="BVC75"/>
      <c r="BVD75"/>
      <c r="BVE75"/>
      <c r="BVF75"/>
      <c r="BVG75"/>
      <c r="BVH75"/>
      <c r="BVI75"/>
      <c r="BVJ75"/>
      <c r="BVK75"/>
      <c r="BVL75"/>
      <c r="BVM75"/>
      <c r="BVN75"/>
      <c r="BVO75"/>
      <c r="BVP75"/>
      <c r="BVQ75"/>
      <c r="BVR75"/>
      <c r="BVS75"/>
      <c r="BVT75"/>
      <c r="BVU75"/>
      <c r="BVV75"/>
      <c r="BVW75"/>
      <c r="BVX75"/>
      <c r="BVY75"/>
      <c r="BVZ75"/>
      <c r="BWA75"/>
      <c r="BWB75"/>
      <c r="BWC75"/>
      <c r="BWD75"/>
      <c r="BWE75"/>
      <c r="BWF75"/>
      <c r="BWG75"/>
      <c r="BWH75"/>
      <c r="BWI75"/>
      <c r="BWJ75"/>
      <c r="BWK75"/>
      <c r="BWL75"/>
      <c r="BWM75"/>
      <c r="BWN75"/>
      <c r="BWO75"/>
      <c r="BWP75"/>
      <c r="BWQ75"/>
      <c r="BWR75"/>
      <c r="BWS75"/>
      <c r="BWT75"/>
      <c r="BWU75"/>
      <c r="BWV75"/>
      <c r="BWW75"/>
      <c r="BWX75"/>
      <c r="BWY75"/>
      <c r="BWZ75"/>
      <c r="BXA75"/>
      <c r="BXB75"/>
      <c r="BXC75"/>
      <c r="BXD75"/>
      <c r="BXE75"/>
      <c r="BXF75"/>
      <c r="BXG75"/>
      <c r="BXH75"/>
      <c r="BXI75"/>
      <c r="BXJ75"/>
      <c r="BXK75"/>
      <c r="BXL75"/>
      <c r="BXM75"/>
      <c r="BXN75"/>
      <c r="BXO75"/>
      <c r="BXP75"/>
      <c r="BXQ75"/>
      <c r="BXR75"/>
      <c r="BXS75"/>
      <c r="BXT75"/>
      <c r="BXU75"/>
      <c r="BXV75"/>
      <c r="BXW75"/>
      <c r="BXX75"/>
      <c r="BXY75"/>
      <c r="BXZ75"/>
      <c r="BYA75"/>
      <c r="BYB75"/>
      <c r="BYC75"/>
      <c r="BYD75"/>
      <c r="BYE75"/>
      <c r="BYF75"/>
      <c r="BYG75"/>
      <c r="BYH75"/>
      <c r="BYI75"/>
      <c r="BYJ75"/>
      <c r="BYK75"/>
      <c r="BYL75"/>
      <c r="BYM75"/>
      <c r="BYN75"/>
      <c r="BYO75"/>
      <c r="BYP75"/>
      <c r="BYQ75"/>
      <c r="BYR75"/>
      <c r="BYS75"/>
      <c r="BYT75"/>
      <c r="BYU75"/>
      <c r="BYV75"/>
      <c r="BYW75"/>
      <c r="BYX75"/>
      <c r="BYY75"/>
      <c r="BYZ75"/>
      <c r="BZA75"/>
      <c r="BZB75"/>
      <c r="BZC75"/>
      <c r="BZD75"/>
      <c r="BZE75"/>
      <c r="BZF75"/>
      <c r="BZG75"/>
      <c r="BZH75"/>
      <c r="BZI75"/>
      <c r="BZJ75"/>
      <c r="BZK75"/>
      <c r="BZL75"/>
      <c r="BZM75"/>
      <c r="BZN75"/>
      <c r="BZO75"/>
      <c r="BZP75"/>
      <c r="BZQ75"/>
      <c r="BZR75"/>
      <c r="BZS75"/>
      <c r="BZT75"/>
      <c r="BZU75"/>
      <c r="BZV75"/>
      <c r="BZW75"/>
      <c r="BZX75"/>
      <c r="BZY75"/>
      <c r="BZZ75"/>
      <c r="CAA75"/>
      <c r="CAB75"/>
      <c r="CAC75"/>
      <c r="CAD75"/>
      <c r="CAE75"/>
      <c r="CAF75"/>
      <c r="CAG75"/>
      <c r="CAH75"/>
      <c r="CAI75"/>
      <c r="CAJ75"/>
      <c r="CAK75"/>
      <c r="CAL75"/>
      <c r="CAM75"/>
      <c r="CAN75"/>
      <c r="CAO75"/>
      <c r="CAP75"/>
      <c r="CAQ75"/>
      <c r="CAR75"/>
      <c r="CAS75"/>
      <c r="CAT75"/>
      <c r="CAU75"/>
      <c r="CAV75"/>
      <c r="CAW75"/>
      <c r="CAX75"/>
      <c r="CAY75"/>
      <c r="CAZ75"/>
      <c r="CBA75"/>
      <c r="CBB75"/>
      <c r="CBC75"/>
      <c r="CBD75"/>
      <c r="CBE75"/>
      <c r="CBF75"/>
      <c r="CBG75"/>
      <c r="CBH75"/>
      <c r="CBI75"/>
      <c r="CBJ75"/>
      <c r="CBK75"/>
      <c r="CBL75"/>
      <c r="CBM75"/>
      <c r="CBN75"/>
      <c r="CBO75"/>
      <c r="CBP75"/>
      <c r="CBQ75"/>
      <c r="CBR75"/>
      <c r="CBS75"/>
      <c r="CBT75"/>
      <c r="CBU75"/>
      <c r="CBV75"/>
      <c r="CBW75"/>
      <c r="CBX75"/>
      <c r="CBY75"/>
      <c r="CBZ75"/>
      <c r="CCA75"/>
      <c r="CCB75"/>
      <c r="CCC75"/>
      <c r="CCD75"/>
      <c r="CCE75"/>
      <c r="CCF75"/>
      <c r="CCG75"/>
      <c r="CCH75"/>
      <c r="CCI75"/>
      <c r="CCJ75"/>
      <c r="CCK75"/>
      <c r="CCL75"/>
      <c r="CCM75"/>
      <c r="CCN75"/>
      <c r="CCO75"/>
      <c r="CCP75"/>
      <c r="CCQ75"/>
      <c r="CCR75"/>
      <c r="CCS75"/>
      <c r="CCT75"/>
      <c r="CCU75"/>
      <c r="CCV75"/>
      <c r="CCW75"/>
      <c r="CCX75"/>
      <c r="CCY75"/>
      <c r="CCZ75"/>
      <c r="CDA75"/>
      <c r="CDB75"/>
      <c r="CDC75"/>
      <c r="CDD75"/>
      <c r="CDE75"/>
      <c r="CDF75"/>
      <c r="CDG75"/>
      <c r="CDH75"/>
      <c r="CDI75"/>
      <c r="CDJ75"/>
      <c r="CDK75"/>
      <c r="CDL75"/>
      <c r="CDM75"/>
      <c r="CDN75"/>
      <c r="CDO75"/>
      <c r="CDP75"/>
      <c r="CDQ75"/>
      <c r="CDR75"/>
      <c r="CDS75"/>
      <c r="CDT75"/>
      <c r="CDU75"/>
      <c r="CDV75"/>
      <c r="CDW75"/>
      <c r="CDX75"/>
      <c r="CDY75"/>
      <c r="CDZ75"/>
      <c r="CEA75"/>
      <c r="CEB75"/>
      <c r="CEC75"/>
      <c r="CED75"/>
      <c r="CEE75"/>
      <c r="CEF75"/>
      <c r="CEG75"/>
      <c r="CEH75"/>
      <c r="CEI75"/>
      <c r="CEJ75"/>
      <c r="CEK75"/>
      <c r="CEL75"/>
      <c r="CEM75"/>
      <c r="CEN75"/>
      <c r="CEO75"/>
      <c r="CEP75"/>
      <c r="CEQ75"/>
      <c r="CER75"/>
      <c r="CES75"/>
      <c r="CET75"/>
      <c r="CEU75"/>
      <c r="CEV75"/>
      <c r="CEW75"/>
      <c r="CEX75"/>
      <c r="CEY75"/>
      <c r="CEZ75"/>
      <c r="CFA75"/>
      <c r="CFB75"/>
      <c r="CFC75"/>
      <c r="CFD75"/>
      <c r="CFE75"/>
      <c r="CFF75"/>
      <c r="CFG75"/>
      <c r="CFH75"/>
      <c r="CFI75"/>
      <c r="CFJ75"/>
      <c r="CFK75"/>
      <c r="CFL75"/>
      <c r="CFM75"/>
      <c r="CFN75"/>
      <c r="CFO75"/>
      <c r="CFP75"/>
      <c r="CFQ75"/>
      <c r="CFR75"/>
      <c r="CFS75"/>
      <c r="CFT75"/>
      <c r="CFU75"/>
      <c r="CFV75"/>
      <c r="CFW75"/>
      <c r="CFX75"/>
      <c r="CFY75"/>
      <c r="CFZ75"/>
      <c r="CGA75"/>
      <c r="CGB75"/>
      <c r="CGC75"/>
      <c r="CGD75"/>
      <c r="CGE75"/>
      <c r="CGF75"/>
      <c r="CGG75"/>
      <c r="CGH75"/>
      <c r="CGI75"/>
      <c r="CGJ75"/>
      <c r="CGK75"/>
      <c r="CGL75"/>
      <c r="CGM75"/>
      <c r="CGN75"/>
      <c r="CGO75"/>
      <c r="CGP75"/>
      <c r="CGQ75"/>
      <c r="CGR75"/>
      <c r="CGS75"/>
      <c r="CGT75"/>
      <c r="CGU75"/>
      <c r="CGV75"/>
      <c r="CGW75"/>
      <c r="CGX75"/>
      <c r="CGY75"/>
      <c r="CGZ75"/>
      <c r="CHA75"/>
      <c r="CHB75"/>
      <c r="CHC75"/>
      <c r="CHD75"/>
      <c r="CHE75"/>
      <c r="CHF75"/>
      <c r="CHG75"/>
      <c r="CHH75"/>
      <c r="CHI75"/>
      <c r="CHJ75"/>
      <c r="CHK75"/>
      <c r="CHL75"/>
      <c r="CHM75"/>
      <c r="CHN75"/>
      <c r="CHO75"/>
      <c r="CHP75"/>
      <c r="CHQ75"/>
      <c r="CHR75"/>
      <c r="CHS75"/>
      <c r="CHT75"/>
      <c r="CHU75"/>
      <c r="CHV75"/>
      <c r="CHW75"/>
      <c r="CHX75"/>
      <c r="CHY75"/>
      <c r="CHZ75"/>
      <c r="CIA75"/>
      <c r="CIB75"/>
      <c r="CIC75"/>
      <c r="CID75"/>
      <c r="CIE75"/>
      <c r="CIF75"/>
      <c r="CIG75"/>
      <c r="CIH75"/>
      <c r="CII75"/>
      <c r="CIJ75"/>
      <c r="CIK75"/>
      <c r="CIL75"/>
      <c r="CIM75"/>
      <c r="CIN75"/>
      <c r="CIO75"/>
      <c r="CIP75"/>
      <c r="CIQ75"/>
      <c r="CIR75"/>
      <c r="CIS75"/>
      <c r="CIT75"/>
      <c r="CIU75"/>
      <c r="CIV75"/>
      <c r="CIW75"/>
      <c r="CIX75"/>
      <c r="CIY75"/>
      <c r="CIZ75"/>
      <c r="CJA75"/>
      <c r="CJB75"/>
      <c r="CJC75"/>
      <c r="CJD75"/>
      <c r="CJE75"/>
      <c r="CJF75"/>
      <c r="CJG75"/>
      <c r="CJH75"/>
      <c r="CJI75"/>
      <c r="CJJ75"/>
      <c r="CJK75"/>
      <c r="CJL75"/>
      <c r="CJM75"/>
      <c r="CJN75"/>
      <c r="CJO75"/>
      <c r="CJP75"/>
      <c r="CJQ75"/>
      <c r="CJR75"/>
      <c r="CJS75"/>
      <c r="CJT75"/>
      <c r="CJU75"/>
      <c r="CJV75"/>
      <c r="CJW75"/>
      <c r="CJX75"/>
      <c r="CJY75"/>
      <c r="CJZ75"/>
      <c r="CKA75"/>
      <c r="CKB75"/>
      <c r="CKC75"/>
      <c r="CKD75"/>
      <c r="CKE75"/>
      <c r="CKF75"/>
      <c r="CKG75"/>
      <c r="CKH75"/>
      <c r="CKI75"/>
      <c r="CKJ75"/>
      <c r="CKK75"/>
      <c r="CKL75"/>
      <c r="CKM75"/>
      <c r="CKN75"/>
      <c r="CKO75"/>
      <c r="CKP75"/>
      <c r="CKQ75"/>
      <c r="CKR75"/>
      <c r="CKS75"/>
      <c r="CKT75"/>
      <c r="CKU75"/>
      <c r="CKV75"/>
      <c r="CKW75"/>
      <c r="CKX75"/>
      <c r="CKY75"/>
      <c r="CKZ75"/>
      <c r="CLA75"/>
      <c r="CLB75"/>
      <c r="CLC75"/>
      <c r="CLD75"/>
      <c r="CLE75"/>
      <c r="CLF75"/>
      <c r="CLG75"/>
      <c r="CLH75"/>
      <c r="CLI75"/>
      <c r="CLJ75"/>
      <c r="CLK75"/>
      <c r="CLL75"/>
      <c r="CLM75"/>
      <c r="CLN75"/>
      <c r="CLO75"/>
      <c r="CLP75"/>
      <c r="CLQ75"/>
      <c r="CLR75"/>
      <c r="CLS75"/>
      <c r="CLT75"/>
      <c r="CLU75"/>
      <c r="CLV75"/>
      <c r="CLW75"/>
      <c r="CLX75"/>
      <c r="CLY75"/>
      <c r="CLZ75"/>
      <c r="CMA75"/>
      <c r="CMB75"/>
      <c r="CMC75"/>
      <c r="CMD75"/>
      <c r="CME75"/>
      <c r="CMF75"/>
      <c r="CMG75"/>
      <c r="CMH75"/>
      <c r="CMI75"/>
      <c r="CMJ75"/>
      <c r="CMK75"/>
      <c r="CML75"/>
      <c r="CMM75"/>
      <c r="CMN75"/>
      <c r="CMO75"/>
      <c r="CMP75"/>
      <c r="CMQ75"/>
      <c r="CMR75"/>
      <c r="CMS75"/>
      <c r="CMT75"/>
      <c r="CMU75"/>
      <c r="CMV75"/>
      <c r="CMW75"/>
      <c r="CMX75"/>
      <c r="CMY75"/>
      <c r="CMZ75"/>
      <c r="CNA75"/>
      <c r="CNB75"/>
      <c r="CNC75"/>
      <c r="CND75"/>
      <c r="CNE75"/>
      <c r="CNF75"/>
      <c r="CNG75"/>
      <c r="CNH75"/>
      <c r="CNI75"/>
      <c r="CNJ75"/>
      <c r="CNK75"/>
      <c r="CNL75"/>
      <c r="CNM75"/>
      <c r="CNN75"/>
      <c r="CNO75"/>
      <c r="CNP75"/>
      <c r="CNQ75"/>
      <c r="CNR75"/>
      <c r="CNS75"/>
      <c r="CNT75"/>
      <c r="CNU75"/>
      <c r="CNV75"/>
      <c r="CNW75"/>
      <c r="CNX75"/>
      <c r="CNY75"/>
      <c r="CNZ75"/>
      <c r="COA75"/>
      <c r="COB75"/>
      <c r="COC75"/>
      <c r="COD75"/>
      <c r="COE75"/>
      <c r="COF75"/>
      <c r="COG75"/>
      <c r="COH75"/>
      <c r="COI75"/>
      <c r="COJ75"/>
      <c r="COK75"/>
      <c r="COL75"/>
      <c r="COM75"/>
      <c r="CON75"/>
      <c r="COO75"/>
      <c r="COP75"/>
      <c r="COQ75"/>
      <c r="COR75"/>
      <c r="COS75"/>
      <c r="COT75"/>
      <c r="COU75"/>
      <c r="COV75"/>
      <c r="COW75"/>
      <c r="COX75"/>
      <c r="COY75"/>
      <c r="COZ75"/>
      <c r="CPA75"/>
      <c r="CPB75"/>
      <c r="CPC75"/>
      <c r="CPD75"/>
      <c r="CPE75"/>
      <c r="CPF75"/>
      <c r="CPG75"/>
      <c r="CPH75"/>
      <c r="CPI75"/>
      <c r="CPJ75"/>
      <c r="CPK75"/>
      <c r="CPL75"/>
      <c r="CPM75"/>
      <c r="CPN75"/>
      <c r="CPO75"/>
      <c r="CPP75"/>
      <c r="CPQ75"/>
      <c r="CPR75"/>
      <c r="CPS75"/>
      <c r="CPT75"/>
      <c r="CPU75"/>
      <c r="CPV75"/>
      <c r="CPW75"/>
      <c r="CPX75"/>
      <c r="CPY75"/>
      <c r="CPZ75"/>
      <c r="CQA75"/>
      <c r="CQB75"/>
      <c r="CQC75"/>
      <c r="CQD75"/>
      <c r="CQE75"/>
      <c r="CQF75"/>
      <c r="CQG75"/>
      <c r="CQH75"/>
      <c r="CQI75"/>
      <c r="CQJ75"/>
      <c r="CQK75"/>
      <c r="CQL75"/>
      <c r="CQM75"/>
      <c r="CQN75"/>
      <c r="CQO75"/>
      <c r="CQP75"/>
      <c r="CQQ75"/>
      <c r="CQR75"/>
      <c r="CQS75"/>
      <c r="CQT75"/>
      <c r="CQU75"/>
      <c r="CQV75"/>
      <c r="CQW75"/>
      <c r="CQX75"/>
      <c r="CQY75"/>
      <c r="CQZ75"/>
      <c r="CRA75"/>
      <c r="CRB75"/>
      <c r="CRC75"/>
      <c r="CRD75"/>
      <c r="CRE75"/>
      <c r="CRF75"/>
      <c r="CRG75"/>
      <c r="CRH75"/>
      <c r="CRI75"/>
      <c r="CRJ75"/>
      <c r="CRK75"/>
      <c r="CRL75"/>
      <c r="CRM75"/>
      <c r="CRN75"/>
      <c r="CRO75"/>
      <c r="CRP75"/>
      <c r="CRQ75"/>
      <c r="CRR75"/>
      <c r="CRS75"/>
      <c r="CRT75"/>
      <c r="CRU75"/>
      <c r="CRV75"/>
      <c r="CRW75"/>
      <c r="CRX75"/>
      <c r="CRY75"/>
      <c r="CRZ75"/>
      <c r="CSA75"/>
      <c r="CSB75"/>
      <c r="CSC75"/>
      <c r="CSD75"/>
      <c r="CSE75"/>
      <c r="CSF75"/>
      <c r="CSG75"/>
      <c r="CSH75"/>
      <c r="CSI75"/>
      <c r="CSJ75"/>
      <c r="CSK75"/>
      <c r="CSL75"/>
      <c r="CSM75"/>
      <c r="CSN75"/>
      <c r="CSO75"/>
      <c r="CSP75"/>
      <c r="CSQ75"/>
      <c r="CSR75"/>
      <c r="CSS75"/>
      <c r="CST75"/>
      <c r="CSU75"/>
      <c r="CSV75"/>
      <c r="CSW75"/>
      <c r="CSX75"/>
      <c r="CSY75"/>
      <c r="CSZ75"/>
      <c r="CTA75"/>
      <c r="CTB75"/>
      <c r="CTC75"/>
      <c r="CTD75"/>
      <c r="CTE75"/>
      <c r="CTF75"/>
      <c r="CTG75"/>
      <c r="CTH75"/>
      <c r="CTI75"/>
      <c r="CTJ75"/>
      <c r="CTK75"/>
      <c r="CTL75"/>
      <c r="CTM75"/>
      <c r="CTN75"/>
      <c r="CTO75"/>
      <c r="CTP75"/>
      <c r="CTQ75"/>
      <c r="CTR75"/>
      <c r="CTS75"/>
      <c r="CTT75"/>
      <c r="CTU75"/>
      <c r="CTV75"/>
      <c r="CTW75"/>
      <c r="CTX75"/>
      <c r="CTY75"/>
      <c r="CTZ75"/>
      <c r="CUA75"/>
      <c r="CUB75"/>
      <c r="CUC75"/>
      <c r="CUD75"/>
      <c r="CUE75"/>
      <c r="CUF75"/>
      <c r="CUG75"/>
      <c r="CUH75"/>
      <c r="CUI75"/>
      <c r="CUJ75"/>
      <c r="CUK75"/>
      <c r="CUL75"/>
      <c r="CUM75"/>
      <c r="CUN75"/>
      <c r="CUO75"/>
      <c r="CUP75"/>
      <c r="CUQ75"/>
      <c r="CUR75"/>
      <c r="CUS75"/>
      <c r="CUT75"/>
      <c r="CUU75"/>
      <c r="CUV75"/>
      <c r="CUW75"/>
      <c r="CUX75"/>
      <c r="CUY75"/>
      <c r="CUZ75"/>
      <c r="CVA75"/>
      <c r="CVB75"/>
      <c r="CVC75"/>
      <c r="CVD75"/>
      <c r="CVE75"/>
      <c r="CVF75"/>
      <c r="CVG75"/>
      <c r="CVH75"/>
      <c r="CVI75"/>
      <c r="CVJ75"/>
      <c r="CVK75"/>
      <c r="CVL75"/>
      <c r="CVM75"/>
      <c r="CVN75"/>
      <c r="CVO75"/>
      <c r="CVP75"/>
      <c r="CVQ75"/>
      <c r="CVR75"/>
      <c r="CVS75"/>
      <c r="CVT75"/>
      <c r="CVU75"/>
      <c r="CVV75"/>
      <c r="CVW75"/>
      <c r="CVX75"/>
      <c r="CVY75"/>
      <c r="CVZ75"/>
      <c r="CWA75"/>
      <c r="CWB75"/>
      <c r="CWC75"/>
      <c r="CWD75"/>
      <c r="CWE75"/>
      <c r="CWF75"/>
      <c r="CWG75"/>
      <c r="CWH75"/>
      <c r="CWI75"/>
      <c r="CWJ75"/>
      <c r="CWK75"/>
      <c r="CWL75"/>
      <c r="CWM75"/>
      <c r="CWN75"/>
      <c r="CWO75"/>
      <c r="CWP75"/>
      <c r="CWQ75"/>
      <c r="CWR75"/>
      <c r="CWS75"/>
      <c r="CWT75"/>
      <c r="CWU75"/>
      <c r="CWV75"/>
      <c r="CWW75"/>
      <c r="CWX75"/>
      <c r="CWY75"/>
      <c r="CWZ75"/>
      <c r="CXA75"/>
      <c r="CXB75"/>
      <c r="CXC75"/>
      <c r="CXD75"/>
      <c r="CXE75"/>
      <c r="CXF75"/>
      <c r="CXG75"/>
      <c r="CXH75"/>
      <c r="CXI75"/>
      <c r="CXJ75"/>
      <c r="CXK75"/>
      <c r="CXL75"/>
      <c r="CXM75"/>
      <c r="CXN75"/>
      <c r="CXO75"/>
      <c r="CXP75"/>
      <c r="CXQ75"/>
      <c r="CXR75"/>
      <c r="CXS75"/>
      <c r="CXT75"/>
      <c r="CXU75"/>
      <c r="CXV75"/>
      <c r="CXW75"/>
      <c r="CXX75"/>
      <c r="CXY75"/>
      <c r="CXZ75"/>
      <c r="CYA75"/>
      <c r="CYB75"/>
      <c r="CYC75"/>
      <c r="CYD75"/>
      <c r="CYE75"/>
      <c r="CYF75"/>
      <c r="CYG75"/>
      <c r="CYH75"/>
      <c r="CYI75"/>
      <c r="CYJ75"/>
      <c r="CYK75"/>
      <c r="CYL75"/>
      <c r="CYM75"/>
      <c r="CYN75"/>
      <c r="CYO75"/>
      <c r="CYP75"/>
      <c r="CYQ75"/>
      <c r="CYR75"/>
      <c r="CYS75"/>
      <c r="CYT75"/>
      <c r="CYU75"/>
      <c r="CYV75"/>
      <c r="CYW75"/>
      <c r="CYX75"/>
      <c r="CYY75"/>
      <c r="CYZ75"/>
      <c r="CZA75"/>
      <c r="CZB75"/>
      <c r="CZC75"/>
      <c r="CZD75"/>
      <c r="CZE75"/>
      <c r="CZF75"/>
      <c r="CZG75"/>
      <c r="CZH75"/>
      <c r="CZI75"/>
      <c r="CZJ75"/>
      <c r="CZK75"/>
      <c r="CZL75"/>
      <c r="CZM75"/>
      <c r="CZN75"/>
      <c r="CZO75"/>
      <c r="CZP75"/>
      <c r="CZQ75"/>
      <c r="CZR75"/>
      <c r="CZS75"/>
      <c r="CZT75"/>
      <c r="CZU75"/>
      <c r="CZV75"/>
      <c r="CZW75"/>
      <c r="CZX75"/>
      <c r="CZY75"/>
      <c r="CZZ75"/>
      <c r="DAA75"/>
      <c r="DAB75"/>
      <c r="DAC75"/>
      <c r="DAD75"/>
      <c r="DAE75"/>
      <c r="DAF75"/>
      <c r="DAG75"/>
      <c r="DAH75"/>
      <c r="DAI75"/>
      <c r="DAJ75"/>
      <c r="DAK75"/>
      <c r="DAL75"/>
      <c r="DAM75"/>
      <c r="DAN75"/>
      <c r="DAO75"/>
      <c r="DAP75"/>
      <c r="DAQ75"/>
      <c r="DAR75"/>
      <c r="DAS75"/>
      <c r="DAT75"/>
      <c r="DAU75"/>
      <c r="DAV75"/>
      <c r="DAW75"/>
      <c r="DAX75"/>
      <c r="DAY75"/>
      <c r="DAZ75"/>
      <c r="DBA75"/>
      <c r="DBB75"/>
      <c r="DBC75"/>
      <c r="DBD75"/>
      <c r="DBE75"/>
      <c r="DBF75"/>
      <c r="DBG75"/>
      <c r="DBH75"/>
      <c r="DBI75"/>
      <c r="DBJ75"/>
      <c r="DBK75"/>
      <c r="DBL75"/>
      <c r="DBM75"/>
      <c r="DBN75"/>
      <c r="DBO75"/>
      <c r="DBP75"/>
      <c r="DBQ75"/>
      <c r="DBR75"/>
      <c r="DBS75"/>
      <c r="DBT75"/>
      <c r="DBU75"/>
      <c r="DBV75"/>
      <c r="DBW75"/>
      <c r="DBX75"/>
      <c r="DBY75"/>
      <c r="DBZ75"/>
      <c r="DCA75"/>
      <c r="DCB75"/>
      <c r="DCC75"/>
      <c r="DCD75"/>
      <c r="DCE75"/>
      <c r="DCF75"/>
      <c r="DCG75"/>
      <c r="DCH75"/>
      <c r="DCI75"/>
      <c r="DCJ75"/>
      <c r="DCK75"/>
      <c r="DCL75"/>
      <c r="DCM75"/>
      <c r="DCN75"/>
      <c r="DCO75"/>
      <c r="DCP75"/>
      <c r="DCQ75"/>
      <c r="DCR75"/>
      <c r="DCS75"/>
      <c r="DCT75"/>
      <c r="DCU75"/>
      <c r="DCV75"/>
      <c r="DCW75"/>
      <c r="DCX75"/>
      <c r="DCY75"/>
      <c r="DCZ75"/>
      <c r="DDA75"/>
      <c r="DDB75"/>
      <c r="DDC75"/>
      <c r="DDD75"/>
      <c r="DDE75"/>
      <c r="DDF75"/>
      <c r="DDG75"/>
      <c r="DDH75"/>
      <c r="DDI75"/>
      <c r="DDJ75"/>
      <c r="DDK75"/>
      <c r="DDL75"/>
      <c r="DDM75"/>
      <c r="DDN75"/>
      <c r="DDO75"/>
      <c r="DDP75"/>
      <c r="DDQ75"/>
      <c r="DDR75"/>
      <c r="DDS75"/>
      <c r="DDT75"/>
      <c r="DDU75"/>
      <c r="DDV75"/>
      <c r="DDW75"/>
      <c r="DDX75"/>
      <c r="DDY75"/>
      <c r="DDZ75"/>
      <c r="DEA75"/>
      <c r="DEB75"/>
      <c r="DEC75"/>
      <c r="DED75"/>
      <c r="DEE75"/>
      <c r="DEF75"/>
      <c r="DEG75"/>
      <c r="DEH75"/>
      <c r="DEI75"/>
      <c r="DEJ75"/>
      <c r="DEK75"/>
      <c r="DEL75"/>
      <c r="DEM75"/>
      <c r="DEN75"/>
      <c r="DEO75"/>
      <c r="DEP75"/>
      <c r="DEQ75"/>
      <c r="DER75"/>
      <c r="DES75"/>
      <c r="DET75"/>
      <c r="DEU75"/>
      <c r="DEV75"/>
      <c r="DEW75"/>
      <c r="DEX75"/>
      <c r="DEY75"/>
      <c r="DEZ75"/>
      <c r="DFA75"/>
      <c r="DFB75"/>
      <c r="DFC75"/>
      <c r="DFD75"/>
      <c r="DFE75"/>
      <c r="DFF75"/>
      <c r="DFG75"/>
      <c r="DFH75"/>
      <c r="DFI75"/>
      <c r="DFJ75"/>
      <c r="DFK75"/>
      <c r="DFL75"/>
      <c r="DFM75"/>
      <c r="DFN75"/>
      <c r="DFO75"/>
      <c r="DFP75"/>
      <c r="DFQ75"/>
      <c r="DFR75"/>
      <c r="DFS75"/>
      <c r="DFT75"/>
      <c r="DFU75"/>
      <c r="DFV75"/>
      <c r="DFW75"/>
      <c r="DFX75"/>
      <c r="DFY75"/>
      <c r="DFZ75"/>
      <c r="DGA75"/>
      <c r="DGB75"/>
      <c r="DGC75"/>
      <c r="DGD75"/>
      <c r="DGE75"/>
      <c r="DGF75"/>
      <c r="DGG75"/>
      <c r="DGH75"/>
      <c r="DGI75"/>
      <c r="DGJ75"/>
      <c r="DGK75"/>
      <c r="DGL75"/>
      <c r="DGM75"/>
      <c r="DGN75"/>
      <c r="DGO75"/>
      <c r="DGP75"/>
      <c r="DGQ75"/>
      <c r="DGR75"/>
      <c r="DGS75"/>
      <c r="DGT75"/>
      <c r="DGU75"/>
      <c r="DGV75"/>
      <c r="DGW75"/>
      <c r="DGX75"/>
      <c r="DGY75"/>
      <c r="DGZ75"/>
      <c r="DHA75"/>
      <c r="DHB75"/>
      <c r="DHC75"/>
      <c r="DHD75"/>
      <c r="DHE75"/>
      <c r="DHF75"/>
      <c r="DHG75"/>
      <c r="DHH75"/>
      <c r="DHI75"/>
      <c r="DHJ75"/>
      <c r="DHK75"/>
      <c r="DHL75"/>
      <c r="DHM75"/>
      <c r="DHN75"/>
      <c r="DHO75"/>
      <c r="DHP75"/>
      <c r="DHQ75"/>
      <c r="DHR75"/>
      <c r="DHS75"/>
      <c r="DHT75"/>
      <c r="DHU75"/>
      <c r="DHV75"/>
      <c r="DHW75"/>
      <c r="DHX75"/>
      <c r="DHY75"/>
      <c r="DHZ75"/>
      <c r="DIA75"/>
      <c r="DIB75"/>
      <c r="DIC75"/>
      <c r="DID75"/>
      <c r="DIE75"/>
      <c r="DIF75"/>
      <c r="DIG75"/>
      <c r="DIH75"/>
      <c r="DII75"/>
      <c r="DIJ75"/>
      <c r="DIK75"/>
      <c r="DIL75"/>
      <c r="DIM75"/>
      <c r="DIN75"/>
      <c r="DIO75"/>
      <c r="DIP75"/>
      <c r="DIQ75"/>
      <c r="DIR75"/>
      <c r="DIS75"/>
      <c r="DIT75"/>
      <c r="DIU75"/>
      <c r="DIV75"/>
      <c r="DIW75"/>
      <c r="DIX75"/>
      <c r="DIY75"/>
      <c r="DIZ75"/>
      <c r="DJA75"/>
      <c r="DJB75"/>
      <c r="DJC75"/>
      <c r="DJD75"/>
      <c r="DJE75"/>
      <c r="DJF75"/>
      <c r="DJG75"/>
      <c r="DJH75"/>
      <c r="DJI75"/>
      <c r="DJJ75"/>
      <c r="DJK75"/>
      <c r="DJL75"/>
      <c r="DJM75"/>
      <c r="DJN75"/>
      <c r="DJO75"/>
      <c r="DJP75"/>
      <c r="DJQ75"/>
      <c r="DJR75"/>
      <c r="DJS75"/>
      <c r="DJT75"/>
      <c r="DJU75"/>
      <c r="DJV75"/>
      <c r="DJW75"/>
      <c r="DJX75"/>
      <c r="DJY75"/>
      <c r="DJZ75"/>
      <c r="DKA75"/>
      <c r="DKB75"/>
      <c r="DKC75"/>
      <c r="DKD75"/>
      <c r="DKE75"/>
      <c r="DKF75"/>
      <c r="DKG75"/>
      <c r="DKH75"/>
      <c r="DKI75"/>
      <c r="DKJ75"/>
      <c r="DKK75"/>
      <c r="DKL75"/>
      <c r="DKM75"/>
      <c r="DKN75"/>
      <c r="DKO75"/>
      <c r="DKP75"/>
      <c r="DKQ75"/>
      <c r="DKR75"/>
      <c r="DKS75"/>
      <c r="DKT75"/>
      <c r="DKU75"/>
      <c r="DKV75"/>
      <c r="DKW75"/>
      <c r="DKX75"/>
      <c r="DKY75"/>
      <c r="DKZ75"/>
      <c r="DLA75"/>
      <c r="DLB75"/>
      <c r="DLC75"/>
      <c r="DLD75"/>
      <c r="DLE75"/>
      <c r="DLF75"/>
      <c r="DLG75"/>
      <c r="DLH75"/>
      <c r="DLI75"/>
      <c r="DLJ75"/>
      <c r="DLK75"/>
      <c r="DLL75"/>
      <c r="DLM75"/>
      <c r="DLN75"/>
      <c r="DLO75"/>
      <c r="DLP75"/>
      <c r="DLQ75"/>
      <c r="DLR75"/>
      <c r="DLS75"/>
      <c r="DLT75"/>
      <c r="DLU75"/>
      <c r="DLV75"/>
      <c r="DLW75"/>
      <c r="DLX75"/>
      <c r="DLY75"/>
      <c r="DLZ75"/>
      <c r="DMA75"/>
      <c r="DMB75"/>
      <c r="DMC75"/>
      <c r="DMD75"/>
      <c r="DME75"/>
      <c r="DMF75"/>
      <c r="DMG75"/>
      <c r="DMH75"/>
      <c r="DMI75"/>
      <c r="DMJ75"/>
      <c r="DMK75"/>
      <c r="DML75"/>
      <c r="DMM75"/>
      <c r="DMN75"/>
      <c r="DMO75"/>
      <c r="DMP75"/>
      <c r="DMQ75"/>
      <c r="DMR75"/>
      <c r="DMS75"/>
      <c r="DMT75"/>
      <c r="DMU75"/>
      <c r="DMV75"/>
      <c r="DMW75"/>
      <c r="DMX75"/>
      <c r="DMY75"/>
      <c r="DMZ75"/>
      <c r="DNA75"/>
      <c r="DNB75"/>
      <c r="DNC75"/>
      <c r="DND75"/>
      <c r="DNE75"/>
      <c r="DNF75"/>
      <c r="DNG75"/>
      <c r="DNH75"/>
      <c r="DNI75"/>
      <c r="DNJ75"/>
      <c r="DNK75"/>
      <c r="DNL75"/>
      <c r="DNM75"/>
      <c r="DNN75"/>
      <c r="DNO75"/>
      <c r="DNP75"/>
      <c r="DNQ75"/>
      <c r="DNR75"/>
      <c r="DNS75"/>
      <c r="DNT75"/>
      <c r="DNU75"/>
      <c r="DNV75"/>
      <c r="DNW75"/>
      <c r="DNX75"/>
      <c r="DNY75"/>
      <c r="DNZ75"/>
      <c r="DOA75"/>
      <c r="DOB75"/>
      <c r="DOC75"/>
      <c r="DOD75"/>
      <c r="DOE75"/>
      <c r="DOF75"/>
      <c r="DOG75"/>
      <c r="DOH75"/>
      <c r="DOI75"/>
      <c r="DOJ75"/>
      <c r="DOK75"/>
      <c r="DOL75"/>
      <c r="DOM75"/>
      <c r="DON75"/>
      <c r="DOO75"/>
      <c r="DOP75"/>
      <c r="DOQ75"/>
      <c r="DOR75"/>
      <c r="DOS75"/>
      <c r="DOT75"/>
      <c r="DOU75"/>
      <c r="DOV75"/>
      <c r="DOW75"/>
      <c r="DOX75"/>
      <c r="DOY75"/>
      <c r="DOZ75"/>
      <c r="DPA75"/>
      <c r="DPB75"/>
      <c r="DPC75"/>
      <c r="DPD75"/>
      <c r="DPE75"/>
      <c r="DPF75"/>
      <c r="DPG75"/>
      <c r="DPH75"/>
      <c r="DPI75"/>
      <c r="DPJ75"/>
      <c r="DPK75"/>
      <c r="DPL75"/>
      <c r="DPM75"/>
      <c r="DPN75"/>
      <c r="DPO75"/>
      <c r="DPP75"/>
      <c r="DPQ75"/>
      <c r="DPR75"/>
      <c r="DPS75"/>
      <c r="DPT75"/>
      <c r="DPU75"/>
      <c r="DPV75"/>
      <c r="DPW75"/>
      <c r="DPX75"/>
      <c r="DPY75"/>
      <c r="DPZ75"/>
      <c r="DQA75"/>
      <c r="DQB75"/>
      <c r="DQC75"/>
      <c r="DQD75"/>
      <c r="DQE75"/>
      <c r="DQF75"/>
      <c r="DQG75"/>
      <c r="DQH75"/>
      <c r="DQI75"/>
      <c r="DQJ75"/>
      <c r="DQK75"/>
      <c r="DQL75"/>
      <c r="DQM75"/>
      <c r="DQN75"/>
      <c r="DQO75"/>
      <c r="DQP75"/>
      <c r="DQQ75"/>
      <c r="DQR75"/>
      <c r="DQS75"/>
      <c r="DQT75"/>
      <c r="DQU75"/>
      <c r="DQV75"/>
      <c r="DQW75"/>
      <c r="DQX75"/>
      <c r="DQY75"/>
      <c r="DQZ75"/>
      <c r="DRA75"/>
      <c r="DRB75"/>
      <c r="DRC75"/>
      <c r="DRD75"/>
      <c r="DRE75"/>
      <c r="DRF75"/>
      <c r="DRG75"/>
      <c r="DRH75"/>
      <c r="DRI75"/>
      <c r="DRJ75"/>
      <c r="DRK75"/>
      <c r="DRL75"/>
      <c r="DRM75"/>
      <c r="DRN75"/>
      <c r="DRO75"/>
      <c r="DRP75"/>
      <c r="DRQ75"/>
      <c r="DRR75"/>
      <c r="DRS75"/>
      <c r="DRT75"/>
      <c r="DRU75"/>
      <c r="DRV75"/>
      <c r="DRW75"/>
      <c r="DRX75"/>
      <c r="DRY75"/>
      <c r="DRZ75"/>
      <c r="DSA75"/>
      <c r="DSB75"/>
      <c r="DSC75"/>
      <c r="DSD75"/>
      <c r="DSE75"/>
      <c r="DSF75"/>
      <c r="DSG75"/>
      <c r="DSH75"/>
      <c r="DSI75"/>
      <c r="DSJ75"/>
      <c r="DSK75"/>
      <c r="DSL75"/>
      <c r="DSM75"/>
      <c r="DSN75"/>
      <c r="DSO75"/>
      <c r="DSP75"/>
      <c r="DSQ75"/>
      <c r="DSR75"/>
      <c r="DSS75"/>
      <c r="DST75"/>
      <c r="DSU75"/>
      <c r="DSV75"/>
      <c r="DSW75"/>
      <c r="DSX75"/>
      <c r="DSY75"/>
      <c r="DSZ75"/>
      <c r="DTA75"/>
      <c r="DTB75"/>
      <c r="DTC75"/>
      <c r="DTD75"/>
      <c r="DTE75"/>
      <c r="DTF75"/>
      <c r="DTG75"/>
      <c r="DTH75"/>
      <c r="DTI75"/>
      <c r="DTJ75"/>
      <c r="DTK75"/>
      <c r="DTL75"/>
      <c r="DTM75"/>
      <c r="DTN75"/>
      <c r="DTO75"/>
      <c r="DTP75"/>
      <c r="DTQ75"/>
      <c r="DTR75"/>
      <c r="DTS75"/>
      <c r="DTT75"/>
      <c r="DTU75"/>
      <c r="DTV75"/>
      <c r="DTW75"/>
      <c r="DTX75"/>
      <c r="DTY75"/>
      <c r="DTZ75"/>
      <c r="DUA75"/>
      <c r="DUB75"/>
      <c r="DUC75"/>
      <c r="DUD75"/>
      <c r="DUE75"/>
      <c r="DUF75"/>
      <c r="DUG75"/>
      <c r="DUH75"/>
      <c r="DUI75"/>
      <c r="DUJ75"/>
      <c r="DUK75"/>
      <c r="DUL75"/>
      <c r="DUM75"/>
      <c r="DUN75"/>
      <c r="DUO75"/>
      <c r="DUP75"/>
      <c r="DUQ75"/>
      <c r="DUR75"/>
      <c r="DUS75"/>
      <c r="DUT75"/>
      <c r="DUU75"/>
      <c r="DUV75"/>
      <c r="DUW75"/>
      <c r="DUX75"/>
      <c r="DUY75"/>
      <c r="DUZ75"/>
      <c r="DVA75"/>
      <c r="DVB75"/>
      <c r="DVC75"/>
      <c r="DVD75"/>
      <c r="DVE75"/>
      <c r="DVF75"/>
      <c r="DVG75"/>
      <c r="DVH75"/>
      <c r="DVI75"/>
      <c r="DVJ75"/>
      <c r="DVK75"/>
      <c r="DVL75"/>
      <c r="DVM75"/>
      <c r="DVN75"/>
      <c r="DVO75"/>
      <c r="DVP75"/>
      <c r="DVQ75"/>
      <c r="DVR75"/>
      <c r="DVS75"/>
      <c r="DVT75"/>
      <c r="DVU75"/>
      <c r="DVV75"/>
      <c r="DVW75"/>
      <c r="DVX75"/>
      <c r="DVY75"/>
      <c r="DVZ75"/>
      <c r="DWA75"/>
      <c r="DWB75"/>
      <c r="DWC75"/>
      <c r="DWD75"/>
      <c r="DWE75"/>
      <c r="DWF75"/>
      <c r="DWG75"/>
      <c r="DWH75"/>
      <c r="DWI75"/>
      <c r="DWJ75"/>
      <c r="DWK75"/>
      <c r="DWL75"/>
      <c r="DWM75"/>
      <c r="DWN75"/>
      <c r="DWO75"/>
      <c r="DWP75"/>
      <c r="DWQ75"/>
      <c r="DWR75"/>
      <c r="DWS75"/>
      <c r="DWT75"/>
      <c r="DWU75"/>
      <c r="DWV75"/>
      <c r="DWW75"/>
      <c r="DWX75"/>
      <c r="DWY75"/>
      <c r="DWZ75"/>
      <c r="DXA75"/>
      <c r="DXB75"/>
      <c r="DXC75"/>
      <c r="DXD75"/>
      <c r="DXE75"/>
      <c r="DXF75"/>
      <c r="DXG75"/>
      <c r="DXH75"/>
      <c r="DXI75"/>
      <c r="DXJ75"/>
      <c r="DXK75"/>
      <c r="DXL75"/>
      <c r="DXM75"/>
      <c r="DXN75"/>
      <c r="DXO75"/>
      <c r="DXP75"/>
      <c r="DXQ75"/>
      <c r="DXR75"/>
      <c r="DXS75"/>
      <c r="DXT75"/>
      <c r="DXU75"/>
      <c r="DXV75"/>
      <c r="DXW75"/>
      <c r="DXX75"/>
      <c r="DXY75"/>
      <c r="DXZ75"/>
      <c r="DYA75"/>
      <c r="DYB75"/>
      <c r="DYC75"/>
      <c r="DYD75"/>
      <c r="DYE75"/>
      <c r="DYF75"/>
      <c r="DYG75"/>
      <c r="DYH75"/>
      <c r="DYI75"/>
      <c r="DYJ75"/>
      <c r="DYK75"/>
      <c r="DYL75"/>
      <c r="DYM75"/>
      <c r="DYN75"/>
      <c r="DYO75"/>
      <c r="DYP75"/>
      <c r="DYQ75"/>
      <c r="DYR75"/>
      <c r="DYS75"/>
      <c r="DYT75"/>
      <c r="DYU75"/>
      <c r="DYV75"/>
      <c r="DYW75"/>
      <c r="DYX75"/>
      <c r="DYY75"/>
      <c r="DYZ75"/>
      <c r="DZA75"/>
      <c r="DZB75"/>
      <c r="DZC75"/>
      <c r="DZD75"/>
      <c r="DZE75"/>
      <c r="DZF75"/>
      <c r="DZG75"/>
      <c r="DZH75"/>
      <c r="DZI75"/>
      <c r="DZJ75"/>
      <c r="DZK75"/>
      <c r="DZL75"/>
      <c r="DZM75"/>
      <c r="DZN75"/>
      <c r="DZO75"/>
      <c r="DZP75"/>
      <c r="DZQ75"/>
      <c r="DZR75"/>
      <c r="DZS75"/>
      <c r="DZT75"/>
      <c r="DZU75"/>
      <c r="DZV75"/>
      <c r="DZW75"/>
      <c r="DZX75"/>
      <c r="DZY75"/>
      <c r="DZZ75"/>
      <c r="EAA75"/>
      <c r="EAB75"/>
      <c r="EAC75"/>
      <c r="EAD75"/>
      <c r="EAE75"/>
      <c r="EAF75"/>
      <c r="EAG75"/>
      <c r="EAH75"/>
      <c r="EAI75"/>
      <c r="EAJ75"/>
      <c r="EAK75"/>
      <c r="EAL75"/>
      <c r="EAM75"/>
      <c r="EAN75"/>
      <c r="EAO75"/>
      <c r="EAP75"/>
      <c r="EAQ75"/>
      <c r="EAR75"/>
      <c r="EAS75"/>
      <c r="EAT75"/>
      <c r="EAU75"/>
      <c r="EAV75"/>
      <c r="EAW75"/>
      <c r="EAX75"/>
      <c r="EAY75"/>
      <c r="EAZ75"/>
      <c r="EBA75"/>
      <c r="EBB75"/>
      <c r="EBC75"/>
      <c r="EBD75"/>
      <c r="EBE75"/>
      <c r="EBF75"/>
      <c r="EBG75"/>
      <c r="EBH75"/>
      <c r="EBI75"/>
      <c r="EBJ75"/>
      <c r="EBK75"/>
      <c r="EBL75"/>
      <c r="EBM75"/>
      <c r="EBN75"/>
      <c r="EBO75"/>
      <c r="EBP75"/>
      <c r="EBQ75"/>
      <c r="EBR75"/>
      <c r="EBS75"/>
      <c r="EBT75"/>
      <c r="EBU75"/>
      <c r="EBV75"/>
      <c r="EBW75"/>
      <c r="EBX75"/>
      <c r="EBY75"/>
      <c r="EBZ75"/>
      <c r="ECA75"/>
      <c r="ECB75"/>
      <c r="ECC75"/>
      <c r="ECD75"/>
      <c r="ECE75"/>
      <c r="ECF75"/>
      <c r="ECG75"/>
      <c r="ECH75"/>
      <c r="ECI75"/>
      <c r="ECJ75"/>
      <c r="ECK75"/>
      <c r="ECL75"/>
      <c r="ECM75"/>
      <c r="ECN75"/>
      <c r="ECO75"/>
      <c r="ECP75"/>
      <c r="ECQ75"/>
      <c r="ECR75"/>
      <c r="ECS75"/>
      <c r="ECT75"/>
      <c r="ECU75"/>
      <c r="ECV75"/>
      <c r="ECW75"/>
      <c r="ECX75"/>
      <c r="ECY75"/>
      <c r="ECZ75"/>
      <c r="EDA75"/>
      <c r="EDB75"/>
      <c r="EDC75"/>
      <c r="EDD75"/>
      <c r="EDE75"/>
      <c r="EDF75"/>
      <c r="EDG75"/>
      <c r="EDH75"/>
      <c r="EDI75"/>
      <c r="EDJ75"/>
      <c r="EDK75"/>
      <c r="EDL75"/>
      <c r="EDM75"/>
      <c r="EDN75"/>
      <c r="EDO75"/>
      <c r="EDP75"/>
      <c r="EDQ75"/>
      <c r="EDR75"/>
      <c r="EDS75"/>
      <c r="EDT75"/>
      <c r="EDU75"/>
      <c r="EDV75"/>
      <c r="EDW75"/>
      <c r="EDX75"/>
      <c r="EDY75"/>
      <c r="EDZ75"/>
      <c r="EEA75"/>
      <c r="EEB75"/>
      <c r="EEC75"/>
      <c r="EED75"/>
      <c r="EEE75"/>
      <c r="EEF75"/>
      <c r="EEG75"/>
      <c r="EEH75"/>
      <c r="EEI75"/>
      <c r="EEJ75"/>
      <c r="EEK75"/>
      <c r="EEL75"/>
      <c r="EEM75"/>
      <c r="EEN75"/>
      <c r="EEO75"/>
      <c r="EEP75"/>
      <c r="EEQ75"/>
      <c r="EER75"/>
      <c r="EES75"/>
      <c r="EET75"/>
      <c r="EEU75"/>
      <c r="EEV75"/>
      <c r="EEW75"/>
      <c r="EEX75"/>
      <c r="EEY75"/>
      <c r="EEZ75"/>
      <c r="EFA75"/>
      <c r="EFB75"/>
      <c r="EFC75"/>
      <c r="EFD75"/>
      <c r="EFE75"/>
      <c r="EFF75"/>
      <c r="EFG75"/>
      <c r="EFH75"/>
      <c r="EFI75"/>
      <c r="EFJ75"/>
      <c r="EFK75"/>
      <c r="EFL75"/>
      <c r="EFM75"/>
      <c r="EFN75"/>
      <c r="EFO75"/>
      <c r="EFP75"/>
      <c r="EFQ75"/>
      <c r="EFR75"/>
      <c r="EFS75"/>
      <c r="EFT75"/>
      <c r="EFU75"/>
      <c r="EFV75"/>
      <c r="EFW75"/>
      <c r="EFX75"/>
      <c r="EFY75"/>
      <c r="EFZ75"/>
      <c r="EGA75"/>
      <c r="EGB75"/>
      <c r="EGC75"/>
      <c r="EGD75"/>
      <c r="EGE75"/>
      <c r="EGF75"/>
      <c r="EGG75"/>
      <c r="EGH75"/>
      <c r="EGI75"/>
      <c r="EGJ75"/>
      <c r="EGK75"/>
      <c r="EGL75"/>
      <c r="EGM75"/>
      <c r="EGN75"/>
      <c r="EGO75"/>
      <c r="EGP75"/>
      <c r="EGQ75"/>
      <c r="EGR75"/>
      <c r="EGS75"/>
      <c r="EGT75"/>
      <c r="EGU75"/>
      <c r="EGV75"/>
      <c r="EGW75"/>
      <c r="EGX75"/>
      <c r="EGY75"/>
      <c r="EGZ75"/>
      <c r="EHA75"/>
      <c r="EHB75"/>
      <c r="EHC75"/>
      <c r="EHD75"/>
      <c r="EHE75"/>
      <c r="EHF75"/>
      <c r="EHG75"/>
      <c r="EHH75"/>
      <c r="EHI75"/>
      <c r="EHJ75"/>
      <c r="EHK75"/>
      <c r="EHL75"/>
      <c r="EHM75"/>
      <c r="EHN75"/>
      <c r="EHO75"/>
      <c r="EHP75"/>
      <c r="EHQ75"/>
      <c r="EHR75"/>
      <c r="EHS75"/>
      <c r="EHT75"/>
      <c r="EHU75"/>
      <c r="EHV75"/>
      <c r="EHW75"/>
      <c r="EHX75"/>
      <c r="EHY75"/>
      <c r="EHZ75"/>
      <c r="EIA75"/>
      <c r="EIB75"/>
      <c r="EIC75"/>
      <c r="EID75"/>
      <c r="EIE75"/>
      <c r="EIF75"/>
      <c r="EIG75"/>
      <c r="EIH75"/>
      <c r="EII75"/>
      <c r="EIJ75"/>
      <c r="EIK75"/>
      <c r="EIL75"/>
      <c r="EIM75"/>
      <c r="EIN75"/>
      <c r="EIO75"/>
      <c r="EIP75"/>
      <c r="EIQ75"/>
      <c r="EIR75"/>
      <c r="EIS75"/>
      <c r="EIT75"/>
      <c r="EIU75"/>
      <c r="EIV75"/>
      <c r="EIW75"/>
      <c r="EIX75"/>
      <c r="EIY75"/>
      <c r="EIZ75"/>
      <c r="EJA75"/>
      <c r="EJB75"/>
      <c r="EJC75"/>
      <c r="EJD75"/>
      <c r="EJE75"/>
      <c r="EJF75"/>
      <c r="EJG75"/>
      <c r="EJH75"/>
      <c r="EJI75"/>
      <c r="EJJ75"/>
      <c r="EJK75"/>
      <c r="EJL75"/>
      <c r="EJM75"/>
      <c r="EJN75"/>
      <c r="EJO75"/>
      <c r="EJP75"/>
      <c r="EJQ75"/>
      <c r="EJR75"/>
      <c r="EJS75"/>
      <c r="EJT75"/>
      <c r="EJU75"/>
      <c r="EJV75"/>
      <c r="EJW75"/>
      <c r="EJX75"/>
      <c r="EJY75"/>
      <c r="EJZ75"/>
      <c r="EKA75"/>
      <c r="EKB75"/>
      <c r="EKC75"/>
      <c r="EKD75"/>
      <c r="EKE75"/>
      <c r="EKF75"/>
      <c r="EKG75"/>
      <c r="EKH75"/>
      <c r="EKI75"/>
      <c r="EKJ75"/>
      <c r="EKK75"/>
      <c r="EKL75"/>
      <c r="EKM75"/>
      <c r="EKN75"/>
      <c r="EKO75"/>
      <c r="EKP75"/>
      <c r="EKQ75"/>
      <c r="EKR75"/>
      <c r="EKS75"/>
      <c r="EKT75"/>
      <c r="EKU75"/>
      <c r="EKV75"/>
      <c r="EKW75"/>
      <c r="EKX75"/>
      <c r="EKY75"/>
      <c r="EKZ75"/>
      <c r="ELA75"/>
      <c r="ELB75"/>
      <c r="ELC75"/>
      <c r="ELD75"/>
      <c r="ELE75"/>
      <c r="ELF75"/>
      <c r="ELG75"/>
      <c r="ELH75"/>
      <c r="ELI75"/>
      <c r="ELJ75"/>
      <c r="ELK75"/>
      <c r="ELL75"/>
      <c r="ELM75"/>
      <c r="ELN75"/>
      <c r="ELO75"/>
      <c r="ELP75"/>
      <c r="ELQ75"/>
      <c r="ELR75"/>
      <c r="ELS75"/>
      <c r="ELT75"/>
      <c r="ELU75"/>
      <c r="ELV75"/>
      <c r="ELW75"/>
      <c r="ELX75"/>
      <c r="ELY75"/>
      <c r="ELZ75"/>
      <c r="EMA75"/>
      <c r="EMB75"/>
      <c r="EMC75"/>
      <c r="EMD75"/>
      <c r="EME75"/>
      <c r="EMF75"/>
      <c r="EMG75"/>
      <c r="EMH75"/>
      <c r="EMI75"/>
      <c r="EMJ75"/>
      <c r="EMK75"/>
      <c r="EML75"/>
      <c r="EMM75"/>
      <c r="EMN75"/>
      <c r="EMO75"/>
      <c r="EMP75"/>
      <c r="EMQ75"/>
      <c r="EMR75"/>
      <c r="EMS75"/>
      <c r="EMT75"/>
      <c r="EMU75"/>
      <c r="EMV75"/>
      <c r="EMW75"/>
      <c r="EMX75"/>
      <c r="EMY75"/>
      <c r="EMZ75"/>
      <c r="ENA75"/>
      <c r="ENB75"/>
      <c r="ENC75"/>
      <c r="END75"/>
      <c r="ENE75"/>
      <c r="ENF75"/>
      <c r="ENG75"/>
      <c r="ENH75"/>
      <c r="ENI75"/>
      <c r="ENJ75"/>
      <c r="ENK75"/>
      <c r="ENL75"/>
      <c r="ENM75"/>
      <c r="ENN75"/>
      <c r="ENO75"/>
      <c r="ENP75"/>
      <c r="ENQ75"/>
      <c r="ENR75"/>
      <c r="ENS75"/>
      <c r="ENT75"/>
      <c r="ENU75"/>
      <c r="ENV75"/>
      <c r="ENW75"/>
      <c r="ENX75"/>
      <c r="ENY75"/>
      <c r="ENZ75"/>
      <c r="EOA75"/>
      <c r="EOB75"/>
      <c r="EOC75"/>
      <c r="EOD75"/>
      <c r="EOE75"/>
      <c r="EOF75"/>
      <c r="EOG75"/>
      <c r="EOH75"/>
      <c r="EOI75"/>
      <c r="EOJ75"/>
      <c r="EOK75"/>
      <c r="EOL75"/>
      <c r="EOM75"/>
      <c r="EON75"/>
      <c r="EOO75"/>
      <c r="EOP75"/>
      <c r="EOQ75"/>
      <c r="EOR75"/>
      <c r="EOS75"/>
      <c r="EOT75"/>
      <c r="EOU75"/>
      <c r="EOV75"/>
      <c r="EOW75"/>
      <c r="EOX75"/>
      <c r="EOY75"/>
      <c r="EOZ75"/>
      <c r="EPA75"/>
      <c r="EPB75"/>
      <c r="EPC75"/>
      <c r="EPD75"/>
      <c r="EPE75"/>
      <c r="EPF75"/>
      <c r="EPG75"/>
      <c r="EPH75"/>
      <c r="EPI75"/>
      <c r="EPJ75"/>
      <c r="EPK75"/>
      <c r="EPL75"/>
      <c r="EPM75"/>
      <c r="EPN75"/>
      <c r="EPO75"/>
      <c r="EPP75"/>
      <c r="EPQ75"/>
      <c r="EPR75"/>
      <c r="EPS75"/>
      <c r="EPT75"/>
      <c r="EPU75"/>
      <c r="EPV75"/>
      <c r="EPW75"/>
      <c r="EPX75"/>
      <c r="EPY75"/>
      <c r="EPZ75"/>
      <c r="EQA75"/>
      <c r="EQB75"/>
      <c r="EQC75"/>
      <c r="EQD75"/>
      <c r="EQE75"/>
      <c r="EQF75"/>
      <c r="EQG75"/>
      <c r="EQH75"/>
      <c r="EQI75"/>
      <c r="EQJ75"/>
      <c r="EQK75"/>
      <c r="EQL75"/>
      <c r="EQM75"/>
      <c r="EQN75"/>
      <c r="EQO75"/>
      <c r="EQP75"/>
      <c r="EQQ75"/>
      <c r="EQR75"/>
      <c r="EQS75"/>
      <c r="EQT75"/>
      <c r="EQU75"/>
      <c r="EQV75"/>
      <c r="EQW75"/>
      <c r="EQX75"/>
      <c r="EQY75"/>
      <c r="EQZ75"/>
      <c r="ERA75"/>
      <c r="ERB75"/>
      <c r="ERC75"/>
      <c r="ERD75"/>
      <c r="ERE75"/>
      <c r="ERF75"/>
      <c r="ERG75"/>
      <c r="ERH75"/>
      <c r="ERI75"/>
      <c r="ERJ75"/>
      <c r="ERK75"/>
      <c r="ERL75"/>
      <c r="ERM75"/>
      <c r="ERN75"/>
      <c r="ERO75"/>
      <c r="ERP75"/>
      <c r="ERQ75"/>
      <c r="ERR75"/>
      <c r="ERS75"/>
      <c r="ERT75"/>
      <c r="ERU75"/>
      <c r="ERV75"/>
      <c r="ERW75"/>
      <c r="ERX75"/>
      <c r="ERY75"/>
      <c r="ERZ75"/>
      <c r="ESA75"/>
      <c r="ESB75"/>
      <c r="ESC75"/>
      <c r="ESD75"/>
      <c r="ESE75"/>
      <c r="ESF75"/>
      <c r="ESG75"/>
      <c r="ESH75"/>
      <c r="ESI75"/>
      <c r="ESJ75"/>
      <c r="ESK75"/>
      <c r="ESL75"/>
      <c r="ESM75"/>
      <c r="ESN75"/>
      <c r="ESO75"/>
      <c r="ESP75"/>
      <c r="ESQ75"/>
      <c r="ESR75"/>
      <c r="ESS75"/>
      <c r="EST75"/>
      <c r="ESU75"/>
      <c r="ESV75"/>
      <c r="ESW75"/>
      <c r="ESX75"/>
      <c r="ESY75"/>
      <c r="ESZ75"/>
      <c r="ETA75"/>
      <c r="ETB75"/>
      <c r="ETC75"/>
      <c r="ETD75"/>
      <c r="ETE75"/>
      <c r="ETF75"/>
      <c r="ETG75"/>
      <c r="ETH75"/>
      <c r="ETI75"/>
      <c r="ETJ75"/>
      <c r="ETK75"/>
      <c r="ETL75"/>
      <c r="ETM75"/>
      <c r="ETN75"/>
      <c r="ETO75"/>
      <c r="ETP75"/>
      <c r="ETQ75"/>
      <c r="ETR75"/>
      <c r="ETS75"/>
      <c r="ETT75"/>
      <c r="ETU75"/>
      <c r="ETV75"/>
      <c r="ETW75"/>
      <c r="ETX75"/>
      <c r="ETY75"/>
      <c r="ETZ75"/>
      <c r="EUA75"/>
      <c r="EUB75"/>
      <c r="EUC75"/>
      <c r="EUD75"/>
      <c r="EUE75"/>
      <c r="EUF75"/>
      <c r="EUG75"/>
      <c r="EUH75"/>
      <c r="EUI75"/>
      <c r="EUJ75"/>
      <c r="EUK75"/>
      <c r="EUL75"/>
      <c r="EUM75"/>
      <c r="EUN75"/>
      <c r="EUO75"/>
      <c r="EUP75"/>
      <c r="EUQ75"/>
      <c r="EUR75"/>
      <c r="EUS75"/>
      <c r="EUT75"/>
      <c r="EUU75"/>
      <c r="EUV75"/>
      <c r="EUW75"/>
      <c r="EUX75"/>
      <c r="EUY75"/>
      <c r="EUZ75"/>
      <c r="EVA75"/>
      <c r="EVB75"/>
      <c r="EVC75"/>
      <c r="EVD75"/>
      <c r="EVE75"/>
      <c r="EVF75"/>
      <c r="EVG75"/>
      <c r="EVH75"/>
      <c r="EVI75"/>
      <c r="EVJ75"/>
      <c r="EVK75"/>
      <c r="EVL75"/>
      <c r="EVM75"/>
      <c r="EVN75"/>
      <c r="EVO75"/>
      <c r="EVP75"/>
      <c r="EVQ75"/>
      <c r="EVR75"/>
      <c r="EVS75"/>
      <c r="EVT75"/>
      <c r="EVU75"/>
      <c r="EVV75"/>
      <c r="EVW75"/>
      <c r="EVX75"/>
      <c r="EVY75"/>
      <c r="EVZ75"/>
      <c r="EWA75"/>
      <c r="EWB75"/>
      <c r="EWC75"/>
      <c r="EWD75"/>
      <c r="EWE75"/>
      <c r="EWF75"/>
      <c r="EWG75"/>
      <c r="EWH75"/>
      <c r="EWI75"/>
      <c r="EWJ75"/>
      <c r="EWK75"/>
      <c r="EWL75"/>
      <c r="EWM75"/>
      <c r="EWN75"/>
      <c r="EWO75"/>
      <c r="EWP75"/>
      <c r="EWQ75"/>
      <c r="EWR75"/>
      <c r="EWS75"/>
      <c r="EWT75"/>
      <c r="EWU75"/>
      <c r="EWV75"/>
      <c r="EWW75"/>
      <c r="EWX75"/>
      <c r="EWY75"/>
      <c r="EWZ75"/>
      <c r="EXA75"/>
      <c r="EXB75"/>
      <c r="EXC75"/>
      <c r="EXD75"/>
      <c r="EXE75"/>
      <c r="EXF75"/>
      <c r="EXG75"/>
      <c r="EXH75"/>
      <c r="EXI75"/>
      <c r="EXJ75"/>
      <c r="EXK75"/>
      <c r="EXL75"/>
      <c r="EXM75"/>
      <c r="EXN75"/>
      <c r="EXO75"/>
      <c r="EXP75"/>
      <c r="EXQ75"/>
      <c r="EXR75"/>
      <c r="EXS75"/>
      <c r="EXT75"/>
      <c r="EXU75"/>
      <c r="EXV75"/>
      <c r="EXW75"/>
      <c r="EXX75"/>
      <c r="EXY75"/>
      <c r="EXZ75"/>
      <c r="EYA75"/>
      <c r="EYB75"/>
      <c r="EYC75"/>
      <c r="EYD75"/>
      <c r="EYE75"/>
      <c r="EYF75"/>
      <c r="EYG75"/>
      <c r="EYH75"/>
      <c r="EYI75"/>
      <c r="EYJ75"/>
      <c r="EYK75"/>
      <c r="EYL75"/>
      <c r="EYM75"/>
      <c r="EYN75"/>
      <c r="EYO75"/>
      <c r="EYP75"/>
      <c r="EYQ75"/>
      <c r="EYR75"/>
      <c r="EYS75"/>
      <c r="EYT75"/>
      <c r="EYU75"/>
      <c r="EYV75"/>
      <c r="EYW75"/>
      <c r="EYX75"/>
      <c r="EYY75"/>
      <c r="EYZ75"/>
      <c r="EZA75"/>
      <c r="EZB75"/>
      <c r="EZC75"/>
      <c r="EZD75"/>
      <c r="EZE75"/>
      <c r="EZF75"/>
      <c r="EZG75"/>
      <c r="EZH75"/>
      <c r="EZI75"/>
      <c r="EZJ75"/>
      <c r="EZK75"/>
      <c r="EZL75"/>
      <c r="EZM75"/>
      <c r="EZN75"/>
      <c r="EZO75"/>
      <c r="EZP75"/>
      <c r="EZQ75"/>
      <c r="EZR75"/>
      <c r="EZS75"/>
      <c r="EZT75"/>
      <c r="EZU75"/>
      <c r="EZV75"/>
      <c r="EZW75"/>
      <c r="EZX75"/>
      <c r="EZY75"/>
      <c r="EZZ75"/>
      <c r="FAA75"/>
      <c r="FAB75"/>
      <c r="FAC75"/>
      <c r="FAD75"/>
      <c r="FAE75"/>
      <c r="FAF75"/>
      <c r="FAG75"/>
      <c r="FAH75"/>
      <c r="FAI75"/>
      <c r="FAJ75"/>
      <c r="FAK75"/>
      <c r="FAL75"/>
      <c r="FAM75"/>
      <c r="FAN75"/>
      <c r="FAO75"/>
      <c r="FAP75"/>
      <c r="FAQ75"/>
      <c r="FAR75"/>
      <c r="FAS75"/>
      <c r="FAT75"/>
      <c r="FAU75"/>
      <c r="FAV75"/>
      <c r="FAW75"/>
      <c r="FAX75"/>
      <c r="FAY75"/>
      <c r="FAZ75"/>
      <c r="FBA75"/>
      <c r="FBB75"/>
      <c r="FBC75"/>
      <c r="FBD75"/>
      <c r="FBE75"/>
      <c r="FBF75"/>
      <c r="FBG75"/>
      <c r="FBH75"/>
      <c r="FBI75"/>
      <c r="FBJ75"/>
      <c r="FBK75"/>
      <c r="FBL75"/>
      <c r="FBM75"/>
      <c r="FBN75"/>
      <c r="FBO75"/>
      <c r="FBP75"/>
      <c r="FBQ75"/>
      <c r="FBR75"/>
      <c r="FBS75"/>
      <c r="FBT75"/>
      <c r="FBU75"/>
      <c r="FBV75"/>
      <c r="FBW75"/>
      <c r="FBX75"/>
      <c r="FBY75"/>
      <c r="FBZ75"/>
      <c r="FCA75"/>
      <c r="FCB75"/>
      <c r="FCC75"/>
      <c r="FCD75"/>
      <c r="FCE75"/>
      <c r="FCF75"/>
      <c r="FCG75"/>
      <c r="FCH75"/>
      <c r="FCI75"/>
      <c r="FCJ75"/>
      <c r="FCK75"/>
      <c r="FCL75"/>
      <c r="FCM75"/>
      <c r="FCN75"/>
      <c r="FCO75"/>
      <c r="FCP75"/>
      <c r="FCQ75"/>
      <c r="FCR75"/>
      <c r="FCS75"/>
      <c r="FCT75"/>
      <c r="FCU75"/>
      <c r="FCV75"/>
      <c r="FCW75"/>
      <c r="FCX75"/>
      <c r="FCY75"/>
      <c r="FCZ75"/>
      <c r="FDA75"/>
      <c r="FDB75"/>
      <c r="FDC75"/>
      <c r="FDD75"/>
      <c r="FDE75"/>
      <c r="FDF75"/>
      <c r="FDG75"/>
      <c r="FDH75"/>
      <c r="FDI75"/>
      <c r="FDJ75"/>
      <c r="FDK75"/>
      <c r="FDL75"/>
      <c r="FDM75"/>
      <c r="FDN75"/>
      <c r="FDO75"/>
      <c r="FDP75"/>
      <c r="FDQ75"/>
      <c r="FDR75"/>
      <c r="FDS75"/>
      <c r="FDT75"/>
      <c r="FDU75"/>
      <c r="FDV75"/>
      <c r="FDW75"/>
      <c r="FDX75"/>
      <c r="FDY75"/>
      <c r="FDZ75"/>
      <c r="FEA75"/>
      <c r="FEB75"/>
      <c r="FEC75"/>
      <c r="FED75"/>
      <c r="FEE75"/>
      <c r="FEF75"/>
      <c r="FEG75"/>
      <c r="FEH75"/>
      <c r="FEI75"/>
      <c r="FEJ75"/>
      <c r="FEK75"/>
      <c r="FEL75"/>
      <c r="FEM75"/>
      <c r="FEN75"/>
      <c r="FEO75"/>
      <c r="FEP75"/>
      <c r="FEQ75"/>
      <c r="FER75"/>
      <c r="FES75"/>
      <c r="FET75"/>
      <c r="FEU75"/>
      <c r="FEV75"/>
      <c r="FEW75"/>
      <c r="FEX75"/>
      <c r="FEY75"/>
      <c r="FEZ75"/>
      <c r="FFA75"/>
      <c r="FFB75"/>
      <c r="FFC75"/>
      <c r="FFD75"/>
      <c r="FFE75"/>
      <c r="FFF75"/>
      <c r="FFG75"/>
      <c r="FFH75"/>
      <c r="FFI75"/>
      <c r="FFJ75"/>
      <c r="FFK75"/>
      <c r="FFL75"/>
      <c r="FFM75"/>
      <c r="FFN75"/>
      <c r="FFO75"/>
      <c r="FFP75"/>
      <c r="FFQ75"/>
      <c r="FFR75"/>
      <c r="FFS75"/>
      <c r="FFT75"/>
      <c r="FFU75"/>
      <c r="FFV75"/>
      <c r="FFW75"/>
      <c r="FFX75"/>
      <c r="FFY75"/>
      <c r="FFZ75"/>
      <c r="FGA75"/>
      <c r="FGB75"/>
      <c r="FGC75"/>
      <c r="FGD75"/>
      <c r="FGE75"/>
      <c r="FGF75"/>
      <c r="FGG75"/>
      <c r="FGH75"/>
      <c r="FGI75"/>
      <c r="FGJ75"/>
      <c r="FGK75"/>
      <c r="FGL75"/>
      <c r="FGM75"/>
      <c r="FGN75"/>
      <c r="FGO75"/>
      <c r="FGP75"/>
      <c r="FGQ75"/>
      <c r="FGR75"/>
      <c r="FGS75"/>
      <c r="FGT75"/>
      <c r="FGU75"/>
      <c r="FGV75"/>
      <c r="FGW75"/>
      <c r="FGX75"/>
      <c r="FGY75"/>
      <c r="FGZ75"/>
      <c r="FHA75"/>
      <c r="FHB75"/>
      <c r="FHC75"/>
      <c r="FHD75"/>
      <c r="FHE75"/>
      <c r="FHF75"/>
      <c r="FHG75"/>
      <c r="FHH75"/>
      <c r="FHI75"/>
      <c r="FHJ75"/>
      <c r="FHK75"/>
      <c r="FHL75"/>
      <c r="FHM75"/>
      <c r="FHN75"/>
      <c r="FHO75"/>
      <c r="FHP75"/>
      <c r="FHQ75"/>
      <c r="FHR75"/>
      <c r="FHS75"/>
      <c r="FHT75"/>
      <c r="FHU75"/>
      <c r="FHV75"/>
      <c r="FHW75"/>
      <c r="FHX75"/>
      <c r="FHY75"/>
      <c r="FHZ75"/>
      <c r="FIA75"/>
      <c r="FIB75"/>
      <c r="FIC75"/>
      <c r="FID75"/>
      <c r="FIE75"/>
      <c r="FIF75"/>
      <c r="FIG75"/>
      <c r="FIH75"/>
      <c r="FII75"/>
      <c r="FIJ75"/>
      <c r="FIK75"/>
      <c r="FIL75"/>
      <c r="FIM75"/>
      <c r="FIN75"/>
      <c r="FIO75"/>
      <c r="FIP75"/>
      <c r="FIQ75"/>
      <c r="FIR75"/>
      <c r="FIS75"/>
      <c r="FIT75"/>
      <c r="FIU75"/>
      <c r="FIV75"/>
      <c r="FIW75"/>
      <c r="FIX75"/>
      <c r="FIY75"/>
      <c r="FIZ75"/>
      <c r="FJA75"/>
      <c r="FJB75"/>
      <c r="FJC75"/>
      <c r="FJD75"/>
      <c r="FJE75"/>
      <c r="FJF75"/>
      <c r="FJG75"/>
      <c r="FJH75"/>
      <c r="FJI75"/>
      <c r="FJJ75"/>
      <c r="FJK75"/>
      <c r="FJL75"/>
      <c r="FJM75"/>
      <c r="FJN75"/>
      <c r="FJO75"/>
      <c r="FJP75"/>
      <c r="FJQ75"/>
      <c r="FJR75"/>
      <c r="FJS75"/>
      <c r="FJT75"/>
      <c r="FJU75"/>
      <c r="FJV75"/>
      <c r="FJW75"/>
      <c r="FJX75"/>
      <c r="FJY75"/>
      <c r="FJZ75"/>
      <c r="FKA75"/>
      <c r="FKB75"/>
      <c r="FKC75"/>
      <c r="FKD75"/>
      <c r="FKE75"/>
      <c r="FKF75"/>
      <c r="FKG75"/>
      <c r="FKH75"/>
      <c r="FKI75"/>
      <c r="FKJ75"/>
      <c r="FKK75"/>
      <c r="FKL75"/>
      <c r="FKM75"/>
      <c r="FKN75"/>
      <c r="FKO75"/>
      <c r="FKP75"/>
      <c r="FKQ75"/>
      <c r="FKR75"/>
      <c r="FKS75"/>
      <c r="FKT75"/>
      <c r="FKU75"/>
      <c r="FKV75"/>
      <c r="FKW75"/>
      <c r="FKX75"/>
      <c r="FKY75"/>
      <c r="FKZ75"/>
      <c r="FLA75"/>
      <c r="FLB75"/>
      <c r="FLC75"/>
      <c r="FLD75"/>
      <c r="FLE75"/>
      <c r="FLF75"/>
      <c r="FLG75"/>
      <c r="FLH75"/>
      <c r="FLI75"/>
      <c r="FLJ75"/>
      <c r="FLK75"/>
      <c r="FLL75"/>
      <c r="FLM75"/>
      <c r="FLN75"/>
      <c r="FLO75"/>
      <c r="FLP75"/>
      <c r="FLQ75"/>
      <c r="FLR75"/>
      <c r="FLS75"/>
      <c r="FLT75"/>
      <c r="FLU75"/>
      <c r="FLV75"/>
      <c r="FLW75"/>
      <c r="FLX75"/>
      <c r="FLY75"/>
      <c r="FLZ75"/>
      <c r="FMA75"/>
      <c r="FMB75"/>
      <c r="FMC75"/>
      <c r="FMD75"/>
      <c r="FME75"/>
      <c r="FMF75"/>
      <c r="FMG75"/>
      <c r="FMH75"/>
      <c r="FMI75"/>
      <c r="FMJ75"/>
      <c r="FMK75"/>
      <c r="FML75"/>
      <c r="FMM75"/>
      <c r="FMN75"/>
      <c r="FMO75"/>
      <c r="FMP75"/>
      <c r="FMQ75"/>
      <c r="FMR75"/>
      <c r="FMS75"/>
      <c r="FMT75"/>
      <c r="FMU75"/>
      <c r="FMV75"/>
      <c r="FMW75"/>
      <c r="FMX75"/>
      <c r="FMY75"/>
      <c r="FMZ75"/>
      <c r="FNA75"/>
      <c r="FNB75"/>
      <c r="FNC75"/>
      <c r="FND75"/>
      <c r="FNE75"/>
      <c r="FNF75"/>
      <c r="FNG75"/>
      <c r="FNH75"/>
      <c r="FNI75"/>
      <c r="FNJ75"/>
      <c r="FNK75"/>
      <c r="FNL75"/>
      <c r="FNM75"/>
      <c r="FNN75"/>
      <c r="FNO75"/>
      <c r="FNP75"/>
      <c r="FNQ75"/>
      <c r="FNR75"/>
      <c r="FNS75"/>
      <c r="FNT75"/>
      <c r="FNU75"/>
      <c r="FNV75"/>
      <c r="FNW75"/>
      <c r="FNX75"/>
      <c r="FNY75"/>
      <c r="FNZ75"/>
      <c r="FOA75"/>
      <c r="FOB75"/>
      <c r="FOC75"/>
      <c r="FOD75"/>
      <c r="FOE75"/>
      <c r="FOF75"/>
      <c r="FOG75"/>
      <c r="FOH75"/>
      <c r="FOI75"/>
      <c r="FOJ75"/>
      <c r="FOK75"/>
      <c r="FOL75"/>
      <c r="FOM75"/>
      <c r="FON75"/>
      <c r="FOO75"/>
      <c r="FOP75"/>
      <c r="FOQ75"/>
      <c r="FOR75"/>
      <c r="FOS75"/>
      <c r="FOT75"/>
      <c r="FOU75"/>
      <c r="FOV75"/>
      <c r="FOW75"/>
      <c r="FOX75"/>
      <c r="FOY75"/>
      <c r="FOZ75"/>
      <c r="FPA75"/>
      <c r="FPB75"/>
      <c r="FPC75"/>
      <c r="FPD75"/>
      <c r="FPE75"/>
      <c r="FPF75"/>
      <c r="FPG75"/>
      <c r="FPH75"/>
      <c r="FPI75"/>
      <c r="FPJ75"/>
      <c r="FPK75"/>
      <c r="FPL75"/>
      <c r="FPM75"/>
      <c r="FPN75"/>
      <c r="FPO75"/>
      <c r="FPP75"/>
      <c r="FPQ75"/>
      <c r="FPR75"/>
      <c r="FPS75"/>
      <c r="FPT75"/>
      <c r="FPU75"/>
      <c r="FPV75"/>
      <c r="FPW75"/>
      <c r="FPX75"/>
      <c r="FPY75"/>
      <c r="FPZ75"/>
      <c r="FQA75"/>
      <c r="FQB75"/>
      <c r="FQC75"/>
      <c r="FQD75"/>
      <c r="FQE75"/>
      <c r="FQF75"/>
      <c r="FQG75"/>
      <c r="FQH75"/>
      <c r="FQI75"/>
      <c r="FQJ75"/>
      <c r="FQK75"/>
      <c r="FQL75"/>
      <c r="FQM75"/>
      <c r="FQN75"/>
      <c r="FQO75"/>
      <c r="FQP75"/>
      <c r="FQQ75"/>
      <c r="FQR75"/>
      <c r="FQS75"/>
      <c r="FQT75"/>
      <c r="FQU75"/>
      <c r="FQV75"/>
      <c r="FQW75"/>
      <c r="FQX75"/>
      <c r="FQY75"/>
      <c r="FQZ75"/>
      <c r="FRA75"/>
      <c r="FRB75"/>
      <c r="FRC75"/>
      <c r="FRD75"/>
      <c r="FRE75"/>
      <c r="FRF75"/>
      <c r="FRG75"/>
      <c r="FRH75"/>
      <c r="FRI75"/>
      <c r="FRJ75"/>
      <c r="FRK75"/>
      <c r="FRL75"/>
      <c r="FRM75"/>
      <c r="FRN75"/>
      <c r="FRO75"/>
      <c r="FRP75"/>
      <c r="FRQ75"/>
      <c r="FRR75"/>
      <c r="FRS75"/>
      <c r="FRT75"/>
      <c r="FRU75"/>
      <c r="FRV75"/>
      <c r="FRW75"/>
      <c r="FRX75"/>
      <c r="FRY75"/>
      <c r="FRZ75"/>
      <c r="FSA75"/>
      <c r="FSB75"/>
      <c r="FSC75"/>
      <c r="FSD75"/>
      <c r="FSE75"/>
      <c r="FSF75"/>
      <c r="FSG75"/>
      <c r="FSH75"/>
      <c r="FSI75"/>
      <c r="FSJ75"/>
      <c r="FSK75"/>
      <c r="FSL75"/>
      <c r="FSM75"/>
      <c r="FSN75"/>
      <c r="FSO75"/>
      <c r="FSP75"/>
      <c r="FSQ75"/>
      <c r="FSR75"/>
      <c r="FSS75"/>
      <c r="FST75"/>
      <c r="FSU75"/>
      <c r="FSV75"/>
      <c r="FSW75"/>
      <c r="FSX75"/>
      <c r="FSY75"/>
      <c r="FSZ75"/>
      <c r="FTA75"/>
      <c r="FTB75"/>
      <c r="FTC75"/>
      <c r="FTD75"/>
      <c r="FTE75"/>
      <c r="FTF75"/>
      <c r="FTG75"/>
      <c r="FTH75"/>
      <c r="FTI75"/>
      <c r="FTJ75"/>
      <c r="FTK75"/>
      <c r="FTL75"/>
      <c r="FTM75"/>
      <c r="FTN75"/>
      <c r="FTO75"/>
      <c r="FTP75"/>
      <c r="FTQ75"/>
      <c r="FTR75"/>
      <c r="FTS75"/>
      <c r="FTT75"/>
      <c r="FTU75"/>
      <c r="FTV75"/>
      <c r="FTW75"/>
      <c r="FTX75"/>
      <c r="FTY75"/>
      <c r="FTZ75"/>
      <c r="FUA75"/>
      <c r="FUB75"/>
      <c r="FUC75"/>
      <c r="FUD75"/>
      <c r="FUE75"/>
      <c r="FUF75"/>
      <c r="FUG75"/>
      <c r="FUH75"/>
      <c r="FUI75"/>
      <c r="FUJ75"/>
      <c r="FUK75"/>
      <c r="FUL75"/>
      <c r="FUM75"/>
      <c r="FUN75"/>
      <c r="FUO75"/>
      <c r="FUP75"/>
      <c r="FUQ75"/>
      <c r="FUR75"/>
      <c r="FUS75"/>
      <c r="FUT75"/>
      <c r="FUU75"/>
      <c r="FUV75"/>
      <c r="FUW75"/>
      <c r="FUX75"/>
      <c r="FUY75"/>
      <c r="FUZ75"/>
      <c r="FVA75"/>
      <c r="FVB75"/>
      <c r="FVC75"/>
      <c r="FVD75"/>
      <c r="FVE75"/>
      <c r="FVF75"/>
      <c r="FVG75"/>
      <c r="FVH75"/>
      <c r="FVI75"/>
      <c r="FVJ75"/>
      <c r="FVK75"/>
      <c r="FVL75"/>
      <c r="FVM75"/>
      <c r="FVN75"/>
      <c r="FVO75"/>
      <c r="FVP75"/>
      <c r="FVQ75"/>
      <c r="FVR75"/>
      <c r="FVS75"/>
      <c r="FVT75"/>
      <c r="FVU75"/>
      <c r="FVV75"/>
      <c r="FVW75"/>
      <c r="FVX75"/>
      <c r="FVY75"/>
      <c r="FVZ75"/>
      <c r="FWA75"/>
      <c r="FWB75"/>
      <c r="FWC75"/>
      <c r="FWD75"/>
      <c r="FWE75"/>
      <c r="FWF75"/>
      <c r="FWG75"/>
      <c r="FWH75"/>
      <c r="FWI75"/>
      <c r="FWJ75"/>
      <c r="FWK75"/>
      <c r="FWL75"/>
      <c r="FWM75"/>
      <c r="FWN75"/>
      <c r="FWO75"/>
      <c r="FWP75"/>
      <c r="FWQ75"/>
      <c r="FWR75"/>
      <c r="FWS75"/>
      <c r="FWT75"/>
      <c r="FWU75"/>
      <c r="FWV75"/>
      <c r="FWW75"/>
      <c r="FWX75"/>
      <c r="FWY75"/>
      <c r="FWZ75"/>
      <c r="FXA75"/>
      <c r="FXB75"/>
      <c r="FXC75"/>
      <c r="FXD75"/>
      <c r="FXE75"/>
      <c r="FXF75"/>
      <c r="FXG75"/>
      <c r="FXH75"/>
      <c r="FXI75"/>
      <c r="FXJ75"/>
      <c r="FXK75"/>
      <c r="FXL75"/>
      <c r="FXM75"/>
      <c r="FXN75"/>
      <c r="FXO75"/>
      <c r="FXP75"/>
      <c r="FXQ75"/>
      <c r="FXR75"/>
      <c r="FXS75"/>
      <c r="FXT75"/>
      <c r="FXU75"/>
      <c r="FXV75"/>
      <c r="FXW75"/>
      <c r="FXX75"/>
      <c r="FXY75"/>
      <c r="FXZ75"/>
      <c r="FYA75"/>
      <c r="FYB75"/>
      <c r="FYC75"/>
      <c r="FYD75"/>
      <c r="FYE75"/>
      <c r="FYF75"/>
      <c r="FYG75"/>
      <c r="FYH75"/>
      <c r="FYI75"/>
      <c r="FYJ75"/>
      <c r="FYK75"/>
      <c r="FYL75"/>
      <c r="FYM75"/>
      <c r="FYN75"/>
      <c r="FYO75"/>
      <c r="FYP75"/>
      <c r="FYQ75"/>
      <c r="FYR75"/>
      <c r="FYS75"/>
      <c r="FYT75"/>
      <c r="FYU75"/>
      <c r="FYV75"/>
      <c r="FYW75"/>
      <c r="FYX75"/>
      <c r="FYY75"/>
      <c r="FYZ75"/>
      <c r="FZA75"/>
      <c r="FZB75"/>
      <c r="FZC75"/>
      <c r="FZD75"/>
      <c r="FZE75"/>
      <c r="FZF75"/>
      <c r="FZG75"/>
      <c r="FZH75"/>
      <c r="FZI75"/>
      <c r="FZJ75"/>
      <c r="FZK75"/>
      <c r="FZL75"/>
      <c r="FZM75"/>
      <c r="FZN75"/>
      <c r="FZO75"/>
      <c r="FZP75"/>
      <c r="FZQ75"/>
      <c r="FZR75"/>
      <c r="FZS75"/>
      <c r="FZT75"/>
      <c r="FZU75"/>
      <c r="FZV75"/>
      <c r="FZW75"/>
      <c r="FZX75"/>
      <c r="FZY75"/>
      <c r="FZZ75"/>
      <c r="GAA75"/>
      <c r="GAB75"/>
      <c r="GAC75"/>
      <c r="GAD75"/>
      <c r="GAE75"/>
      <c r="GAF75"/>
      <c r="GAG75"/>
      <c r="GAH75"/>
      <c r="GAI75"/>
      <c r="GAJ75"/>
      <c r="GAK75"/>
      <c r="GAL75"/>
      <c r="GAM75"/>
      <c r="GAN75"/>
      <c r="GAO75"/>
      <c r="GAP75"/>
      <c r="GAQ75"/>
      <c r="GAR75"/>
      <c r="GAS75"/>
      <c r="GAT75"/>
      <c r="GAU75"/>
      <c r="GAV75"/>
      <c r="GAW75"/>
      <c r="GAX75"/>
      <c r="GAY75"/>
      <c r="GAZ75"/>
      <c r="GBA75"/>
      <c r="GBB75"/>
      <c r="GBC75"/>
      <c r="GBD75"/>
      <c r="GBE75"/>
      <c r="GBF75"/>
      <c r="GBG75"/>
      <c r="GBH75"/>
      <c r="GBI75"/>
      <c r="GBJ75"/>
      <c r="GBK75"/>
      <c r="GBL75"/>
      <c r="GBM75"/>
      <c r="GBN75"/>
      <c r="GBO75"/>
      <c r="GBP75"/>
      <c r="GBQ75"/>
      <c r="GBR75"/>
      <c r="GBS75"/>
      <c r="GBT75"/>
      <c r="GBU75"/>
      <c r="GBV75"/>
      <c r="GBW75"/>
      <c r="GBX75"/>
      <c r="GBY75"/>
      <c r="GBZ75"/>
      <c r="GCA75"/>
      <c r="GCB75"/>
      <c r="GCC75"/>
      <c r="GCD75"/>
      <c r="GCE75"/>
      <c r="GCF75"/>
      <c r="GCG75"/>
      <c r="GCH75"/>
      <c r="GCI75"/>
      <c r="GCJ75"/>
      <c r="GCK75"/>
      <c r="GCL75"/>
      <c r="GCM75"/>
      <c r="GCN75"/>
      <c r="GCO75"/>
      <c r="GCP75"/>
      <c r="GCQ75"/>
      <c r="GCR75"/>
      <c r="GCS75"/>
      <c r="GCT75"/>
      <c r="GCU75"/>
      <c r="GCV75"/>
      <c r="GCW75"/>
      <c r="GCX75"/>
      <c r="GCY75"/>
      <c r="GCZ75"/>
      <c r="GDA75"/>
      <c r="GDB75"/>
      <c r="GDC75"/>
      <c r="GDD75"/>
      <c r="GDE75"/>
      <c r="GDF75"/>
      <c r="GDG75"/>
      <c r="GDH75"/>
      <c r="GDI75"/>
      <c r="GDJ75"/>
      <c r="GDK75"/>
      <c r="GDL75"/>
      <c r="GDM75"/>
      <c r="GDN75"/>
      <c r="GDO75"/>
      <c r="GDP75"/>
      <c r="GDQ75"/>
      <c r="GDR75"/>
      <c r="GDS75"/>
      <c r="GDT75"/>
      <c r="GDU75"/>
      <c r="GDV75"/>
      <c r="GDW75"/>
      <c r="GDX75"/>
      <c r="GDY75"/>
      <c r="GDZ75"/>
      <c r="GEA75"/>
      <c r="GEB75"/>
      <c r="GEC75"/>
      <c r="GED75"/>
      <c r="GEE75"/>
      <c r="GEF75"/>
      <c r="GEG75"/>
      <c r="GEH75"/>
      <c r="GEI75"/>
      <c r="GEJ75"/>
      <c r="GEK75"/>
      <c r="GEL75"/>
      <c r="GEM75"/>
      <c r="GEN75"/>
      <c r="GEO75"/>
      <c r="GEP75"/>
      <c r="GEQ75"/>
      <c r="GER75"/>
      <c r="GES75"/>
      <c r="GET75"/>
      <c r="GEU75"/>
      <c r="GEV75"/>
      <c r="GEW75"/>
      <c r="GEX75"/>
      <c r="GEY75"/>
      <c r="GEZ75"/>
      <c r="GFA75"/>
      <c r="GFB75"/>
      <c r="GFC75"/>
      <c r="GFD75"/>
      <c r="GFE75"/>
      <c r="GFF75"/>
      <c r="GFG75"/>
      <c r="GFH75"/>
      <c r="GFI75"/>
      <c r="GFJ75"/>
      <c r="GFK75"/>
      <c r="GFL75"/>
      <c r="GFM75"/>
      <c r="GFN75"/>
      <c r="GFO75"/>
      <c r="GFP75"/>
      <c r="GFQ75"/>
      <c r="GFR75"/>
      <c r="GFS75"/>
      <c r="GFT75"/>
      <c r="GFU75"/>
      <c r="GFV75"/>
      <c r="GFW75"/>
      <c r="GFX75"/>
      <c r="GFY75"/>
      <c r="GFZ75"/>
      <c r="GGA75"/>
      <c r="GGB75"/>
      <c r="GGC75"/>
      <c r="GGD75"/>
      <c r="GGE75"/>
      <c r="GGF75"/>
      <c r="GGG75"/>
      <c r="GGH75"/>
      <c r="GGI75"/>
      <c r="GGJ75"/>
      <c r="GGK75"/>
      <c r="GGL75"/>
      <c r="GGM75"/>
      <c r="GGN75"/>
      <c r="GGO75"/>
      <c r="GGP75"/>
      <c r="GGQ75"/>
      <c r="GGR75"/>
      <c r="GGS75"/>
      <c r="GGT75"/>
      <c r="GGU75"/>
      <c r="GGV75"/>
      <c r="GGW75"/>
      <c r="GGX75"/>
      <c r="GGY75"/>
      <c r="GGZ75"/>
      <c r="GHA75"/>
      <c r="GHB75"/>
      <c r="GHC75"/>
      <c r="GHD75"/>
      <c r="GHE75"/>
      <c r="GHF75"/>
      <c r="GHG75"/>
      <c r="GHH75"/>
      <c r="GHI75"/>
      <c r="GHJ75"/>
      <c r="GHK75"/>
      <c r="GHL75"/>
      <c r="GHM75"/>
      <c r="GHN75"/>
      <c r="GHO75"/>
      <c r="GHP75"/>
      <c r="GHQ75"/>
      <c r="GHR75"/>
      <c r="GHS75"/>
      <c r="GHT75"/>
      <c r="GHU75"/>
      <c r="GHV75"/>
      <c r="GHW75"/>
      <c r="GHX75"/>
      <c r="GHY75"/>
      <c r="GHZ75"/>
      <c r="GIA75"/>
      <c r="GIB75"/>
      <c r="GIC75"/>
      <c r="GID75"/>
      <c r="GIE75"/>
      <c r="GIF75"/>
      <c r="GIG75"/>
      <c r="GIH75"/>
      <c r="GII75"/>
      <c r="GIJ75"/>
      <c r="GIK75"/>
      <c r="GIL75"/>
      <c r="GIM75"/>
      <c r="GIN75"/>
      <c r="GIO75"/>
      <c r="GIP75"/>
      <c r="GIQ75"/>
      <c r="GIR75"/>
      <c r="GIS75"/>
      <c r="GIT75"/>
      <c r="GIU75"/>
      <c r="GIV75"/>
      <c r="GIW75"/>
      <c r="GIX75"/>
      <c r="GIY75"/>
      <c r="GIZ75"/>
      <c r="GJA75"/>
      <c r="GJB75"/>
      <c r="GJC75"/>
      <c r="GJD75"/>
      <c r="GJE75"/>
      <c r="GJF75"/>
      <c r="GJG75"/>
      <c r="GJH75"/>
      <c r="GJI75"/>
      <c r="GJJ75"/>
      <c r="GJK75"/>
      <c r="GJL75"/>
      <c r="GJM75"/>
      <c r="GJN75"/>
      <c r="GJO75"/>
      <c r="GJP75"/>
      <c r="GJQ75"/>
      <c r="GJR75"/>
      <c r="GJS75"/>
      <c r="GJT75"/>
      <c r="GJU75"/>
      <c r="GJV75"/>
      <c r="GJW75"/>
      <c r="GJX75"/>
      <c r="GJY75"/>
      <c r="GJZ75"/>
      <c r="GKA75"/>
      <c r="GKB75"/>
      <c r="GKC75"/>
      <c r="GKD75"/>
      <c r="GKE75"/>
      <c r="GKF75"/>
      <c r="GKG75"/>
      <c r="GKH75"/>
      <c r="GKI75"/>
      <c r="GKJ75"/>
      <c r="GKK75"/>
      <c r="GKL75"/>
      <c r="GKM75"/>
      <c r="GKN75"/>
      <c r="GKO75"/>
      <c r="GKP75"/>
      <c r="GKQ75"/>
      <c r="GKR75"/>
      <c r="GKS75"/>
      <c r="GKT75"/>
      <c r="GKU75"/>
      <c r="GKV75"/>
      <c r="GKW75"/>
      <c r="GKX75"/>
      <c r="GKY75"/>
      <c r="GKZ75"/>
      <c r="GLA75"/>
      <c r="GLB75"/>
      <c r="GLC75"/>
      <c r="GLD75"/>
      <c r="GLE75"/>
      <c r="GLF75"/>
      <c r="GLG75"/>
      <c r="GLH75"/>
      <c r="GLI75"/>
      <c r="GLJ75"/>
      <c r="GLK75"/>
      <c r="GLL75"/>
      <c r="GLM75"/>
      <c r="GLN75"/>
      <c r="GLO75"/>
      <c r="GLP75"/>
      <c r="GLQ75"/>
      <c r="GLR75"/>
      <c r="GLS75"/>
      <c r="GLT75"/>
      <c r="GLU75"/>
      <c r="GLV75"/>
      <c r="GLW75"/>
      <c r="GLX75"/>
      <c r="GLY75"/>
      <c r="GLZ75"/>
      <c r="GMA75"/>
      <c r="GMB75"/>
      <c r="GMC75"/>
      <c r="GMD75"/>
      <c r="GME75"/>
      <c r="GMF75"/>
      <c r="GMG75"/>
      <c r="GMH75"/>
      <c r="GMI75"/>
      <c r="GMJ75"/>
      <c r="GMK75"/>
      <c r="GML75"/>
      <c r="GMM75"/>
      <c r="GMN75"/>
      <c r="GMO75"/>
      <c r="GMP75"/>
      <c r="GMQ75"/>
      <c r="GMR75"/>
      <c r="GMS75"/>
      <c r="GMT75"/>
      <c r="GMU75"/>
      <c r="GMV75"/>
      <c r="GMW75"/>
      <c r="GMX75"/>
      <c r="GMY75"/>
      <c r="GMZ75"/>
      <c r="GNA75"/>
      <c r="GNB75"/>
      <c r="GNC75"/>
      <c r="GND75"/>
      <c r="GNE75"/>
      <c r="GNF75"/>
      <c r="GNG75"/>
      <c r="GNH75"/>
      <c r="GNI75"/>
      <c r="GNJ75"/>
      <c r="GNK75"/>
      <c r="GNL75"/>
      <c r="GNM75"/>
      <c r="GNN75"/>
      <c r="GNO75"/>
      <c r="GNP75"/>
      <c r="GNQ75"/>
      <c r="GNR75"/>
      <c r="GNS75"/>
      <c r="GNT75"/>
      <c r="GNU75"/>
      <c r="GNV75"/>
      <c r="GNW75"/>
      <c r="GNX75"/>
      <c r="GNY75"/>
      <c r="GNZ75"/>
      <c r="GOA75"/>
      <c r="GOB75"/>
      <c r="GOC75"/>
      <c r="GOD75"/>
      <c r="GOE75"/>
      <c r="GOF75"/>
      <c r="GOG75"/>
      <c r="GOH75"/>
      <c r="GOI75"/>
      <c r="GOJ75"/>
      <c r="GOK75"/>
      <c r="GOL75"/>
      <c r="GOM75"/>
      <c r="GON75"/>
      <c r="GOO75"/>
      <c r="GOP75"/>
      <c r="GOQ75"/>
      <c r="GOR75"/>
      <c r="GOS75"/>
      <c r="GOT75"/>
      <c r="GOU75"/>
      <c r="GOV75"/>
      <c r="GOW75"/>
      <c r="GOX75"/>
      <c r="GOY75"/>
      <c r="GOZ75"/>
      <c r="GPA75"/>
      <c r="GPB75"/>
      <c r="GPC75"/>
      <c r="GPD75"/>
      <c r="GPE75"/>
      <c r="GPF75"/>
      <c r="GPG75"/>
      <c r="GPH75"/>
      <c r="GPI75"/>
      <c r="GPJ75"/>
      <c r="GPK75"/>
      <c r="GPL75"/>
      <c r="GPM75"/>
      <c r="GPN75"/>
      <c r="GPO75"/>
      <c r="GPP75"/>
      <c r="GPQ75"/>
      <c r="GPR75"/>
      <c r="GPS75"/>
      <c r="GPT75"/>
      <c r="GPU75"/>
      <c r="GPV75"/>
      <c r="GPW75"/>
      <c r="GPX75"/>
      <c r="GPY75"/>
      <c r="GPZ75"/>
      <c r="GQA75"/>
      <c r="GQB75"/>
      <c r="GQC75"/>
      <c r="GQD75"/>
      <c r="GQE75"/>
      <c r="GQF75"/>
      <c r="GQG75"/>
      <c r="GQH75"/>
      <c r="GQI75"/>
      <c r="GQJ75"/>
      <c r="GQK75"/>
      <c r="GQL75"/>
      <c r="GQM75"/>
      <c r="GQN75"/>
      <c r="GQO75"/>
      <c r="GQP75"/>
      <c r="GQQ75"/>
      <c r="GQR75"/>
      <c r="GQS75"/>
      <c r="GQT75"/>
      <c r="GQU75"/>
      <c r="GQV75"/>
      <c r="GQW75"/>
      <c r="GQX75"/>
      <c r="GQY75"/>
      <c r="GQZ75"/>
      <c r="GRA75"/>
      <c r="GRB75"/>
      <c r="GRC75"/>
      <c r="GRD75"/>
      <c r="GRE75"/>
      <c r="GRF75"/>
      <c r="GRG75"/>
      <c r="GRH75"/>
      <c r="GRI75"/>
      <c r="GRJ75"/>
      <c r="GRK75"/>
      <c r="GRL75"/>
      <c r="GRM75"/>
      <c r="GRN75"/>
      <c r="GRO75"/>
      <c r="GRP75"/>
      <c r="GRQ75"/>
      <c r="GRR75"/>
      <c r="GRS75"/>
      <c r="GRT75"/>
      <c r="GRU75"/>
      <c r="GRV75"/>
      <c r="GRW75"/>
      <c r="GRX75"/>
      <c r="GRY75"/>
      <c r="GRZ75"/>
      <c r="GSA75"/>
      <c r="GSB75"/>
      <c r="GSC75"/>
      <c r="GSD75"/>
      <c r="GSE75"/>
      <c r="GSF75"/>
      <c r="GSG75"/>
      <c r="GSH75"/>
      <c r="GSI75"/>
      <c r="GSJ75"/>
      <c r="GSK75"/>
      <c r="GSL75"/>
      <c r="GSM75"/>
      <c r="GSN75"/>
      <c r="GSO75"/>
      <c r="GSP75"/>
      <c r="GSQ75"/>
      <c r="GSR75"/>
      <c r="GSS75"/>
      <c r="GST75"/>
      <c r="GSU75"/>
      <c r="GSV75"/>
      <c r="GSW75"/>
      <c r="GSX75"/>
      <c r="GSY75"/>
      <c r="GSZ75"/>
      <c r="GTA75"/>
      <c r="GTB75"/>
      <c r="GTC75"/>
      <c r="GTD75"/>
      <c r="GTE75"/>
      <c r="GTF75"/>
      <c r="GTG75"/>
      <c r="GTH75"/>
      <c r="GTI75"/>
      <c r="GTJ75"/>
      <c r="GTK75"/>
      <c r="GTL75"/>
      <c r="GTM75"/>
      <c r="GTN75"/>
      <c r="GTO75"/>
      <c r="GTP75"/>
      <c r="GTQ75"/>
      <c r="GTR75"/>
      <c r="GTS75"/>
      <c r="GTT75"/>
      <c r="GTU75"/>
      <c r="GTV75"/>
      <c r="GTW75"/>
      <c r="GTX75"/>
      <c r="GTY75"/>
      <c r="GTZ75"/>
      <c r="GUA75"/>
      <c r="GUB75"/>
      <c r="GUC75"/>
      <c r="GUD75"/>
      <c r="GUE75"/>
      <c r="GUF75"/>
      <c r="GUG75"/>
      <c r="GUH75"/>
      <c r="GUI75"/>
      <c r="GUJ75"/>
      <c r="GUK75"/>
      <c r="GUL75"/>
      <c r="GUM75"/>
      <c r="GUN75"/>
      <c r="GUO75"/>
      <c r="GUP75"/>
      <c r="GUQ75"/>
      <c r="GUR75"/>
      <c r="GUS75"/>
      <c r="GUT75"/>
      <c r="GUU75"/>
      <c r="GUV75"/>
      <c r="GUW75"/>
      <c r="GUX75"/>
      <c r="GUY75"/>
      <c r="GUZ75"/>
      <c r="GVA75"/>
      <c r="GVB75"/>
      <c r="GVC75"/>
      <c r="GVD75"/>
      <c r="GVE75"/>
      <c r="GVF75"/>
      <c r="GVG75"/>
      <c r="GVH75"/>
      <c r="GVI75"/>
      <c r="GVJ75"/>
      <c r="GVK75"/>
      <c r="GVL75"/>
      <c r="GVM75"/>
      <c r="GVN75"/>
      <c r="GVO75"/>
      <c r="GVP75"/>
      <c r="GVQ75"/>
      <c r="GVR75"/>
      <c r="GVS75"/>
      <c r="GVT75"/>
      <c r="GVU75"/>
      <c r="GVV75"/>
      <c r="GVW75"/>
      <c r="GVX75"/>
      <c r="GVY75"/>
      <c r="GVZ75"/>
      <c r="GWA75"/>
      <c r="GWB75"/>
      <c r="GWC75"/>
      <c r="GWD75"/>
      <c r="GWE75"/>
      <c r="GWF75"/>
      <c r="GWG75"/>
      <c r="GWH75"/>
      <c r="GWI75"/>
      <c r="GWJ75"/>
      <c r="GWK75"/>
      <c r="GWL75"/>
      <c r="GWM75"/>
      <c r="GWN75"/>
      <c r="GWO75"/>
      <c r="GWP75"/>
      <c r="GWQ75"/>
      <c r="GWR75"/>
      <c r="GWS75"/>
      <c r="GWT75"/>
      <c r="GWU75"/>
      <c r="GWV75"/>
      <c r="GWW75"/>
      <c r="GWX75"/>
      <c r="GWY75"/>
      <c r="GWZ75"/>
      <c r="GXA75"/>
      <c r="GXB75"/>
      <c r="GXC75"/>
      <c r="GXD75"/>
      <c r="GXE75"/>
      <c r="GXF75"/>
      <c r="GXG75"/>
      <c r="GXH75"/>
      <c r="GXI75"/>
      <c r="GXJ75"/>
      <c r="GXK75"/>
      <c r="GXL75"/>
      <c r="GXM75"/>
      <c r="GXN75"/>
      <c r="GXO75"/>
      <c r="GXP75"/>
      <c r="GXQ75"/>
      <c r="GXR75"/>
      <c r="GXS75"/>
      <c r="GXT75"/>
      <c r="GXU75"/>
      <c r="GXV75"/>
      <c r="GXW75"/>
      <c r="GXX75"/>
      <c r="GXY75"/>
      <c r="GXZ75"/>
      <c r="GYA75"/>
      <c r="GYB75"/>
      <c r="GYC75"/>
      <c r="GYD75"/>
      <c r="GYE75"/>
      <c r="GYF75"/>
      <c r="GYG75"/>
      <c r="GYH75"/>
      <c r="GYI75"/>
      <c r="GYJ75"/>
      <c r="GYK75"/>
      <c r="GYL75"/>
      <c r="GYM75"/>
      <c r="GYN75"/>
      <c r="GYO75"/>
      <c r="GYP75"/>
      <c r="GYQ75"/>
      <c r="GYR75"/>
      <c r="GYS75"/>
      <c r="GYT75"/>
      <c r="GYU75"/>
      <c r="GYV75"/>
      <c r="GYW75"/>
      <c r="GYX75"/>
      <c r="GYY75"/>
      <c r="GYZ75"/>
      <c r="GZA75"/>
      <c r="GZB75"/>
      <c r="GZC75"/>
      <c r="GZD75"/>
      <c r="GZE75"/>
      <c r="GZF75"/>
      <c r="GZG75"/>
      <c r="GZH75"/>
      <c r="GZI75"/>
      <c r="GZJ75"/>
      <c r="GZK75"/>
      <c r="GZL75"/>
      <c r="GZM75"/>
      <c r="GZN75"/>
      <c r="GZO75"/>
      <c r="GZP75"/>
      <c r="GZQ75"/>
      <c r="GZR75"/>
      <c r="GZS75"/>
      <c r="GZT75"/>
      <c r="GZU75"/>
      <c r="GZV75"/>
      <c r="GZW75"/>
      <c r="GZX75"/>
      <c r="GZY75"/>
      <c r="GZZ75"/>
      <c r="HAA75"/>
      <c r="HAB75"/>
      <c r="HAC75"/>
      <c r="HAD75"/>
      <c r="HAE75"/>
      <c r="HAF75"/>
      <c r="HAG75"/>
      <c r="HAH75"/>
      <c r="HAI75"/>
      <c r="HAJ75"/>
      <c r="HAK75"/>
      <c r="HAL75"/>
      <c r="HAM75"/>
      <c r="HAN75"/>
      <c r="HAO75"/>
      <c r="HAP75"/>
      <c r="HAQ75"/>
      <c r="HAR75"/>
      <c r="HAS75"/>
      <c r="HAT75"/>
      <c r="HAU75"/>
      <c r="HAV75"/>
      <c r="HAW75"/>
      <c r="HAX75"/>
      <c r="HAY75"/>
      <c r="HAZ75"/>
      <c r="HBA75"/>
      <c r="HBB75"/>
      <c r="HBC75"/>
      <c r="HBD75"/>
      <c r="HBE75"/>
      <c r="HBF75"/>
      <c r="HBG75"/>
      <c r="HBH75"/>
      <c r="HBI75"/>
      <c r="HBJ75"/>
      <c r="HBK75"/>
      <c r="HBL75"/>
      <c r="HBM75"/>
      <c r="HBN75"/>
      <c r="HBO75"/>
      <c r="HBP75"/>
      <c r="HBQ75"/>
      <c r="HBR75"/>
      <c r="HBS75"/>
      <c r="HBT75"/>
      <c r="HBU75"/>
      <c r="HBV75"/>
      <c r="HBW75"/>
      <c r="HBX75"/>
      <c r="HBY75"/>
      <c r="HBZ75"/>
      <c r="HCA75"/>
      <c r="HCB75"/>
      <c r="HCC75"/>
      <c r="HCD75"/>
      <c r="HCE75"/>
      <c r="HCF75"/>
      <c r="HCG75"/>
      <c r="HCH75"/>
      <c r="HCI75"/>
      <c r="HCJ75"/>
      <c r="HCK75"/>
      <c r="HCL75"/>
      <c r="HCM75"/>
      <c r="HCN75"/>
      <c r="HCO75"/>
      <c r="HCP75"/>
      <c r="HCQ75"/>
      <c r="HCR75"/>
      <c r="HCS75"/>
      <c r="HCT75"/>
      <c r="HCU75"/>
      <c r="HCV75"/>
      <c r="HCW75"/>
      <c r="HCX75"/>
      <c r="HCY75"/>
      <c r="HCZ75"/>
      <c r="HDA75"/>
      <c r="HDB75"/>
      <c r="HDC75"/>
      <c r="HDD75"/>
      <c r="HDE75"/>
      <c r="HDF75"/>
      <c r="HDG75"/>
      <c r="HDH75"/>
      <c r="HDI75"/>
      <c r="HDJ75"/>
      <c r="HDK75"/>
      <c r="HDL75"/>
      <c r="HDM75"/>
      <c r="HDN75"/>
      <c r="HDO75"/>
      <c r="HDP75"/>
      <c r="HDQ75"/>
      <c r="HDR75"/>
      <c r="HDS75"/>
      <c r="HDT75"/>
      <c r="HDU75"/>
      <c r="HDV75"/>
      <c r="HDW75"/>
      <c r="HDX75"/>
      <c r="HDY75"/>
      <c r="HDZ75"/>
      <c r="HEA75"/>
      <c r="HEB75"/>
      <c r="HEC75"/>
      <c r="HED75"/>
      <c r="HEE75"/>
      <c r="HEF75"/>
      <c r="HEG75"/>
      <c r="HEH75"/>
      <c r="HEI75"/>
      <c r="HEJ75"/>
      <c r="HEK75"/>
      <c r="HEL75"/>
      <c r="HEM75"/>
      <c r="HEN75"/>
      <c r="HEO75"/>
      <c r="HEP75"/>
      <c r="HEQ75"/>
      <c r="HER75"/>
      <c r="HES75"/>
      <c r="HET75"/>
      <c r="HEU75"/>
      <c r="HEV75"/>
      <c r="HEW75"/>
      <c r="HEX75"/>
      <c r="HEY75"/>
      <c r="HEZ75"/>
      <c r="HFA75"/>
      <c r="HFB75"/>
      <c r="HFC75"/>
      <c r="HFD75"/>
      <c r="HFE75"/>
      <c r="HFF75"/>
      <c r="HFG75"/>
      <c r="HFH75"/>
      <c r="HFI75"/>
      <c r="HFJ75"/>
      <c r="HFK75"/>
      <c r="HFL75"/>
      <c r="HFM75"/>
      <c r="HFN75"/>
      <c r="HFO75"/>
      <c r="HFP75"/>
      <c r="HFQ75"/>
      <c r="HFR75"/>
      <c r="HFS75"/>
      <c r="HFT75"/>
      <c r="HFU75"/>
      <c r="HFV75"/>
      <c r="HFW75"/>
      <c r="HFX75"/>
      <c r="HFY75"/>
      <c r="HFZ75"/>
      <c r="HGA75"/>
      <c r="HGB75"/>
      <c r="HGC75"/>
      <c r="HGD75"/>
      <c r="HGE75"/>
      <c r="HGF75"/>
      <c r="HGG75"/>
      <c r="HGH75"/>
      <c r="HGI75"/>
      <c r="HGJ75"/>
      <c r="HGK75"/>
      <c r="HGL75"/>
      <c r="HGM75"/>
      <c r="HGN75"/>
      <c r="HGO75"/>
      <c r="HGP75"/>
      <c r="HGQ75"/>
      <c r="HGR75"/>
      <c r="HGS75"/>
      <c r="HGT75"/>
      <c r="HGU75"/>
      <c r="HGV75"/>
      <c r="HGW75"/>
      <c r="HGX75"/>
      <c r="HGY75"/>
      <c r="HGZ75"/>
      <c r="HHA75"/>
      <c r="HHB75"/>
      <c r="HHC75"/>
      <c r="HHD75"/>
      <c r="HHE75"/>
      <c r="HHF75"/>
      <c r="HHG75"/>
      <c r="HHH75"/>
      <c r="HHI75"/>
      <c r="HHJ75"/>
      <c r="HHK75"/>
      <c r="HHL75"/>
      <c r="HHM75"/>
      <c r="HHN75"/>
      <c r="HHO75"/>
      <c r="HHP75"/>
      <c r="HHQ75"/>
      <c r="HHR75"/>
      <c r="HHS75"/>
      <c r="HHT75"/>
      <c r="HHU75"/>
      <c r="HHV75"/>
      <c r="HHW75"/>
      <c r="HHX75"/>
      <c r="HHY75"/>
      <c r="HHZ75"/>
      <c r="HIA75"/>
      <c r="HIB75"/>
      <c r="HIC75"/>
      <c r="HID75"/>
      <c r="HIE75"/>
      <c r="HIF75"/>
      <c r="HIG75"/>
      <c r="HIH75"/>
      <c r="HII75"/>
      <c r="HIJ75"/>
      <c r="HIK75"/>
      <c r="HIL75"/>
      <c r="HIM75"/>
      <c r="HIN75"/>
      <c r="HIO75"/>
      <c r="HIP75"/>
      <c r="HIQ75"/>
      <c r="HIR75"/>
      <c r="HIS75"/>
      <c r="HIT75"/>
      <c r="HIU75"/>
      <c r="HIV75"/>
      <c r="HIW75"/>
      <c r="HIX75"/>
      <c r="HIY75"/>
      <c r="HIZ75"/>
      <c r="HJA75"/>
      <c r="HJB75"/>
      <c r="HJC75"/>
      <c r="HJD75"/>
      <c r="HJE75"/>
      <c r="HJF75"/>
      <c r="HJG75"/>
      <c r="HJH75"/>
      <c r="HJI75"/>
      <c r="HJJ75"/>
      <c r="HJK75"/>
      <c r="HJL75"/>
      <c r="HJM75"/>
      <c r="HJN75"/>
      <c r="HJO75"/>
      <c r="HJP75"/>
      <c r="HJQ75"/>
      <c r="HJR75"/>
      <c r="HJS75"/>
      <c r="HJT75"/>
      <c r="HJU75"/>
      <c r="HJV75"/>
      <c r="HJW75"/>
      <c r="HJX75"/>
      <c r="HJY75"/>
      <c r="HJZ75"/>
      <c r="HKA75"/>
      <c r="HKB75"/>
      <c r="HKC75"/>
      <c r="HKD75"/>
      <c r="HKE75"/>
      <c r="HKF75"/>
      <c r="HKG75"/>
      <c r="HKH75"/>
      <c r="HKI75"/>
      <c r="HKJ75"/>
      <c r="HKK75"/>
      <c r="HKL75"/>
      <c r="HKM75"/>
      <c r="HKN75"/>
      <c r="HKO75"/>
      <c r="HKP75"/>
      <c r="HKQ75"/>
      <c r="HKR75"/>
      <c r="HKS75"/>
      <c r="HKT75"/>
      <c r="HKU75"/>
      <c r="HKV75"/>
      <c r="HKW75"/>
      <c r="HKX75"/>
      <c r="HKY75"/>
      <c r="HKZ75"/>
      <c r="HLA75"/>
      <c r="HLB75"/>
      <c r="HLC75"/>
      <c r="HLD75"/>
      <c r="HLE75"/>
      <c r="HLF75"/>
      <c r="HLG75"/>
      <c r="HLH75"/>
      <c r="HLI75"/>
      <c r="HLJ75"/>
      <c r="HLK75"/>
      <c r="HLL75"/>
      <c r="HLM75"/>
      <c r="HLN75"/>
      <c r="HLO75"/>
      <c r="HLP75"/>
      <c r="HLQ75"/>
      <c r="HLR75"/>
      <c r="HLS75"/>
      <c r="HLT75"/>
      <c r="HLU75"/>
      <c r="HLV75"/>
      <c r="HLW75"/>
      <c r="HLX75"/>
      <c r="HLY75"/>
      <c r="HLZ75"/>
      <c r="HMA75"/>
      <c r="HMB75"/>
      <c r="HMC75"/>
      <c r="HMD75"/>
      <c r="HME75"/>
      <c r="HMF75"/>
      <c r="HMG75"/>
      <c r="HMH75"/>
      <c r="HMI75"/>
      <c r="HMJ75"/>
      <c r="HMK75"/>
      <c r="HML75"/>
      <c r="HMM75"/>
      <c r="HMN75"/>
      <c r="HMO75"/>
      <c r="HMP75"/>
      <c r="HMQ75"/>
      <c r="HMR75"/>
      <c r="HMS75"/>
      <c r="HMT75"/>
      <c r="HMU75"/>
      <c r="HMV75"/>
      <c r="HMW75"/>
      <c r="HMX75"/>
      <c r="HMY75"/>
      <c r="HMZ75"/>
      <c r="HNA75"/>
      <c r="HNB75"/>
      <c r="HNC75"/>
      <c r="HND75"/>
      <c r="HNE75"/>
      <c r="HNF75"/>
      <c r="HNG75"/>
      <c r="HNH75"/>
      <c r="HNI75"/>
      <c r="HNJ75"/>
      <c r="HNK75"/>
      <c r="HNL75"/>
      <c r="HNM75"/>
      <c r="HNN75"/>
      <c r="HNO75"/>
      <c r="HNP75"/>
      <c r="HNQ75"/>
      <c r="HNR75"/>
      <c r="HNS75"/>
      <c r="HNT75"/>
      <c r="HNU75"/>
      <c r="HNV75"/>
      <c r="HNW75"/>
      <c r="HNX75"/>
      <c r="HNY75"/>
      <c r="HNZ75"/>
      <c r="HOA75"/>
      <c r="HOB75"/>
      <c r="HOC75"/>
      <c r="HOD75"/>
      <c r="HOE75"/>
      <c r="HOF75"/>
      <c r="HOG75"/>
      <c r="HOH75"/>
      <c r="HOI75"/>
      <c r="HOJ75"/>
      <c r="HOK75"/>
      <c r="HOL75"/>
      <c r="HOM75"/>
      <c r="HON75"/>
      <c r="HOO75"/>
      <c r="HOP75"/>
      <c r="HOQ75"/>
      <c r="HOR75"/>
      <c r="HOS75"/>
      <c r="HOT75"/>
      <c r="HOU75"/>
      <c r="HOV75"/>
      <c r="HOW75"/>
      <c r="HOX75"/>
      <c r="HOY75"/>
      <c r="HOZ75"/>
      <c r="HPA75"/>
      <c r="HPB75"/>
      <c r="HPC75"/>
      <c r="HPD75"/>
      <c r="HPE75"/>
      <c r="HPF75"/>
      <c r="HPG75"/>
      <c r="HPH75"/>
      <c r="HPI75"/>
      <c r="HPJ75"/>
      <c r="HPK75"/>
      <c r="HPL75"/>
      <c r="HPM75"/>
      <c r="HPN75"/>
      <c r="HPO75"/>
      <c r="HPP75"/>
      <c r="HPQ75"/>
      <c r="HPR75"/>
      <c r="HPS75"/>
      <c r="HPT75"/>
      <c r="HPU75"/>
      <c r="HPV75"/>
      <c r="HPW75"/>
      <c r="HPX75"/>
      <c r="HPY75"/>
      <c r="HPZ75"/>
      <c r="HQA75"/>
      <c r="HQB75"/>
      <c r="HQC75"/>
      <c r="HQD75"/>
      <c r="HQE75"/>
      <c r="HQF75"/>
      <c r="HQG75"/>
      <c r="HQH75"/>
      <c r="HQI75"/>
      <c r="HQJ75"/>
      <c r="HQK75"/>
      <c r="HQL75"/>
      <c r="HQM75"/>
      <c r="HQN75"/>
      <c r="HQO75"/>
      <c r="HQP75"/>
      <c r="HQQ75"/>
      <c r="HQR75"/>
      <c r="HQS75"/>
      <c r="HQT75"/>
      <c r="HQU75"/>
      <c r="HQV75"/>
      <c r="HQW75"/>
      <c r="HQX75"/>
      <c r="HQY75"/>
      <c r="HQZ75"/>
      <c r="HRA75"/>
      <c r="HRB75"/>
      <c r="HRC75"/>
      <c r="HRD75"/>
      <c r="HRE75"/>
      <c r="HRF75"/>
      <c r="HRG75"/>
      <c r="HRH75"/>
      <c r="HRI75"/>
      <c r="HRJ75"/>
      <c r="HRK75"/>
      <c r="HRL75"/>
      <c r="HRM75"/>
      <c r="HRN75"/>
      <c r="HRO75"/>
      <c r="HRP75"/>
      <c r="HRQ75"/>
      <c r="HRR75"/>
      <c r="HRS75"/>
      <c r="HRT75"/>
      <c r="HRU75"/>
      <c r="HRV75"/>
      <c r="HRW75"/>
      <c r="HRX75"/>
      <c r="HRY75"/>
      <c r="HRZ75"/>
      <c r="HSA75"/>
      <c r="HSB75"/>
      <c r="HSC75"/>
      <c r="HSD75"/>
      <c r="HSE75"/>
      <c r="HSF75"/>
      <c r="HSG75"/>
      <c r="HSH75"/>
      <c r="HSI75"/>
      <c r="HSJ75"/>
      <c r="HSK75"/>
      <c r="HSL75"/>
      <c r="HSM75"/>
      <c r="HSN75"/>
      <c r="HSO75"/>
      <c r="HSP75"/>
      <c r="HSQ75"/>
      <c r="HSR75"/>
      <c r="HSS75"/>
      <c r="HST75"/>
      <c r="HSU75"/>
      <c r="HSV75"/>
      <c r="HSW75"/>
      <c r="HSX75"/>
      <c r="HSY75"/>
      <c r="HSZ75"/>
      <c r="HTA75"/>
      <c r="HTB75"/>
      <c r="HTC75"/>
      <c r="HTD75"/>
      <c r="HTE75"/>
      <c r="HTF75"/>
      <c r="HTG75"/>
      <c r="HTH75"/>
      <c r="HTI75"/>
      <c r="HTJ75"/>
      <c r="HTK75"/>
      <c r="HTL75"/>
      <c r="HTM75"/>
      <c r="HTN75"/>
      <c r="HTO75"/>
      <c r="HTP75"/>
      <c r="HTQ75"/>
      <c r="HTR75"/>
      <c r="HTS75"/>
      <c r="HTT75"/>
      <c r="HTU75"/>
      <c r="HTV75"/>
      <c r="HTW75"/>
      <c r="HTX75"/>
      <c r="HTY75"/>
      <c r="HTZ75"/>
      <c r="HUA75"/>
      <c r="HUB75"/>
      <c r="HUC75"/>
      <c r="HUD75"/>
      <c r="HUE75"/>
      <c r="HUF75"/>
      <c r="HUG75"/>
      <c r="HUH75"/>
      <c r="HUI75"/>
      <c r="HUJ75"/>
      <c r="HUK75"/>
      <c r="HUL75"/>
      <c r="HUM75"/>
      <c r="HUN75"/>
      <c r="HUO75"/>
      <c r="HUP75"/>
      <c r="HUQ75"/>
      <c r="HUR75"/>
      <c r="HUS75"/>
      <c r="HUT75"/>
      <c r="HUU75"/>
      <c r="HUV75"/>
      <c r="HUW75"/>
      <c r="HUX75"/>
      <c r="HUY75"/>
      <c r="HUZ75"/>
      <c r="HVA75"/>
      <c r="HVB75"/>
      <c r="HVC75"/>
      <c r="HVD75"/>
      <c r="HVE75"/>
      <c r="HVF75"/>
      <c r="HVG75"/>
      <c r="HVH75"/>
      <c r="HVI75"/>
      <c r="HVJ75"/>
      <c r="HVK75"/>
      <c r="HVL75"/>
      <c r="HVM75"/>
      <c r="HVN75"/>
      <c r="HVO75"/>
      <c r="HVP75"/>
      <c r="HVQ75"/>
      <c r="HVR75"/>
      <c r="HVS75"/>
      <c r="HVT75"/>
      <c r="HVU75"/>
      <c r="HVV75"/>
      <c r="HVW75"/>
      <c r="HVX75"/>
      <c r="HVY75"/>
      <c r="HVZ75"/>
      <c r="HWA75"/>
      <c r="HWB75"/>
      <c r="HWC75"/>
      <c r="HWD75"/>
      <c r="HWE75"/>
      <c r="HWF75"/>
      <c r="HWG75"/>
      <c r="HWH75"/>
      <c r="HWI75"/>
      <c r="HWJ75"/>
      <c r="HWK75"/>
      <c r="HWL75"/>
      <c r="HWM75"/>
      <c r="HWN75"/>
      <c r="HWO75"/>
      <c r="HWP75"/>
      <c r="HWQ75"/>
      <c r="HWR75"/>
      <c r="HWS75"/>
      <c r="HWT75"/>
      <c r="HWU75"/>
      <c r="HWV75"/>
      <c r="HWW75"/>
      <c r="HWX75"/>
      <c r="HWY75"/>
      <c r="HWZ75"/>
      <c r="HXA75"/>
      <c r="HXB75"/>
      <c r="HXC75"/>
      <c r="HXD75"/>
      <c r="HXE75"/>
      <c r="HXF75"/>
      <c r="HXG75"/>
      <c r="HXH75"/>
      <c r="HXI75"/>
      <c r="HXJ75"/>
      <c r="HXK75"/>
      <c r="HXL75"/>
      <c r="HXM75"/>
      <c r="HXN75"/>
      <c r="HXO75"/>
      <c r="HXP75"/>
      <c r="HXQ75"/>
      <c r="HXR75"/>
      <c r="HXS75"/>
      <c r="HXT75"/>
      <c r="HXU75"/>
      <c r="HXV75"/>
      <c r="HXW75"/>
      <c r="HXX75"/>
      <c r="HXY75"/>
      <c r="HXZ75"/>
      <c r="HYA75"/>
      <c r="HYB75"/>
      <c r="HYC75"/>
      <c r="HYD75"/>
      <c r="HYE75"/>
      <c r="HYF75"/>
      <c r="HYG75"/>
      <c r="HYH75"/>
      <c r="HYI75"/>
      <c r="HYJ75"/>
      <c r="HYK75"/>
      <c r="HYL75"/>
      <c r="HYM75"/>
      <c r="HYN75"/>
      <c r="HYO75"/>
      <c r="HYP75"/>
      <c r="HYQ75"/>
      <c r="HYR75"/>
      <c r="HYS75"/>
      <c r="HYT75"/>
      <c r="HYU75"/>
      <c r="HYV75"/>
      <c r="HYW75"/>
      <c r="HYX75"/>
      <c r="HYY75"/>
      <c r="HYZ75"/>
      <c r="HZA75"/>
      <c r="HZB75"/>
      <c r="HZC75"/>
      <c r="HZD75"/>
      <c r="HZE75"/>
      <c r="HZF75"/>
      <c r="HZG75"/>
      <c r="HZH75"/>
      <c r="HZI75"/>
      <c r="HZJ75"/>
      <c r="HZK75"/>
      <c r="HZL75"/>
      <c r="HZM75"/>
      <c r="HZN75"/>
      <c r="HZO75"/>
      <c r="HZP75"/>
      <c r="HZQ75"/>
      <c r="HZR75"/>
      <c r="HZS75"/>
      <c r="HZT75"/>
      <c r="HZU75"/>
      <c r="HZV75"/>
      <c r="HZW75"/>
      <c r="HZX75"/>
      <c r="HZY75"/>
      <c r="HZZ75"/>
      <c r="IAA75"/>
      <c r="IAB75"/>
      <c r="IAC75"/>
      <c r="IAD75"/>
      <c r="IAE75"/>
      <c r="IAF75"/>
      <c r="IAG75"/>
      <c r="IAH75"/>
      <c r="IAI75"/>
      <c r="IAJ75"/>
      <c r="IAK75"/>
      <c r="IAL75"/>
      <c r="IAM75"/>
      <c r="IAN75"/>
      <c r="IAO75"/>
      <c r="IAP75"/>
      <c r="IAQ75"/>
      <c r="IAR75"/>
      <c r="IAS75"/>
      <c r="IAT75"/>
      <c r="IAU75"/>
      <c r="IAV75"/>
      <c r="IAW75"/>
      <c r="IAX75"/>
      <c r="IAY75"/>
      <c r="IAZ75"/>
      <c r="IBA75"/>
      <c r="IBB75"/>
      <c r="IBC75"/>
      <c r="IBD75"/>
      <c r="IBE75"/>
      <c r="IBF75"/>
      <c r="IBG75"/>
      <c r="IBH75"/>
      <c r="IBI75"/>
      <c r="IBJ75"/>
      <c r="IBK75"/>
      <c r="IBL75"/>
      <c r="IBM75"/>
      <c r="IBN75"/>
      <c r="IBO75"/>
      <c r="IBP75"/>
      <c r="IBQ75"/>
      <c r="IBR75"/>
      <c r="IBS75"/>
      <c r="IBT75"/>
      <c r="IBU75"/>
      <c r="IBV75"/>
      <c r="IBW75"/>
      <c r="IBX75"/>
      <c r="IBY75"/>
      <c r="IBZ75"/>
      <c r="ICA75"/>
      <c r="ICB75"/>
      <c r="ICC75"/>
      <c r="ICD75"/>
      <c r="ICE75"/>
      <c r="ICF75"/>
      <c r="ICG75"/>
      <c r="ICH75"/>
      <c r="ICI75"/>
      <c r="ICJ75"/>
      <c r="ICK75"/>
      <c r="ICL75"/>
      <c r="ICM75"/>
      <c r="ICN75"/>
      <c r="ICO75"/>
      <c r="ICP75"/>
      <c r="ICQ75"/>
      <c r="ICR75"/>
      <c r="ICS75"/>
      <c r="ICT75"/>
      <c r="ICU75"/>
      <c r="ICV75"/>
      <c r="ICW75"/>
      <c r="ICX75"/>
      <c r="ICY75"/>
      <c r="ICZ75"/>
      <c r="IDA75"/>
      <c r="IDB75"/>
      <c r="IDC75"/>
      <c r="IDD75"/>
      <c r="IDE75"/>
      <c r="IDF75"/>
      <c r="IDG75"/>
      <c r="IDH75"/>
      <c r="IDI75"/>
      <c r="IDJ75"/>
      <c r="IDK75"/>
      <c r="IDL75"/>
      <c r="IDM75"/>
      <c r="IDN75"/>
      <c r="IDO75"/>
      <c r="IDP75"/>
      <c r="IDQ75"/>
      <c r="IDR75"/>
      <c r="IDS75"/>
      <c r="IDT75"/>
      <c r="IDU75"/>
      <c r="IDV75"/>
      <c r="IDW75"/>
      <c r="IDX75"/>
      <c r="IDY75"/>
      <c r="IDZ75"/>
      <c r="IEA75"/>
      <c r="IEB75"/>
      <c r="IEC75"/>
      <c r="IED75"/>
      <c r="IEE75"/>
      <c r="IEF75"/>
      <c r="IEG75"/>
      <c r="IEH75"/>
      <c r="IEI75"/>
      <c r="IEJ75"/>
      <c r="IEK75"/>
      <c r="IEL75"/>
      <c r="IEM75"/>
      <c r="IEN75"/>
      <c r="IEO75"/>
      <c r="IEP75"/>
      <c r="IEQ75"/>
      <c r="IER75"/>
      <c r="IES75"/>
      <c r="IET75"/>
      <c r="IEU75"/>
      <c r="IEV75"/>
      <c r="IEW75"/>
      <c r="IEX75"/>
      <c r="IEY75"/>
      <c r="IEZ75"/>
      <c r="IFA75"/>
      <c r="IFB75"/>
      <c r="IFC75"/>
      <c r="IFD75"/>
      <c r="IFE75"/>
      <c r="IFF75"/>
      <c r="IFG75"/>
      <c r="IFH75"/>
      <c r="IFI75"/>
      <c r="IFJ75"/>
      <c r="IFK75"/>
      <c r="IFL75"/>
      <c r="IFM75"/>
      <c r="IFN75"/>
      <c r="IFO75"/>
      <c r="IFP75"/>
      <c r="IFQ75"/>
      <c r="IFR75"/>
      <c r="IFS75"/>
      <c r="IFT75"/>
      <c r="IFU75"/>
      <c r="IFV75"/>
      <c r="IFW75"/>
      <c r="IFX75"/>
      <c r="IFY75"/>
      <c r="IFZ75"/>
      <c r="IGA75"/>
      <c r="IGB75"/>
      <c r="IGC75"/>
      <c r="IGD75"/>
      <c r="IGE75"/>
      <c r="IGF75"/>
      <c r="IGG75"/>
      <c r="IGH75"/>
      <c r="IGI75"/>
      <c r="IGJ75"/>
      <c r="IGK75"/>
      <c r="IGL75"/>
      <c r="IGM75"/>
      <c r="IGN75"/>
      <c r="IGO75"/>
      <c r="IGP75"/>
      <c r="IGQ75"/>
      <c r="IGR75"/>
      <c r="IGS75"/>
      <c r="IGT75"/>
      <c r="IGU75"/>
      <c r="IGV75"/>
      <c r="IGW75"/>
      <c r="IGX75"/>
      <c r="IGY75"/>
      <c r="IGZ75"/>
      <c r="IHA75"/>
      <c r="IHB75"/>
      <c r="IHC75"/>
      <c r="IHD75"/>
      <c r="IHE75"/>
      <c r="IHF75"/>
      <c r="IHG75"/>
      <c r="IHH75"/>
      <c r="IHI75"/>
      <c r="IHJ75"/>
      <c r="IHK75"/>
      <c r="IHL75"/>
      <c r="IHM75"/>
      <c r="IHN75"/>
      <c r="IHO75"/>
      <c r="IHP75"/>
      <c r="IHQ75"/>
      <c r="IHR75"/>
      <c r="IHS75"/>
      <c r="IHT75"/>
      <c r="IHU75"/>
      <c r="IHV75"/>
      <c r="IHW75"/>
      <c r="IHX75"/>
      <c r="IHY75"/>
      <c r="IHZ75"/>
      <c r="IIA75"/>
      <c r="IIB75"/>
      <c r="IIC75"/>
      <c r="IID75"/>
      <c r="IIE75"/>
      <c r="IIF75"/>
      <c r="IIG75"/>
      <c r="IIH75"/>
      <c r="III75"/>
      <c r="IIJ75"/>
      <c r="IIK75"/>
      <c r="IIL75"/>
      <c r="IIM75"/>
      <c r="IIN75"/>
      <c r="IIO75"/>
      <c r="IIP75"/>
      <c r="IIQ75"/>
      <c r="IIR75"/>
      <c r="IIS75"/>
      <c r="IIT75"/>
      <c r="IIU75"/>
      <c r="IIV75"/>
      <c r="IIW75"/>
      <c r="IIX75"/>
      <c r="IIY75"/>
      <c r="IIZ75"/>
      <c r="IJA75"/>
      <c r="IJB75"/>
      <c r="IJC75"/>
      <c r="IJD75"/>
      <c r="IJE75"/>
      <c r="IJF75"/>
      <c r="IJG75"/>
      <c r="IJH75"/>
      <c r="IJI75"/>
      <c r="IJJ75"/>
      <c r="IJK75"/>
      <c r="IJL75"/>
      <c r="IJM75"/>
      <c r="IJN75"/>
      <c r="IJO75"/>
      <c r="IJP75"/>
      <c r="IJQ75"/>
      <c r="IJR75"/>
      <c r="IJS75"/>
      <c r="IJT75"/>
      <c r="IJU75"/>
      <c r="IJV75"/>
      <c r="IJW75"/>
      <c r="IJX75"/>
      <c r="IJY75"/>
      <c r="IJZ75"/>
      <c r="IKA75"/>
      <c r="IKB75"/>
      <c r="IKC75"/>
      <c r="IKD75"/>
      <c r="IKE75"/>
      <c r="IKF75"/>
      <c r="IKG75"/>
      <c r="IKH75"/>
      <c r="IKI75"/>
      <c r="IKJ75"/>
      <c r="IKK75"/>
      <c r="IKL75"/>
      <c r="IKM75"/>
      <c r="IKN75"/>
      <c r="IKO75"/>
      <c r="IKP75"/>
      <c r="IKQ75"/>
      <c r="IKR75"/>
      <c r="IKS75"/>
      <c r="IKT75"/>
      <c r="IKU75"/>
      <c r="IKV75"/>
      <c r="IKW75"/>
      <c r="IKX75"/>
      <c r="IKY75"/>
      <c r="IKZ75"/>
      <c r="ILA75"/>
      <c r="ILB75"/>
      <c r="ILC75"/>
      <c r="ILD75"/>
      <c r="ILE75"/>
      <c r="ILF75"/>
      <c r="ILG75"/>
      <c r="ILH75"/>
      <c r="ILI75"/>
      <c r="ILJ75"/>
      <c r="ILK75"/>
      <c r="ILL75"/>
      <c r="ILM75"/>
      <c r="ILN75"/>
      <c r="ILO75"/>
      <c r="ILP75"/>
      <c r="ILQ75"/>
      <c r="ILR75"/>
      <c r="ILS75"/>
      <c r="ILT75"/>
      <c r="ILU75"/>
      <c r="ILV75"/>
      <c r="ILW75"/>
      <c r="ILX75"/>
      <c r="ILY75"/>
      <c r="ILZ75"/>
      <c r="IMA75"/>
      <c r="IMB75"/>
      <c r="IMC75"/>
      <c r="IMD75"/>
      <c r="IME75"/>
      <c r="IMF75"/>
      <c r="IMG75"/>
      <c r="IMH75"/>
      <c r="IMI75"/>
      <c r="IMJ75"/>
      <c r="IMK75"/>
      <c r="IML75"/>
      <c r="IMM75"/>
      <c r="IMN75"/>
      <c r="IMO75"/>
      <c r="IMP75"/>
      <c r="IMQ75"/>
      <c r="IMR75"/>
      <c r="IMS75"/>
      <c r="IMT75"/>
      <c r="IMU75"/>
      <c r="IMV75"/>
      <c r="IMW75"/>
      <c r="IMX75"/>
      <c r="IMY75"/>
      <c r="IMZ75"/>
      <c r="INA75"/>
      <c r="INB75"/>
      <c r="INC75"/>
      <c r="IND75"/>
      <c r="INE75"/>
      <c r="INF75"/>
      <c r="ING75"/>
      <c r="INH75"/>
      <c r="INI75"/>
      <c r="INJ75"/>
      <c r="INK75"/>
      <c r="INL75"/>
      <c r="INM75"/>
      <c r="INN75"/>
      <c r="INO75"/>
      <c r="INP75"/>
      <c r="INQ75"/>
      <c r="INR75"/>
      <c r="INS75"/>
      <c r="INT75"/>
      <c r="INU75"/>
      <c r="INV75"/>
      <c r="INW75"/>
      <c r="INX75"/>
      <c r="INY75"/>
      <c r="INZ75"/>
      <c r="IOA75"/>
      <c r="IOB75"/>
      <c r="IOC75"/>
      <c r="IOD75"/>
      <c r="IOE75"/>
      <c r="IOF75"/>
      <c r="IOG75"/>
      <c r="IOH75"/>
      <c r="IOI75"/>
      <c r="IOJ75"/>
      <c r="IOK75"/>
      <c r="IOL75"/>
      <c r="IOM75"/>
      <c r="ION75"/>
      <c r="IOO75"/>
      <c r="IOP75"/>
      <c r="IOQ75"/>
      <c r="IOR75"/>
      <c r="IOS75"/>
      <c r="IOT75"/>
      <c r="IOU75"/>
      <c r="IOV75"/>
      <c r="IOW75"/>
      <c r="IOX75"/>
      <c r="IOY75"/>
      <c r="IOZ75"/>
      <c r="IPA75"/>
      <c r="IPB75"/>
      <c r="IPC75"/>
      <c r="IPD75"/>
      <c r="IPE75"/>
      <c r="IPF75"/>
      <c r="IPG75"/>
      <c r="IPH75"/>
      <c r="IPI75"/>
      <c r="IPJ75"/>
      <c r="IPK75"/>
      <c r="IPL75"/>
      <c r="IPM75"/>
      <c r="IPN75"/>
      <c r="IPO75"/>
      <c r="IPP75"/>
      <c r="IPQ75"/>
      <c r="IPR75"/>
      <c r="IPS75"/>
      <c r="IPT75"/>
      <c r="IPU75"/>
      <c r="IPV75"/>
      <c r="IPW75"/>
      <c r="IPX75"/>
      <c r="IPY75"/>
      <c r="IPZ75"/>
      <c r="IQA75"/>
      <c r="IQB75"/>
      <c r="IQC75"/>
      <c r="IQD75"/>
      <c r="IQE75"/>
      <c r="IQF75"/>
      <c r="IQG75"/>
      <c r="IQH75"/>
      <c r="IQI75"/>
      <c r="IQJ75"/>
      <c r="IQK75"/>
      <c r="IQL75"/>
      <c r="IQM75"/>
      <c r="IQN75"/>
      <c r="IQO75"/>
      <c r="IQP75"/>
      <c r="IQQ75"/>
      <c r="IQR75"/>
      <c r="IQS75"/>
      <c r="IQT75"/>
      <c r="IQU75"/>
      <c r="IQV75"/>
      <c r="IQW75"/>
      <c r="IQX75"/>
      <c r="IQY75"/>
      <c r="IQZ75"/>
      <c r="IRA75"/>
      <c r="IRB75"/>
      <c r="IRC75"/>
      <c r="IRD75"/>
      <c r="IRE75"/>
      <c r="IRF75"/>
      <c r="IRG75"/>
      <c r="IRH75"/>
      <c r="IRI75"/>
      <c r="IRJ75"/>
      <c r="IRK75"/>
      <c r="IRL75"/>
      <c r="IRM75"/>
      <c r="IRN75"/>
      <c r="IRO75"/>
      <c r="IRP75"/>
      <c r="IRQ75"/>
      <c r="IRR75"/>
      <c r="IRS75"/>
      <c r="IRT75"/>
      <c r="IRU75"/>
      <c r="IRV75"/>
      <c r="IRW75"/>
      <c r="IRX75"/>
      <c r="IRY75"/>
      <c r="IRZ75"/>
      <c r="ISA75"/>
      <c r="ISB75"/>
      <c r="ISC75"/>
      <c r="ISD75"/>
      <c r="ISE75"/>
      <c r="ISF75"/>
      <c r="ISG75"/>
      <c r="ISH75"/>
      <c r="ISI75"/>
      <c r="ISJ75"/>
      <c r="ISK75"/>
      <c r="ISL75"/>
      <c r="ISM75"/>
      <c r="ISN75"/>
      <c r="ISO75"/>
      <c r="ISP75"/>
      <c r="ISQ75"/>
      <c r="ISR75"/>
      <c r="ISS75"/>
      <c r="IST75"/>
      <c r="ISU75"/>
      <c r="ISV75"/>
      <c r="ISW75"/>
      <c r="ISX75"/>
      <c r="ISY75"/>
      <c r="ISZ75"/>
      <c r="ITA75"/>
      <c r="ITB75"/>
      <c r="ITC75"/>
      <c r="ITD75"/>
      <c r="ITE75"/>
      <c r="ITF75"/>
      <c r="ITG75"/>
      <c r="ITH75"/>
      <c r="ITI75"/>
      <c r="ITJ75"/>
      <c r="ITK75"/>
      <c r="ITL75"/>
      <c r="ITM75"/>
      <c r="ITN75"/>
      <c r="ITO75"/>
      <c r="ITP75"/>
      <c r="ITQ75"/>
      <c r="ITR75"/>
      <c r="ITS75"/>
      <c r="ITT75"/>
      <c r="ITU75"/>
      <c r="ITV75"/>
      <c r="ITW75"/>
      <c r="ITX75"/>
      <c r="ITY75"/>
      <c r="ITZ75"/>
      <c r="IUA75"/>
      <c r="IUB75"/>
      <c r="IUC75"/>
      <c r="IUD75"/>
      <c r="IUE75"/>
      <c r="IUF75"/>
      <c r="IUG75"/>
      <c r="IUH75"/>
      <c r="IUI75"/>
      <c r="IUJ75"/>
      <c r="IUK75"/>
      <c r="IUL75"/>
      <c r="IUM75"/>
      <c r="IUN75"/>
      <c r="IUO75"/>
      <c r="IUP75"/>
      <c r="IUQ75"/>
      <c r="IUR75"/>
      <c r="IUS75"/>
      <c r="IUT75"/>
      <c r="IUU75"/>
      <c r="IUV75"/>
      <c r="IUW75"/>
      <c r="IUX75"/>
      <c r="IUY75"/>
      <c r="IUZ75"/>
      <c r="IVA75"/>
      <c r="IVB75"/>
      <c r="IVC75"/>
      <c r="IVD75"/>
      <c r="IVE75"/>
      <c r="IVF75"/>
      <c r="IVG75"/>
      <c r="IVH75"/>
      <c r="IVI75"/>
      <c r="IVJ75"/>
      <c r="IVK75"/>
      <c r="IVL75"/>
      <c r="IVM75"/>
      <c r="IVN75"/>
      <c r="IVO75"/>
      <c r="IVP75"/>
      <c r="IVQ75"/>
      <c r="IVR75"/>
      <c r="IVS75"/>
      <c r="IVT75"/>
      <c r="IVU75"/>
      <c r="IVV75"/>
      <c r="IVW75"/>
      <c r="IVX75"/>
      <c r="IVY75"/>
      <c r="IVZ75"/>
      <c r="IWA75"/>
      <c r="IWB75"/>
      <c r="IWC75"/>
      <c r="IWD75"/>
      <c r="IWE75"/>
      <c r="IWF75"/>
      <c r="IWG75"/>
      <c r="IWH75"/>
      <c r="IWI75"/>
      <c r="IWJ75"/>
      <c r="IWK75"/>
      <c r="IWL75"/>
      <c r="IWM75"/>
      <c r="IWN75"/>
      <c r="IWO75"/>
      <c r="IWP75"/>
      <c r="IWQ75"/>
      <c r="IWR75"/>
      <c r="IWS75"/>
      <c r="IWT75"/>
      <c r="IWU75"/>
      <c r="IWV75"/>
      <c r="IWW75"/>
      <c r="IWX75"/>
      <c r="IWY75"/>
      <c r="IWZ75"/>
      <c r="IXA75"/>
      <c r="IXB75"/>
      <c r="IXC75"/>
      <c r="IXD75"/>
      <c r="IXE75"/>
      <c r="IXF75"/>
      <c r="IXG75"/>
      <c r="IXH75"/>
      <c r="IXI75"/>
      <c r="IXJ75"/>
      <c r="IXK75"/>
      <c r="IXL75"/>
      <c r="IXM75"/>
      <c r="IXN75"/>
      <c r="IXO75"/>
      <c r="IXP75"/>
      <c r="IXQ75"/>
      <c r="IXR75"/>
      <c r="IXS75"/>
      <c r="IXT75"/>
      <c r="IXU75"/>
      <c r="IXV75"/>
      <c r="IXW75"/>
      <c r="IXX75"/>
      <c r="IXY75"/>
      <c r="IXZ75"/>
      <c r="IYA75"/>
      <c r="IYB75"/>
      <c r="IYC75"/>
      <c r="IYD75"/>
      <c r="IYE75"/>
      <c r="IYF75"/>
      <c r="IYG75"/>
      <c r="IYH75"/>
      <c r="IYI75"/>
      <c r="IYJ75"/>
      <c r="IYK75"/>
      <c r="IYL75"/>
      <c r="IYM75"/>
      <c r="IYN75"/>
      <c r="IYO75"/>
      <c r="IYP75"/>
      <c r="IYQ75"/>
      <c r="IYR75"/>
      <c r="IYS75"/>
      <c r="IYT75"/>
      <c r="IYU75"/>
      <c r="IYV75"/>
      <c r="IYW75"/>
      <c r="IYX75"/>
      <c r="IYY75"/>
      <c r="IYZ75"/>
      <c r="IZA75"/>
      <c r="IZB75"/>
      <c r="IZC75"/>
      <c r="IZD75"/>
      <c r="IZE75"/>
      <c r="IZF75"/>
      <c r="IZG75"/>
      <c r="IZH75"/>
      <c r="IZI75"/>
      <c r="IZJ75"/>
      <c r="IZK75"/>
      <c r="IZL75"/>
      <c r="IZM75"/>
      <c r="IZN75"/>
      <c r="IZO75"/>
      <c r="IZP75"/>
      <c r="IZQ75"/>
      <c r="IZR75"/>
      <c r="IZS75"/>
      <c r="IZT75"/>
      <c r="IZU75"/>
      <c r="IZV75"/>
      <c r="IZW75"/>
      <c r="IZX75"/>
      <c r="IZY75"/>
      <c r="IZZ75"/>
      <c r="JAA75"/>
      <c r="JAB75"/>
      <c r="JAC75"/>
      <c r="JAD75"/>
      <c r="JAE75"/>
      <c r="JAF75"/>
      <c r="JAG75"/>
      <c r="JAH75"/>
      <c r="JAI75"/>
      <c r="JAJ75"/>
      <c r="JAK75"/>
      <c r="JAL75"/>
      <c r="JAM75"/>
      <c r="JAN75"/>
      <c r="JAO75"/>
      <c r="JAP75"/>
      <c r="JAQ75"/>
      <c r="JAR75"/>
      <c r="JAS75"/>
      <c r="JAT75"/>
      <c r="JAU75"/>
      <c r="JAV75"/>
      <c r="JAW75"/>
      <c r="JAX75"/>
      <c r="JAY75"/>
      <c r="JAZ75"/>
      <c r="JBA75"/>
      <c r="JBB75"/>
      <c r="JBC75"/>
      <c r="JBD75"/>
      <c r="JBE75"/>
      <c r="JBF75"/>
      <c r="JBG75"/>
      <c r="JBH75"/>
      <c r="JBI75"/>
      <c r="JBJ75"/>
      <c r="JBK75"/>
      <c r="JBL75"/>
      <c r="JBM75"/>
      <c r="JBN75"/>
      <c r="JBO75"/>
      <c r="JBP75"/>
      <c r="JBQ75"/>
      <c r="JBR75"/>
      <c r="JBS75"/>
      <c r="JBT75"/>
      <c r="JBU75"/>
      <c r="JBV75"/>
      <c r="JBW75"/>
      <c r="JBX75"/>
      <c r="JBY75"/>
      <c r="JBZ75"/>
      <c r="JCA75"/>
      <c r="JCB75"/>
      <c r="JCC75"/>
      <c r="JCD75"/>
      <c r="JCE75"/>
      <c r="JCF75"/>
      <c r="JCG75"/>
      <c r="JCH75"/>
      <c r="JCI75"/>
      <c r="JCJ75"/>
      <c r="JCK75"/>
      <c r="JCL75"/>
      <c r="JCM75"/>
      <c r="JCN75"/>
      <c r="JCO75"/>
      <c r="JCP75"/>
      <c r="JCQ75"/>
      <c r="JCR75"/>
      <c r="JCS75"/>
      <c r="JCT75"/>
      <c r="JCU75"/>
      <c r="JCV75"/>
      <c r="JCW75"/>
      <c r="JCX75"/>
      <c r="JCY75"/>
      <c r="JCZ75"/>
      <c r="JDA75"/>
      <c r="JDB75"/>
      <c r="JDC75"/>
      <c r="JDD75"/>
      <c r="JDE75"/>
      <c r="JDF75"/>
      <c r="JDG75"/>
      <c r="JDH75"/>
      <c r="JDI75"/>
      <c r="JDJ75"/>
      <c r="JDK75"/>
      <c r="JDL75"/>
      <c r="JDM75"/>
      <c r="JDN75"/>
      <c r="JDO75"/>
      <c r="JDP75"/>
      <c r="JDQ75"/>
      <c r="JDR75"/>
      <c r="JDS75"/>
      <c r="JDT75"/>
      <c r="JDU75"/>
      <c r="JDV75"/>
      <c r="JDW75"/>
      <c r="JDX75"/>
      <c r="JDY75"/>
      <c r="JDZ75"/>
      <c r="JEA75"/>
      <c r="JEB75"/>
      <c r="JEC75"/>
      <c r="JED75"/>
      <c r="JEE75"/>
      <c r="JEF75"/>
      <c r="JEG75"/>
      <c r="JEH75"/>
      <c r="JEI75"/>
      <c r="JEJ75"/>
      <c r="JEK75"/>
      <c r="JEL75"/>
      <c r="JEM75"/>
      <c r="JEN75"/>
      <c r="JEO75"/>
      <c r="JEP75"/>
      <c r="JEQ75"/>
      <c r="JER75"/>
      <c r="JES75"/>
      <c r="JET75"/>
      <c r="JEU75"/>
      <c r="JEV75"/>
      <c r="JEW75"/>
      <c r="JEX75"/>
      <c r="JEY75"/>
      <c r="JEZ75"/>
      <c r="JFA75"/>
      <c r="JFB75"/>
      <c r="JFC75"/>
      <c r="JFD75"/>
      <c r="JFE75"/>
      <c r="JFF75"/>
      <c r="JFG75"/>
      <c r="JFH75"/>
      <c r="JFI75"/>
      <c r="JFJ75"/>
      <c r="JFK75"/>
      <c r="JFL75"/>
      <c r="JFM75"/>
      <c r="JFN75"/>
      <c r="JFO75"/>
      <c r="JFP75"/>
      <c r="JFQ75"/>
      <c r="JFR75"/>
      <c r="JFS75"/>
      <c r="JFT75"/>
      <c r="JFU75"/>
      <c r="JFV75"/>
      <c r="JFW75"/>
      <c r="JFX75"/>
      <c r="JFY75"/>
      <c r="JFZ75"/>
      <c r="JGA75"/>
      <c r="JGB75"/>
      <c r="JGC75"/>
      <c r="JGD75"/>
      <c r="JGE75"/>
      <c r="JGF75"/>
      <c r="JGG75"/>
      <c r="JGH75"/>
      <c r="JGI75"/>
      <c r="JGJ75"/>
      <c r="JGK75"/>
      <c r="JGL75"/>
      <c r="JGM75"/>
      <c r="JGN75"/>
      <c r="JGO75"/>
      <c r="JGP75"/>
      <c r="JGQ75"/>
      <c r="JGR75"/>
      <c r="JGS75"/>
      <c r="JGT75"/>
      <c r="JGU75"/>
      <c r="JGV75"/>
      <c r="JGW75"/>
      <c r="JGX75"/>
      <c r="JGY75"/>
      <c r="JGZ75"/>
      <c r="JHA75"/>
      <c r="JHB75"/>
      <c r="JHC75"/>
      <c r="JHD75"/>
      <c r="JHE75"/>
      <c r="JHF75"/>
      <c r="JHG75"/>
      <c r="JHH75"/>
      <c r="JHI75"/>
      <c r="JHJ75"/>
      <c r="JHK75"/>
      <c r="JHL75"/>
      <c r="JHM75"/>
      <c r="JHN75"/>
      <c r="JHO75"/>
      <c r="JHP75"/>
      <c r="JHQ75"/>
      <c r="JHR75"/>
      <c r="JHS75"/>
      <c r="JHT75"/>
      <c r="JHU75"/>
      <c r="JHV75"/>
      <c r="JHW75"/>
      <c r="JHX75"/>
      <c r="JHY75"/>
      <c r="JHZ75"/>
      <c r="JIA75"/>
      <c r="JIB75"/>
      <c r="JIC75"/>
      <c r="JID75"/>
      <c r="JIE75"/>
      <c r="JIF75"/>
      <c r="JIG75"/>
      <c r="JIH75"/>
      <c r="JII75"/>
      <c r="JIJ75"/>
      <c r="JIK75"/>
      <c r="JIL75"/>
      <c r="JIM75"/>
      <c r="JIN75"/>
      <c r="JIO75"/>
      <c r="JIP75"/>
      <c r="JIQ75"/>
      <c r="JIR75"/>
      <c r="JIS75"/>
      <c r="JIT75"/>
      <c r="JIU75"/>
      <c r="JIV75"/>
      <c r="JIW75"/>
      <c r="JIX75"/>
      <c r="JIY75"/>
      <c r="JIZ75"/>
      <c r="JJA75"/>
      <c r="JJB75"/>
      <c r="JJC75"/>
      <c r="JJD75"/>
      <c r="JJE75"/>
      <c r="JJF75"/>
      <c r="JJG75"/>
      <c r="JJH75"/>
      <c r="JJI75"/>
      <c r="JJJ75"/>
      <c r="JJK75"/>
      <c r="JJL75"/>
      <c r="JJM75"/>
      <c r="JJN75"/>
      <c r="JJO75"/>
      <c r="JJP75"/>
      <c r="JJQ75"/>
      <c r="JJR75"/>
      <c r="JJS75"/>
      <c r="JJT75"/>
      <c r="JJU75"/>
      <c r="JJV75"/>
      <c r="JJW75"/>
      <c r="JJX75"/>
      <c r="JJY75"/>
      <c r="JJZ75"/>
      <c r="JKA75"/>
      <c r="JKB75"/>
      <c r="JKC75"/>
      <c r="JKD75"/>
      <c r="JKE75"/>
      <c r="JKF75"/>
      <c r="JKG75"/>
      <c r="JKH75"/>
      <c r="JKI75"/>
      <c r="JKJ75"/>
      <c r="JKK75"/>
      <c r="JKL75"/>
      <c r="JKM75"/>
      <c r="JKN75"/>
      <c r="JKO75"/>
      <c r="JKP75"/>
      <c r="JKQ75"/>
      <c r="JKR75"/>
      <c r="JKS75"/>
      <c r="JKT75"/>
      <c r="JKU75"/>
      <c r="JKV75"/>
      <c r="JKW75"/>
      <c r="JKX75"/>
      <c r="JKY75"/>
      <c r="JKZ75"/>
      <c r="JLA75"/>
      <c r="JLB75"/>
      <c r="JLC75"/>
      <c r="JLD75"/>
      <c r="JLE75"/>
      <c r="JLF75"/>
      <c r="JLG75"/>
      <c r="JLH75"/>
      <c r="JLI75"/>
      <c r="JLJ75"/>
      <c r="JLK75"/>
      <c r="JLL75"/>
      <c r="JLM75"/>
      <c r="JLN75"/>
      <c r="JLO75"/>
      <c r="JLP75"/>
      <c r="JLQ75"/>
      <c r="JLR75"/>
      <c r="JLS75"/>
      <c r="JLT75"/>
      <c r="JLU75"/>
      <c r="JLV75"/>
      <c r="JLW75"/>
      <c r="JLX75"/>
      <c r="JLY75"/>
      <c r="JLZ75"/>
      <c r="JMA75"/>
      <c r="JMB75"/>
      <c r="JMC75"/>
      <c r="JMD75"/>
      <c r="JME75"/>
      <c r="JMF75"/>
      <c r="JMG75"/>
      <c r="JMH75"/>
      <c r="JMI75"/>
      <c r="JMJ75"/>
      <c r="JMK75"/>
      <c r="JML75"/>
      <c r="JMM75"/>
      <c r="JMN75"/>
      <c r="JMO75"/>
      <c r="JMP75"/>
      <c r="JMQ75"/>
      <c r="JMR75"/>
      <c r="JMS75"/>
      <c r="JMT75"/>
      <c r="JMU75"/>
      <c r="JMV75"/>
      <c r="JMW75"/>
      <c r="JMX75"/>
      <c r="JMY75"/>
      <c r="JMZ75"/>
      <c r="JNA75"/>
      <c r="JNB75"/>
      <c r="JNC75"/>
      <c r="JND75"/>
      <c r="JNE75"/>
      <c r="JNF75"/>
      <c r="JNG75"/>
      <c r="JNH75"/>
      <c r="JNI75"/>
      <c r="JNJ75"/>
      <c r="JNK75"/>
      <c r="JNL75"/>
      <c r="JNM75"/>
      <c r="JNN75"/>
      <c r="JNO75"/>
      <c r="JNP75"/>
      <c r="JNQ75"/>
      <c r="JNR75"/>
      <c r="JNS75"/>
      <c r="JNT75"/>
      <c r="JNU75"/>
      <c r="JNV75"/>
      <c r="JNW75"/>
      <c r="JNX75"/>
      <c r="JNY75"/>
      <c r="JNZ75"/>
      <c r="JOA75"/>
      <c r="JOB75"/>
      <c r="JOC75"/>
      <c r="JOD75"/>
      <c r="JOE75"/>
      <c r="JOF75"/>
      <c r="JOG75"/>
      <c r="JOH75"/>
      <c r="JOI75"/>
      <c r="JOJ75"/>
      <c r="JOK75"/>
      <c r="JOL75"/>
      <c r="JOM75"/>
      <c r="JON75"/>
      <c r="JOO75"/>
      <c r="JOP75"/>
      <c r="JOQ75"/>
      <c r="JOR75"/>
      <c r="JOS75"/>
      <c r="JOT75"/>
      <c r="JOU75"/>
      <c r="JOV75"/>
      <c r="JOW75"/>
      <c r="JOX75"/>
      <c r="JOY75"/>
      <c r="JOZ75"/>
      <c r="JPA75"/>
      <c r="JPB75"/>
      <c r="JPC75"/>
      <c r="JPD75"/>
      <c r="JPE75"/>
      <c r="JPF75"/>
      <c r="JPG75"/>
      <c r="JPH75"/>
      <c r="JPI75"/>
      <c r="JPJ75"/>
      <c r="JPK75"/>
      <c r="JPL75"/>
      <c r="JPM75"/>
      <c r="JPN75"/>
      <c r="JPO75"/>
      <c r="JPP75"/>
      <c r="JPQ75"/>
      <c r="JPR75"/>
      <c r="JPS75"/>
      <c r="JPT75"/>
      <c r="JPU75"/>
      <c r="JPV75"/>
      <c r="JPW75"/>
      <c r="JPX75"/>
      <c r="JPY75"/>
      <c r="JPZ75"/>
      <c r="JQA75"/>
      <c r="JQB75"/>
      <c r="JQC75"/>
      <c r="JQD75"/>
      <c r="JQE75"/>
      <c r="JQF75"/>
      <c r="JQG75"/>
      <c r="JQH75"/>
      <c r="JQI75"/>
      <c r="JQJ75"/>
      <c r="JQK75"/>
      <c r="JQL75"/>
      <c r="JQM75"/>
      <c r="JQN75"/>
      <c r="JQO75"/>
      <c r="JQP75"/>
      <c r="JQQ75"/>
      <c r="JQR75"/>
      <c r="JQS75"/>
      <c r="JQT75"/>
      <c r="JQU75"/>
      <c r="JQV75"/>
      <c r="JQW75"/>
      <c r="JQX75"/>
      <c r="JQY75"/>
      <c r="JQZ75"/>
      <c r="JRA75"/>
      <c r="JRB75"/>
      <c r="JRC75"/>
      <c r="JRD75"/>
      <c r="JRE75"/>
      <c r="JRF75"/>
      <c r="JRG75"/>
      <c r="JRH75"/>
      <c r="JRI75"/>
      <c r="JRJ75"/>
      <c r="JRK75"/>
      <c r="JRL75"/>
      <c r="JRM75"/>
      <c r="JRN75"/>
      <c r="JRO75"/>
      <c r="JRP75"/>
      <c r="JRQ75"/>
      <c r="JRR75"/>
      <c r="JRS75"/>
      <c r="JRT75"/>
      <c r="JRU75"/>
      <c r="JRV75"/>
      <c r="JRW75"/>
      <c r="JRX75"/>
      <c r="JRY75"/>
      <c r="JRZ75"/>
      <c r="JSA75"/>
      <c r="JSB75"/>
      <c r="JSC75"/>
      <c r="JSD75"/>
      <c r="JSE75"/>
      <c r="JSF75"/>
      <c r="JSG75"/>
      <c r="JSH75"/>
      <c r="JSI75"/>
      <c r="JSJ75"/>
      <c r="JSK75"/>
      <c r="JSL75"/>
      <c r="JSM75"/>
      <c r="JSN75"/>
      <c r="JSO75"/>
      <c r="JSP75"/>
      <c r="JSQ75"/>
      <c r="JSR75"/>
      <c r="JSS75"/>
      <c r="JST75"/>
      <c r="JSU75"/>
      <c r="JSV75"/>
      <c r="JSW75"/>
      <c r="JSX75"/>
      <c r="JSY75"/>
      <c r="JSZ75"/>
      <c r="JTA75"/>
      <c r="JTB75"/>
      <c r="JTC75"/>
      <c r="JTD75"/>
      <c r="JTE75"/>
      <c r="JTF75"/>
      <c r="JTG75"/>
      <c r="JTH75"/>
      <c r="JTI75"/>
      <c r="JTJ75"/>
      <c r="JTK75"/>
      <c r="JTL75"/>
      <c r="JTM75"/>
      <c r="JTN75"/>
      <c r="JTO75"/>
      <c r="JTP75"/>
      <c r="JTQ75"/>
      <c r="JTR75"/>
      <c r="JTS75"/>
      <c r="JTT75"/>
      <c r="JTU75"/>
      <c r="JTV75"/>
      <c r="JTW75"/>
      <c r="JTX75"/>
      <c r="JTY75"/>
      <c r="JTZ75"/>
      <c r="JUA75"/>
      <c r="JUB75"/>
      <c r="JUC75"/>
      <c r="JUD75"/>
      <c r="JUE75"/>
      <c r="JUF75"/>
      <c r="JUG75"/>
      <c r="JUH75"/>
      <c r="JUI75"/>
      <c r="JUJ75"/>
      <c r="JUK75"/>
      <c r="JUL75"/>
      <c r="JUM75"/>
      <c r="JUN75"/>
      <c r="JUO75"/>
      <c r="JUP75"/>
      <c r="JUQ75"/>
      <c r="JUR75"/>
      <c r="JUS75"/>
      <c r="JUT75"/>
      <c r="JUU75"/>
      <c r="JUV75"/>
      <c r="JUW75"/>
      <c r="JUX75"/>
      <c r="JUY75"/>
      <c r="JUZ75"/>
      <c r="JVA75"/>
      <c r="JVB75"/>
      <c r="JVC75"/>
      <c r="JVD75"/>
      <c r="JVE75"/>
      <c r="JVF75"/>
      <c r="JVG75"/>
      <c r="JVH75"/>
      <c r="JVI75"/>
      <c r="JVJ75"/>
      <c r="JVK75"/>
      <c r="JVL75"/>
      <c r="JVM75"/>
      <c r="JVN75"/>
      <c r="JVO75"/>
      <c r="JVP75"/>
      <c r="JVQ75"/>
      <c r="JVR75"/>
      <c r="JVS75"/>
      <c r="JVT75"/>
      <c r="JVU75"/>
      <c r="JVV75"/>
      <c r="JVW75"/>
      <c r="JVX75"/>
      <c r="JVY75"/>
      <c r="JVZ75"/>
      <c r="JWA75"/>
      <c r="JWB75"/>
      <c r="JWC75"/>
      <c r="JWD75"/>
      <c r="JWE75"/>
      <c r="JWF75"/>
      <c r="JWG75"/>
      <c r="JWH75"/>
      <c r="JWI75"/>
      <c r="JWJ75"/>
      <c r="JWK75"/>
      <c r="JWL75"/>
      <c r="JWM75"/>
      <c r="JWN75"/>
      <c r="JWO75"/>
      <c r="JWP75"/>
      <c r="JWQ75"/>
      <c r="JWR75"/>
      <c r="JWS75"/>
      <c r="JWT75"/>
      <c r="JWU75"/>
      <c r="JWV75"/>
      <c r="JWW75"/>
      <c r="JWX75"/>
      <c r="JWY75"/>
      <c r="JWZ75"/>
      <c r="JXA75"/>
      <c r="JXB75"/>
      <c r="JXC75"/>
      <c r="JXD75"/>
      <c r="JXE75"/>
      <c r="JXF75"/>
      <c r="JXG75"/>
      <c r="JXH75"/>
      <c r="JXI75"/>
      <c r="JXJ75"/>
      <c r="JXK75"/>
      <c r="JXL75"/>
      <c r="JXM75"/>
      <c r="JXN75"/>
      <c r="JXO75"/>
      <c r="JXP75"/>
      <c r="JXQ75"/>
      <c r="JXR75"/>
      <c r="JXS75"/>
      <c r="JXT75"/>
      <c r="JXU75"/>
      <c r="JXV75"/>
      <c r="JXW75"/>
      <c r="JXX75"/>
      <c r="JXY75"/>
      <c r="JXZ75"/>
      <c r="JYA75"/>
      <c r="JYB75"/>
      <c r="JYC75"/>
      <c r="JYD75"/>
      <c r="JYE75"/>
      <c r="JYF75"/>
      <c r="JYG75"/>
      <c r="JYH75"/>
      <c r="JYI75"/>
      <c r="JYJ75"/>
      <c r="JYK75"/>
      <c r="JYL75"/>
      <c r="JYM75"/>
      <c r="JYN75"/>
      <c r="JYO75"/>
      <c r="JYP75"/>
      <c r="JYQ75"/>
      <c r="JYR75"/>
      <c r="JYS75"/>
      <c r="JYT75"/>
      <c r="JYU75"/>
      <c r="JYV75"/>
      <c r="JYW75"/>
      <c r="JYX75"/>
      <c r="JYY75"/>
      <c r="JYZ75"/>
      <c r="JZA75"/>
      <c r="JZB75"/>
      <c r="JZC75"/>
      <c r="JZD75"/>
      <c r="JZE75"/>
      <c r="JZF75"/>
      <c r="JZG75"/>
      <c r="JZH75"/>
      <c r="JZI75"/>
      <c r="JZJ75"/>
      <c r="JZK75"/>
      <c r="JZL75"/>
      <c r="JZM75"/>
      <c r="JZN75"/>
      <c r="JZO75"/>
      <c r="JZP75"/>
      <c r="JZQ75"/>
      <c r="JZR75"/>
      <c r="JZS75"/>
      <c r="JZT75"/>
      <c r="JZU75"/>
      <c r="JZV75"/>
      <c r="JZW75"/>
      <c r="JZX75"/>
      <c r="JZY75"/>
      <c r="JZZ75"/>
      <c r="KAA75"/>
      <c r="KAB75"/>
      <c r="KAC75"/>
      <c r="KAD75"/>
      <c r="KAE75"/>
      <c r="KAF75"/>
      <c r="KAG75"/>
      <c r="KAH75"/>
      <c r="KAI75"/>
      <c r="KAJ75"/>
      <c r="KAK75"/>
      <c r="KAL75"/>
      <c r="KAM75"/>
      <c r="KAN75"/>
      <c r="KAO75"/>
      <c r="KAP75"/>
      <c r="KAQ75"/>
      <c r="KAR75"/>
      <c r="KAS75"/>
      <c r="KAT75"/>
      <c r="KAU75"/>
      <c r="KAV75"/>
      <c r="KAW75"/>
      <c r="KAX75"/>
      <c r="KAY75"/>
      <c r="KAZ75"/>
      <c r="KBA75"/>
      <c r="KBB75"/>
      <c r="KBC75"/>
      <c r="KBD75"/>
      <c r="KBE75"/>
      <c r="KBF75"/>
      <c r="KBG75"/>
      <c r="KBH75"/>
      <c r="KBI75"/>
      <c r="KBJ75"/>
      <c r="KBK75"/>
      <c r="KBL75"/>
      <c r="KBM75"/>
      <c r="KBN75"/>
      <c r="KBO75"/>
      <c r="KBP75"/>
      <c r="KBQ75"/>
      <c r="KBR75"/>
      <c r="KBS75"/>
      <c r="KBT75"/>
      <c r="KBU75"/>
      <c r="KBV75"/>
      <c r="KBW75"/>
      <c r="KBX75"/>
      <c r="KBY75"/>
      <c r="KBZ75"/>
      <c r="KCA75"/>
      <c r="KCB75"/>
      <c r="KCC75"/>
      <c r="KCD75"/>
      <c r="KCE75"/>
      <c r="KCF75"/>
      <c r="KCG75"/>
      <c r="KCH75"/>
      <c r="KCI75"/>
      <c r="KCJ75"/>
      <c r="KCK75"/>
      <c r="KCL75"/>
      <c r="KCM75"/>
      <c r="KCN75"/>
      <c r="KCO75"/>
      <c r="KCP75"/>
      <c r="KCQ75"/>
      <c r="KCR75"/>
      <c r="KCS75"/>
      <c r="KCT75"/>
      <c r="KCU75"/>
      <c r="KCV75"/>
      <c r="KCW75"/>
      <c r="KCX75"/>
      <c r="KCY75"/>
      <c r="KCZ75"/>
      <c r="KDA75"/>
      <c r="KDB75"/>
      <c r="KDC75"/>
      <c r="KDD75"/>
      <c r="KDE75"/>
      <c r="KDF75"/>
      <c r="KDG75"/>
      <c r="KDH75"/>
      <c r="KDI75"/>
      <c r="KDJ75"/>
      <c r="KDK75"/>
      <c r="KDL75"/>
      <c r="KDM75"/>
      <c r="KDN75"/>
      <c r="KDO75"/>
      <c r="KDP75"/>
      <c r="KDQ75"/>
      <c r="KDR75"/>
      <c r="KDS75"/>
      <c r="KDT75"/>
      <c r="KDU75"/>
      <c r="KDV75"/>
      <c r="KDW75"/>
      <c r="KDX75"/>
      <c r="KDY75"/>
      <c r="KDZ75"/>
      <c r="KEA75"/>
      <c r="KEB75"/>
      <c r="KEC75"/>
      <c r="KED75"/>
      <c r="KEE75"/>
      <c r="KEF75"/>
      <c r="KEG75"/>
      <c r="KEH75"/>
      <c r="KEI75"/>
      <c r="KEJ75"/>
      <c r="KEK75"/>
      <c r="KEL75"/>
      <c r="KEM75"/>
      <c r="KEN75"/>
      <c r="KEO75"/>
      <c r="KEP75"/>
      <c r="KEQ75"/>
      <c r="KER75"/>
      <c r="KES75"/>
      <c r="KET75"/>
      <c r="KEU75"/>
      <c r="KEV75"/>
      <c r="KEW75"/>
      <c r="KEX75"/>
      <c r="KEY75"/>
      <c r="KEZ75"/>
      <c r="KFA75"/>
      <c r="KFB75"/>
      <c r="KFC75"/>
      <c r="KFD75"/>
      <c r="KFE75"/>
      <c r="KFF75"/>
      <c r="KFG75"/>
      <c r="KFH75"/>
      <c r="KFI75"/>
      <c r="KFJ75"/>
      <c r="KFK75"/>
      <c r="KFL75"/>
      <c r="KFM75"/>
      <c r="KFN75"/>
      <c r="KFO75"/>
      <c r="KFP75"/>
      <c r="KFQ75"/>
      <c r="KFR75"/>
      <c r="KFS75"/>
      <c r="KFT75"/>
      <c r="KFU75"/>
      <c r="KFV75"/>
      <c r="KFW75"/>
      <c r="KFX75"/>
      <c r="KFY75"/>
      <c r="KFZ75"/>
      <c r="KGA75"/>
      <c r="KGB75"/>
      <c r="KGC75"/>
      <c r="KGD75"/>
      <c r="KGE75"/>
      <c r="KGF75"/>
      <c r="KGG75"/>
      <c r="KGH75"/>
      <c r="KGI75"/>
      <c r="KGJ75"/>
      <c r="KGK75"/>
      <c r="KGL75"/>
      <c r="KGM75"/>
      <c r="KGN75"/>
      <c r="KGO75"/>
      <c r="KGP75"/>
      <c r="KGQ75"/>
      <c r="KGR75"/>
      <c r="KGS75"/>
      <c r="KGT75"/>
      <c r="KGU75"/>
      <c r="KGV75"/>
      <c r="KGW75"/>
      <c r="KGX75"/>
      <c r="KGY75"/>
      <c r="KGZ75"/>
      <c r="KHA75"/>
      <c r="KHB75"/>
      <c r="KHC75"/>
      <c r="KHD75"/>
      <c r="KHE75"/>
      <c r="KHF75"/>
      <c r="KHG75"/>
      <c r="KHH75"/>
      <c r="KHI75"/>
      <c r="KHJ75"/>
      <c r="KHK75"/>
      <c r="KHL75"/>
      <c r="KHM75"/>
      <c r="KHN75"/>
      <c r="KHO75"/>
      <c r="KHP75"/>
      <c r="KHQ75"/>
      <c r="KHR75"/>
      <c r="KHS75"/>
      <c r="KHT75"/>
      <c r="KHU75"/>
      <c r="KHV75"/>
      <c r="KHW75"/>
      <c r="KHX75"/>
      <c r="KHY75"/>
      <c r="KHZ75"/>
      <c r="KIA75"/>
      <c r="KIB75"/>
      <c r="KIC75"/>
      <c r="KID75"/>
      <c r="KIE75"/>
      <c r="KIF75"/>
      <c r="KIG75"/>
      <c r="KIH75"/>
      <c r="KII75"/>
      <c r="KIJ75"/>
      <c r="KIK75"/>
      <c r="KIL75"/>
      <c r="KIM75"/>
      <c r="KIN75"/>
      <c r="KIO75"/>
      <c r="KIP75"/>
      <c r="KIQ75"/>
      <c r="KIR75"/>
      <c r="KIS75"/>
      <c r="KIT75"/>
      <c r="KIU75"/>
      <c r="KIV75"/>
      <c r="KIW75"/>
      <c r="KIX75"/>
      <c r="KIY75"/>
      <c r="KIZ75"/>
      <c r="KJA75"/>
      <c r="KJB75"/>
      <c r="KJC75"/>
      <c r="KJD75"/>
      <c r="KJE75"/>
      <c r="KJF75"/>
      <c r="KJG75"/>
      <c r="KJH75"/>
      <c r="KJI75"/>
      <c r="KJJ75"/>
      <c r="KJK75"/>
      <c r="KJL75"/>
      <c r="KJM75"/>
      <c r="KJN75"/>
      <c r="KJO75"/>
      <c r="KJP75"/>
      <c r="KJQ75"/>
      <c r="KJR75"/>
      <c r="KJS75"/>
      <c r="KJT75"/>
      <c r="KJU75"/>
      <c r="KJV75"/>
      <c r="KJW75"/>
      <c r="KJX75"/>
      <c r="KJY75"/>
      <c r="KJZ75"/>
      <c r="KKA75"/>
      <c r="KKB75"/>
      <c r="KKC75"/>
      <c r="KKD75"/>
      <c r="KKE75"/>
      <c r="KKF75"/>
      <c r="KKG75"/>
      <c r="KKH75"/>
      <c r="KKI75"/>
      <c r="KKJ75"/>
      <c r="KKK75"/>
      <c r="KKL75"/>
      <c r="KKM75"/>
      <c r="KKN75"/>
      <c r="KKO75"/>
      <c r="KKP75"/>
      <c r="KKQ75"/>
      <c r="KKR75"/>
      <c r="KKS75"/>
      <c r="KKT75"/>
      <c r="KKU75"/>
      <c r="KKV75"/>
      <c r="KKW75"/>
      <c r="KKX75"/>
      <c r="KKY75"/>
      <c r="KKZ75"/>
      <c r="KLA75"/>
      <c r="KLB75"/>
      <c r="KLC75"/>
      <c r="KLD75"/>
      <c r="KLE75"/>
      <c r="KLF75"/>
      <c r="KLG75"/>
      <c r="KLH75"/>
      <c r="KLI75"/>
      <c r="KLJ75"/>
      <c r="KLK75"/>
      <c r="KLL75"/>
      <c r="KLM75"/>
      <c r="KLN75"/>
      <c r="KLO75"/>
      <c r="KLP75"/>
      <c r="KLQ75"/>
      <c r="KLR75"/>
      <c r="KLS75"/>
      <c r="KLT75"/>
      <c r="KLU75"/>
      <c r="KLV75"/>
      <c r="KLW75"/>
      <c r="KLX75"/>
      <c r="KLY75"/>
      <c r="KLZ75"/>
      <c r="KMA75"/>
      <c r="KMB75"/>
      <c r="KMC75"/>
      <c r="KMD75"/>
      <c r="KME75"/>
      <c r="KMF75"/>
      <c r="KMG75"/>
      <c r="KMH75"/>
      <c r="KMI75"/>
      <c r="KMJ75"/>
      <c r="KMK75"/>
      <c r="KML75"/>
      <c r="KMM75"/>
      <c r="KMN75"/>
      <c r="KMO75"/>
      <c r="KMP75"/>
      <c r="KMQ75"/>
      <c r="KMR75"/>
      <c r="KMS75"/>
      <c r="KMT75"/>
      <c r="KMU75"/>
      <c r="KMV75"/>
      <c r="KMW75"/>
      <c r="KMX75"/>
      <c r="KMY75"/>
      <c r="KMZ75"/>
      <c r="KNA75"/>
      <c r="KNB75"/>
      <c r="KNC75"/>
      <c r="KND75"/>
      <c r="KNE75"/>
      <c r="KNF75"/>
      <c r="KNG75"/>
      <c r="KNH75"/>
      <c r="KNI75"/>
      <c r="KNJ75"/>
      <c r="KNK75"/>
      <c r="KNL75"/>
      <c r="KNM75"/>
      <c r="KNN75"/>
      <c r="KNO75"/>
      <c r="KNP75"/>
      <c r="KNQ75"/>
      <c r="KNR75"/>
      <c r="KNS75"/>
      <c r="KNT75"/>
      <c r="KNU75"/>
      <c r="KNV75"/>
      <c r="KNW75"/>
      <c r="KNX75"/>
      <c r="KNY75"/>
      <c r="KNZ75"/>
      <c r="KOA75"/>
      <c r="KOB75"/>
      <c r="KOC75"/>
      <c r="KOD75"/>
      <c r="KOE75"/>
      <c r="KOF75"/>
      <c r="KOG75"/>
      <c r="KOH75"/>
      <c r="KOI75"/>
      <c r="KOJ75"/>
      <c r="KOK75"/>
      <c r="KOL75"/>
      <c r="KOM75"/>
      <c r="KON75"/>
      <c r="KOO75"/>
      <c r="KOP75"/>
      <c r="KOQ75"/>
      <c r="KOR75"/>
      <c r="KOS75"/>
      <c r="KOT75"/>
      <c r="KOU75"/>
      <c r="KOV75"/>
      <c r="KOW75"/>
      <c r="KOX75"/>
      <c r="KOY75"/>
      <c r="KOZ75"/>
      <c r="KPA75"/>
      <c r="KPB75"/>
      <c r="KPC75"/>
      <c r="KPD75"/>
      <c r="KPE75"/>
      <c r="KPF75"/>
      <c r="KPG75"/>
      <c r="KPH75"/>
      <c r="KPI75"/>
      <c r="KPJ75"/>
      <c r="KPK75"/>
      <c r="KPL75"/>
      <c r="KPM75"/>
      <c r="KPN75"/>
      <c r="KPO75"/>
      <c r="KPP75"/>
      <c r="KPQ75"/>
      <c r="KPR75"/>
      <c r="KPS75"/>
      <c r="KPT75"/>
      <c r="KPU75"/>
      <c r="KPV75"/>
      <c r="KPW75"/>
      <c r="KPX75"/>
      <c r="KPY75"/>
      <c r="KPZ75"/>
      <c r="KQA75"/>
      <c r="KQB75"/>
      <c r="KQC75"/>
      <c r="KQD75"/>
      <c r="KQE75"/>
      <c r="KQF75"/>
      <c r="KQG75"/>
      <c r="KQH75"/>
      <c r="KQI75"/>
      <c r="KQJ75"/>
      <c r="KQK75"/>
      <c r="KQL75"/>
      <c r="KQM75"/>
      <c r="KQN75"/>
      <c r="KQO75"/>
      <c r="KQP75"/>
      <c r="KQQ75"/>
      <c r="KQR75"/>
      <c r="KQS75"/>
      <c r="KQT75"/>
      <c r="KQU75"/>
      <c r="KQV75"/>
      <c r="KQW75"/>
      <c r="KQX75"/>
      <c r="KQY75"/>
      <c r="KQZ75"/>
      <c r="KRA75"/>
      <c r="KRB75"/>
      <c r="KRC75"/>
      <c r="KRD75"/>
      <c r="KRE75"/>
      <c r="KRF75"/>
      <c r="KRG75"/>
      <c r="KRH75"/>
      <c r="KRI75"/>
      <c r="KRJ75"/>
      <c r="KRK75"/>
      <c r="KRL75"/>
      <c r="KRM75"/>
      <c r="KRN75"/>
      <c r="KRO75"/>
      <c r="KRP75"/>
      <c r="KRQ75"/>
      <c r="KRR75"/>
      <c r="KRS75"/>
      <c r="KRT75"/>
      <c r="KRU75"/>
      <c r="KRV75"/>
      <c r="KRW75"/>
      <c r="KRX75"/>
      <c r="KRY75"/>
      <c r="KRZ75"/>
      <c r="KSA75"/>
      <c r="KSB75"/>
      <c r="KSC75"/>
      <c r="KSD75"/>
      <c r="KSE75"/>
      <c r="KSF75"/>
      <c r="KSG75"/>
      <c r="KSH75"/>
      <c r="KSI75"/>
      <c r="KSJ75"/>
      <c r="KSK75"/>
      <c r="KSL75"/>
      <c r="KSM75"/>
      <c r="KSN75"/>
      <c r="KSO75"/>
      <c r="KSP75"/>
      <c r="KSQ75"/>
      <c r="KSR75"/>
      <c r="KSS75"/>
      <c r="KST75"/>
      <c r="KSU75"/>
      <c r="KSV75"/>
      <c r="KSW75"/>
      <c r="KSX75"/>
      <c r="KSY75"/>
      <c r="KSZ75"/>
      <c r="KTA75"/>
      <c r="KTB75"/>
      <c r="KTC75"/>
      <c r="KTD75"/>
      <c r="KTE75"/>
      <c r="KTF75"/>
      <c r="KTG75"/>
      <c r="KTH75"/>
      <c r="KTI75"/>
      <c r="KTJ75"/>
      <c r="KTK75"/>
      <c r="KTL75"/>
      <c r="KTM75"/>
      <c r="KTN75"/>
      <c r="KTO75"/>
      <c r="KTP75"/>
      <c r="KTQ75"/>
      <c r="KTR75"/>
      <c r="KTS75"/>
      <c r="KTT75"/>
      <c r="KTU75"/>
      <c r="KTV75"/>
      <c r="KTW75"/>
      <c r="KTX75"/>
      <c r="KTY75"/>
      <c r="KTZ75"/>
      <c r="KUA75"/>
      <c r="KUB75"/>
      <c r="KUC75"/>
      <c r="KUD75"/>
      <c r="KUE75"/>
      <c r="KUF75"/>
      <c r="KUG75"/>
      <c r="KUH75"/>
      <c r="KUI75"/>
      <c r="KUJ75"/>
      <c r="KUK75"/>
      <c r="KUL75"/>
      <c r="KUM75"/>
      <c r="KUN75"/>
      <c r="KUO75"/>
      <c r="KUP75"/>
      <c r="KUQ75"/>
      <c r="KUR75"/>
      <c r="KUS75"/>
      <c r="KUT75"/>
      <c r="KUU75"/>
      <c r="KUV75"/>
      <c r="KUW75"/>
      <c r="KUX75"/>
      <c r="KUY75"/>
      <c r="KUZ75"/>
      <c r="KVA75"/>
      <c r="KVB75"/>
      <c r="KVC75"/>
      <c r="KVD75"/>
      <c r="KVE75"/>
      <c r="KVF75"/>
      <c r="KVG75"/>
      <c r="KVH75"/>
      <c r="KVI75"/>
      <c r="KVJ75"/>
      <c r="KVK75"/>
      <c r="KVL75"/>
      <c r="KVM75"/>
      <c r="KVN75"/>
      <c r="KVO75"/>
      <c r="KVP75"/>
      <c r="KVQ75"/>
      <c r="KVR75"/>
      <c r="KVS75"/>
      <c r="KVT75"/>
      <c r="KVU75"/>
      <c r="KVV75"/>
      <c r="KVW75"/>
      <c r="KVX75"/>
      <c r="KVY75"/>
      <c r="KVZ75"/>
      <c r="KWA75"/>
      <c r="KWB75"/>
      <c r="KWC75"/>
      <c r="KWD75"/>
      <c r="KWE75"/>
      <c r="KWF75"/>
      <c r="KWG75"/>
      <c r="KWH75"/>
      <c r="KWI75"/>
      <c r="KWJ75"/>
      <c r="KWK75"/>
      <c r="KWL75"/>
      <c r="KWM75"/>
      <c r="KWN75"/>
      <c r="KWO75"/>
      <c r="KWP75"/>
      <c r="KWQ75"/>
      <c r="KWR75"/>
      <c r="KWS75"/>
      <c r="KWT75"/>
      <c r="KWU75"/>
      <c r="KWV75"/>
      <c r="KWW75"/>
      <c r="KWX75"/>
      <c r="KWY75"/>
      <c r="KWZ75"/>
      <c r="KXA75"/>
      <c r="KXB75"/>
      <c r="KXC75"/>
      <c r="KXD75"/>
      <c r="KXE75"/>
      <c r="KXF75"/>
      <c r="KXG75"/>
      <c r="KXH75"/>
      <c r="KXI75"/>
      <c r="KXJ75"/>
      <c r="KXK75"/>
      <c r="KXL75"/>
      <c r="KXM75"/>
      <c r="KXN75"/>
      <c r="KXO75"/>
      <c r="KXP75"/>
      <c r="KXQ75"/>
      <c r="KXR75"/>
      <c r="KXS75"/>
      <c r="KXT75"/>
      <c r="KXU75"/>
      <c r="KXV75"/>
      <c r="KXW75"/>
      <c r="KXX75"/>
      <c r="KXY75"/>
      <c r="KXZ75"/>
      <c r="KYA75"/>
      <c r="KYB75"/>
      <c r="KYC75"/>
      <c r="KYD75"/>
      <c r="KYE75"/>
      <c r="KYF75"/>
      <c r="KYG75"/>
      <c r="KYH75"/>
      <c r="KYI75"/>
      <c r="KYJ75"/>
      <c r="KYK75"/>
      <c r="KYL75"/>
      <c r="KYM75"/>
      <c r="KYN75"/>
      <c r="KYO75"/>
      <c r="KYP75"/>
      <c r="KYQ75"/>
      <c r="KYR75"/>
      <c r="KYS75"/>
      <c r="KYT75"/>
      <c r="KYU75"/>
      <c r="KYV75"/>
      <c r="KYW75"/>
      <c r="KYX75"/>
      <c r="KYY75"/>
      <c r="KYZ75"/>
      <c r="KZA75"/>
      <c r="KZB75"/>
      <c r="KZC75"/>
      <c r="KZD75"/>
      <c r="KZE75"/>
      <c r="KZF75"/>
      <c r="KZG75"/>
      <c r="KZH75"/>
      <c r="KZI75"/>
      <c r="KZJ75"/>
      <c r="KZK75"/>
      <c r="KZL75"/>
      <c r="KZM75"/>
      <c r="KZN75"/>
      <c r="KZO75"/>
      <c r="KZP75"/>
      <c r="KZQ75"/>
      <c r="KZR75"/>
      <c r="KZS75"/>
      <c r="KZT75"/>
      <c r="KZU75"/>
      <c r="KZV75"/>
      <c r="KZW75"/>
      <c r="KZX75"/>
      <c r="KZY75"/>
      <c r="KZZ75"/>
      <c r="LAA75"/>
      <c r="LAB75"/>
      <c r="LAC75"/>
      <c r="LAD75"/>
      <c r="LAE75"/>
      <c r="LAF75"/>
      <c r="LAG75"/>
      <c r="LAH75"/>
      <c r="LAI75"/>
      <c r="LAJ75"/>
      <c r="LAK75"/>
      <c r="LAL75"/>
      <c r="LAM75"/>
      <c r="LAN75"/>
      <c r="LAO75"/>
      <c r="LAP75"/>
      <c r="LAQ75"/>
      <c r="LAR75"/>
      <c r="LAS75"/>
      <c r="LAT75"/>
      <c r="LAU75"/>
      <c r="LAV75"/>
      <c r="LAW75"/>
      <c r="LAX75"/>
      <c r="LAY75"/>
      <c r="LAZ75"/>
      <c r="LBA75"/>
      <c r="LBB75"/>
      <c r="LBC75"/>
      <c r="LBD75"/>
      <c r="LBE75"/>
      <c r="LBF75"/>
      <c r="LBG75"/>
      <c r="LBH75"/>
      <c r="LBI75"/>
      <c r="LBJ75"/>
      <c r="LBK75"/>
      <c r="LBL75"/>
      <c r="LBM75"/>
      <c r="LBN75"/>
      <c r="LBO75"/>
      <c r="LBP75"/>
      <c r="LBQ75"/>
      <c r="LBR75"/>
      <c r="LBS75"/>
      <c r="LBT75"/>
      <c r="LBU75"/>
      <c r="LBV75"/>
      <c r="LBW75"/>
      <c r="LBX75"/>
      <c r="LBY75"/>
      <c r="LBZ75"/>
      <c r="LCA75"/>
      <c r="LCB75"/>
      <c r="LCC75"/>
      <c r="LCD75"/>
      <c r="LCE75"/>
      <c r="LCF75"/>
      <c r="LCG75"/>
      <c r="LCH75"/>
      <c r="LCI75"/>
      <c r="LCJ75"/>
      <c r="LCK75"/>
      <c r="LCL75"/>
      <c r="LCM75"/>
      <c r="LCN75"/>
      <c r="LCO75"/>
      <c r="LCP75"/>
      <c r="LCQ75"/>
      <c r="LCR75"/>
      <c r="LCS75"/>
      <c r="LCT75"/>
      <c r="LCU75"/>
      <c r="LCV75"/>
      <c r="LCW75"/>
      <c r="LCX75"/>
      <c r="LCY75"/>
      <c r="LCZ75"/>
      <c r="LDA75"/>
      <c r="LDB75"/>
      <c r="LDC75"/>
      <c r="LDD75"/>
      <c r="LDE75"/>
      <c r="LDF75"/>
      <c r="LDG75"/>
      <c r="LDH75"/>
      <c r="LDI75"/>
      <c r="LDJ75"/>
      <c r="LDK75"/>
      <c r="LDL75"/>
      <c r="LDM75"/>
      <c r="LDN75"/>
      <c r="LDO75"/>
      <c r="LDP75"/>
      <c r="LDQ75"/>
      <c r="LDR75"/>
      <c r="LDS75"/>
      <c r="LDT75"/>
      <c r="LDU75"/>
      <c r="LDV75"/>
      <c r="LDW75"/>
      <c r="LDX75"/>
      <c r="LDY75"/>
      <c r="LDZ75"/>
      <c r="LEA75"/>
      <c r="LEB75"/>
      <c r="LEC75"/>
      <c r="LED75"/>
      <c r="LEE75"/>
      <c r="LEF75"/>
      <c r="LEG75"/>
      <c r="LEH75"/>
      <c r="LEI75"/>
      <c r="LEJ75"/>
      <c r="LEK75"/>
      <c r="LEL75"/>
      <c r="LEM75"/>
      <c r="LEN75"/>
      <c r="LEO75"/>
      <c r="LEP75"/>
      <c r="LEQ75"/>
      <c r="LER75"/>
      <c r="LES75"/>
      <c r="LET75"/>
      <c r="LEU75"/>
      <c r="LEV75"/>
      <c r="LEW75"/>
      <c r="LEX75"/>
      <c r="LEY75"/>
      <c r="LEZ75"/>
      <c r="LFA75"/>
      <c r="LFB75"/>
      <c r="LFC75"/>
      <c r="LFD75"/>
      <c r="LFE75"/>
      <c r="LFF75"/>
      <c r="LFG75"/>
      <c r="LFH75"/>
      <c r="LFI75"/>
      <c r="LFJ75"/>
      <c r="LFK75"/>
      <c r="LFL75"/>
      <c r="LFM75"/>
      <c r="LFN75"/>
      <c r="LFO75"/>
      <c r="LFP75"/>
      <c r="LFQ75"/>
      <c r="LFR75"/>
      <c r="LFS75"/>
      <c r="LFT75"/>
      <c r="LFU75"/>
      <c r="LFV75"/>
      <c r="LFW75"/>
      <c r="LFX75"/>
      <c r="LFY75"/>
      <c r="LFZ75"/>
      <c r="LGA75"/>
      <c r="LGB75"/>
      <c r="LGC75"/>
      <c r="LGD75"/>
      <c r="LGE75"/>
      <c r="LGF75"/>
      <c r="LGG75"/>
      <c r="LGH75"/>
      <c r="LGI75"/>
      <c r="LGJ75"/>
      <c r="LGK75"/>
      <c r="LGL75"/>
      <c r="LGM75"/>
      <c r="LGN75"/>
      <c r="LGO75"/>
      <c r="LGP75"/>
      <c r="LGQ75"/>
      <c r="LGR75"/>
      <c r="LGS75"/>
      <c r="LGT75"/>
      <c r="LGU75"/>
      <c r="LGV75"/>
      <c r="LGW75"/>
      <c r="LGX75"/>
      <c r="LGY75"/>
      <c r="LGZ75"/>
      <c r="LHA75"/>
      <c r="LHB75"/>
      <c r="LHC75"/>
      <c r="LHD75"/>
      <c r="LHE75"/>
      <c r="LHF75"/>
      <c r="LHG75"/>
      <c r="LHH75"/>
      <c r="LHI75"/>
      <c r="LHJ75"/>
      <c r="LHK75"/>
      <c r="LHL75"/>
      <c r="LHM75"/>
      <c r="LHN75"/>
      <c r="LHO75"/>
      <c r="LHP75"/>
      <c r="LHQ75"/>
      <c r="LHR75"/>
      <c r="LHS75"/>
      <c r="LHT75"/>
      <c r="LHU75"/>
      <c r="LHV75"/>
      <c r="LHW75"/>
      <c r="LHX75"/>
      <c r="LHY75"/>
      <c r="LHZ75"/>
      <c r="LIA75"/>
      <c r="LIB75"/>
      <c r="LIC75"/>
      <c r="LID75"/>
      <c r="LIE75"/>
      <c r="LIF75"/>
      <c r="LIG75"/>
      <c r="LIH75"/>
      <c r="LII75"/>
      <c r="LIJ75"/>
      <c r="LIK75"/>
      <c r="LIL75"/>
      <c r="LIM75"/>
      <c r="LIN75"/>
      <c r="LIO75"/>
      <c r="LIP75"/>
      <c r="LIQ75"/>
      <c r="LIR75"/>
      <c r="LIS75"/>
      <c r="LIT75"/>
      <c r="LIU75"/>
      <c r="LIV75"/>
      <c r="LIW75"/>
      <c r="LIX75"/>
      <c r="LIY75"/>
      <c r="LIZ75"/>
      <c r="LJA75"/>
      <c r="LJB75"/>
      <c r="LJC75"/>
      <c r="LJD75"/>
      <c r="LJE75"/>
      <c r="LJF75"/>
      <c r="LJG75"/>
      <c r="LJH75"/>
      <c r="LJI75"/>
      <c r="LJJ75"/>
      <c r="LJK75"/>
      <c r="LJL75"/>
      <c r="LJM75"/>
      <c r="LJN75"/>
      <c r="LJO75"/>
      <c r="LJP75"/>
      <c r="LJQ75"/>
      <c r="LJR75"/>
      <c r="LJS75"/>
      <c r="LJT75"/>
      <c r="LJU75"/>
      <c r="LJV75"/>
      <c r="LJW75"/>
      <c r="LJX75"/>
      <c r="LJY75"/>
      <c r="LJZ75"/>
      <c r="LKA75"/>
      <c r="LKB75"/>
      <c r="LKC75"/>
      <c r="LKD75"/>
      <c r="LKE75"/>
      <c r="LKF75"/>
      <c r="LKG75"/>
      <c r="LKH75"/>
      <c r="LKI75"/>
      <c r="LKJ75"/>
      <c r="LKK75"/>
      <c r="LKL75"/>
      <c r="LKM75"/>
      <c r="LKN75"/>
      <c r="LKO75"/>
      <c r="LKP75"/>
      <c r="LKQ75"/>
      <c r="LKR75"/>
      <c r="LKS75"/>
      <c r="LKT75"/>
      <c r="LKU75"/>
      <c r="LKV75"/>
      <c r="LKW75"/>
      <c r="LKX75"/>
      <c r="LKY75"/>
      <c r="LKZ75"/>
      <c r="LLA75"/>
      <c r="LLB75"/>
      <c r="LLC75"/>
      <c r="LLD75"/>
      <c r="LLE75"/>
      <c r="LLF75"/>
      <c r="LLG75"/>
      <c r="LLH75"/>
      <c r="LLI75"/>
      <c r="LLJ75"/>
      <c r="LLK75"/>
      <c r="LLL75"/>
      <c r="LLM75"/>
      <c r="LLN75"/>
      <c r="LLO75"/>
      <c r="LLP75"/>
      <c r="LLQ75"/>
      <c r="LLR75"/>
      <c r="LLS75"/>
      <c r="LLT75"/>
      <c r="LLU75"/>
      <c r="LLV75"/>
      <c r="LLW75"/>
      <c r="LLX75"/>
      <c r="LLY75"/>
      <c r="LLZ75"/>
      <c r="LMA75"/>
      <c r="LMB75"/>
      <c r="LMC75"/>
      <c r="LMD75"/>
      <c r="LME75"/>
      <c r="LMF75"/>
      <c r="LMG75"/>
      <c r="LMH75"/>
      <c r="LMI75"/>
      <c r="LMJ75"/>
      <c r="LMK75"/>
      <c r="LML75"/>
      <c r="LMM75"/>
      <c r="LMN75"/>
      <c r="LMO75"/>
      <c r="LMP75"/>
      <c r="LMQ75"/>
      <c r="LMR75"/>
      <c r="LMS75"/>
      <c r="LMT75"/>
      <c r="LMU75"/>
      <c r="LMV75"/>
      <c r="LMW75"/>
      <c r="LMX75"/>
      <c r="LMY75"/>
      <c r="LMZ75"/>
      <c r="LNA75"/>
      <c r="LNB75"/>
      <c r="LNC75"/>
      <c r="LND75"/>
      <c r="LNE75"/>
      <c r="LNF75"/>
      <c r="LNG75"/>
      <c r="LNH75"/>
      <c r="LNI75"/>
      <c r="LNJ75"/>
      <c r="LNK75"/>
      <c r="LNL75"/>
      <c r="LNM75"/>
      <c r="LNN75"/>
      <c r="LNO75"/>
      <c r="LNP75"/>
      <c r="LNQ75"/>
      <c r="LNR75"/>
      <c r="LNS75"/>
      <c r="LNT75"/>
      <c r="LNU75"/>
      <c r="LNV75"/>
      <c r="LNW75"/>
      <c r="LNX75"/>
      <c r="LNY75"/>
      <c r="LNZ75"/>
      <c r="LOA75"/>
      <c r="LOB75"/>
      <c r="LOC75"/>
      <c r="LOD75"/>
      <c r="LOE75"/>
      <c r="LOF75"/>
      <c r="LOG75"/>
      <c r="LOH75"/>
      <c r="LOI75"/>
      <c r="LOJ75"/>
      <c r="LOK75"/>
      <c r="LOL75"/>
      <c r="LOM75"/>
      <c r="LON75"/>
      <c r="LOO75"/>
      <c r="LOP75"/>
      <c r="LOQ75"/>
      <c r="LOR75"/>
      <c r="LOS75"/>
      <c r="LOT75"/>
      <c r="LOU75"/>
      <c r="LOV75"/>
      <c r="LOW75"/>
      <c r="LOX75"/>
      <c r="LOY75"/>
      <c r="LOZ75"/>
      <c r="LPA75"/>
      <c r="LPB75"/>
      <c r="LPC75"/>
      <c r="LPD75"/>
      <c r="LPE75"/>
      <c r="LPF75"/>
      <c r="LPG75"/>
      <c r="LPH75"/>
      <c r="LPI75"/>
      <c r="LPJ75"/>
      <c r="LPK75"/>
      <c r="LPL75"/>
      <c r="LPM75"/>
      <c r="LPN75"/>
      <c r="LPO75"/>
      <c r="LPP75"/>
      <c r="LPQ75"/>
      <c r="LPR75"/>
      <c r="LPS75"/>
      <c r="LPT75"/>
      <c r="LPU75"/>
      <c r="LPV75"/>
      <c r="LPW75"/>
      <c r="LPX75"/>
      <c r="LPY75"/>
      <c r="LPZ75"/>
      <c r="LQA75"/>
      <c r="LQB75"/>
      <c r="LQC75"/>
      <c r="LQD75"/>
      <c r="LQE75"/>
      <c r="LQF75"/>
      <c r="LQG75"/>
      <c r="LQH75"/>
      <c r="LQI75"/>
      <c r="LQJ75"/>
      <c r="LQK75"/>
      <c r="LQL75"/>
      <c r="LQM75"/>
      <c r="LQN75"/>
      <c r="LQO75"/>
      <c r="LQP75"/>
      <c r="LQQ75"/>
      <c r="LQR75"/>
      <c r="LQS75"/>
      <c r="LQT75"/>
      <c r="LQU75"/>
      <c r="LQV75"/>
      <c r="LQW75"/>
      <c r="LQX75"/>
      <c r="LQY75"/>
      <c r="LQZ75"/>
      <c r="LRA75"/>
      <c r="LRB75"/>
      <c r="LRC75"/>
      <c r="LRD75"/>
      <c r="LRE75"/>
      <c r="LRF75"/>
      <c r="LRG75"/>
      <c r="LRH75"/>
      <c r="LRI75"/>
      <c r="LRJ75"/>
      <c r="LRK75"/>
      <c r="LRL75"/>
      <c r="LRM75"/>
      <c r="LRN75"/>
      <c r="LRO75"/>
      <c r="LRP75"/>
      <c r="LRQ75"/>
      <c r="LRR75"/>
      <c r="LRS75"/>
      <c r="LRT75"/>
      <c r="LRU75"/>
      <c r="LRV75"/>
      <c r="LRW75"/>
      <c r="LRX75"/>
      <c r="LRY75"/>
      <c r="LRZ75"/>
      <c r="LSA75"/>
      <c r="LSB75"/>
      <c r="LSC75"/>
      <c r="LSD75"/>
      <c r="LSE75"/>
      <c r="LSF75"/>
      <c r="LSG75"/>
      <c r="LSH75"/>
      <c r="LSI75"/>
      <c r="LSJ75"/>
      <c r="LSK75"/>
      <c r="LSL75"/>
      <c r="LSM75"/>
      <c r="LSN75"/>
      <c r="LSO75"/>
      <c r="LSP75"/>
      <c r="LSQ75"/>
      <c r="LSR75"/>
      <c r="LSS75"/>
      <c r="LST75"/>
      <c r="LSU75"/>
      <c r="LSV75"/>
      <c r="LSW75"/>
      <c r="LSX75"/>
      <c r="LSY75"/>
      <c r="LSZ75"/>
      <c r="LTA75"/>
      <c r="LTB75"/>
      <c r="LTC75"/>
      <c r="LTD75"/>
      <c r="LTE75"/>
      <c r="LTF75"/>
      <c r="LTG75"/>
      <c r="LTH75"/>
      <c r="LTI75"/>
      <c r="LTJ75"/>
      <c r="LTK75"/>
      <c r="LTL75"/>
      <c r="LTM75"/>
      <c r="LTN75"/>
      <c r="LTO75"/>
      <c r="LTP75"/>
      <c r="LTQ75"/>
      <c r="LTR75"/>
      <c r="LTS75"/>
      <c r="LTT75"/>
      <c r="LTU75"/>
      <c r="LTV75"/>
      <c r="LTW75"/>
      <c r="LTX75"/>
      <c r="LTY75"/>
      <c r="LTZ75"/>
      <c r="LUA75"/>
      <c r="LUB75"/>
      <c r="LUC75"/>
      <c r="LUD75"/>
      <c r="LUE75"/>
      <c r="LUF75"/>
      <c r="LUG75"/>
      <c r="LUH75"/>
      <c r="LUI75"/>
      <c r="LUJ75"/>
      <c r="LUK75"/>
      <c r="LUL75"/>
      <c r="LUM75"/>
      <c r="LUN75"/>
      <c r="LUO75"/>
      <c r="LUP75"/>
      <c r="LUQ75"/>
      <c r="LUR75"/>
      <c r="LUS75"/>
      <c r="LUT75"/>
      <c r="LUU75"/>
      <c r="LUV75"/>
      <c r="LUW75"/>
      <c r="LUX75"/>
      <c r="LUY75"/>
      <c r="LUZ75"/>
      <c r="LVA75"/>
      <c r="LVB75"/>
      <c r="LVC75"/>
      <c r="LVD75"/>
      <c r="LVE75"/>
      <c r="LVF75"/>
      <c r="LVG75"/>
      <c r="LVH75"/>
      <c r="LVI75"/>
      <c r="LVJ75"/>
      <c r="LVK75"/>
      <c r="LVL75"/>
      <c r="LVM75"/>
      <c r="LVN75"/>
      <c r="LVO75"/>
      <c r="LVP75"/>
      <c r="LVQ75"/>
      <c r="LVR75"/>
      <c r="LVS75"/>
      <c r="LVT75"/>
      <c r="LVU75"/>
      <c r="LVV75"/>
      <c r="LVW75"/>
      <c r="LVX75"/>
      <c r="LVY75"/>
      <c r="LVZ75"/>
      <c r="LWA75"/>
      <c r="LWB75"/>
      <c r="LWC75"/>
      <c r="LWD75"/>
      <c r="LWE75"/>
      <c r="LWF75"/>
      <c r="LWG75"/>
      <c r="LWH75"/>
      <c r="LWI75"/>
      <c r="LWJ75"/>
      <c r="LWK75"/>
      <c r="LWL75"/>
      <c r="LWM75"/>
      <c r="LWN75"/>
      <c r="LWO75"/>
      <c r="LWP75"/>
      <c r="LWQ75"/>
      <c r="LWR75"/>
      <c r="LWS75"/>
      <c r="LWT75"/>
      <c r="LWU75"/>
      <c r="LWV75"/>
      <c r="LWW75"/>
      <c r="LWX75"/>
      <c r="LWY75"/>
      <c r="LWZ75"/>
      <c r="LXA75"/>
      <c r="LXB75"/>
      <c r="LXC75"/>
      <c r="LXD75"/>
      <c r="LXE75"/>
      <c r="LXF75"/>
      <c r="LXG75"/>
      <c r="LXH75"/>
      <c r="LXI75"/>
      <c r="LXJ75"/>
      <c r="LXK75"/>
      <c r="LXL75"/>
      <c r="LXM75"/>
      <c r="LXN75"/>
      <c r="LXO75"/>
      <c r="LXP75"/>
      <c r="LXQ75"/>
      <c r="LXR75"/>
      <c r="LXS75"/>
      <c r="LXT75"/>
      <c r="LXU75"/>
      <c r="LXV75"/>
      <c r="LXW75"/>
      <c r="LXX75"/>
      <c r="LXY75"/>
      <c r="LXZ75"/>
      <c r="LYA75"/>
      <c r="LYB75"/>
      <c r="LYC75"/>
      <c r="LYD75"/>
      <c r="LYE75"/>
      <c r="LYF75"/>
      <c r="LYG75"/>
      <c r="LYH75"/>
      <c r="LYI75"/>
      <c r="LYJ75"/>
      <c r="LYK75"/>
      <c r="LYL75"/>
      <c r="LYM75"/>
      <c r="LYN75"/>
      <c r="LYO75"/>
      <c r="LYP75"/>
      <c r="LYQ75"/>
      <c r="LYR75"/>
      <c r="LYS75"/>
      <c r="LYT75"/>
      <c r="LYU75"/>
      <c r="LYV75"/>
      <c r="LYW75"/>
      <c r="LYX75"/>
      <c r="LYY75"/>
      <c r="LYZ75"/>
      <c r="LZA75"/>
      <c r="LZB75"/>
      <c r="LZC75"/>
      <c r="LZD75"/>
      <c r="LZE75"/>
      <c r="LZF75"/>
      <c r="LZG75"/>
      <c r="LZH75"/>
      <c r="LZI75"/>
      <c r="LZJ75"/>
      <c r="LZK75"/>
      <c r="LZL75"/>
      <c r="LZM75"/>
      <c r="LZN75"/>
      <c r="LZO75"/>
      <c r="LZP75"/>
      <c r="LZQ75"/>
      <c r="LZR75"/>
      <c r="LZS75"/>
      <c r="LZT75"/>
      <c r="LZU75"/>
      <c r="LZV75"/>
      <c r="LZW75"/>
      <c r="LZX75"/>
      <c r="LZY75"/>
      <c r="LZZ75"/>
      <c r="MAA75"/>
      <c r="MAB75"/>
      <c r="MAC75"/>
      <c r="MAD75"/>
      <c r="MAE75"/>
      <c r="MAF75"/>
      <c r="MAG75"/>
      <c r="MAH75"/>
      <c r="MAI75"/>
      <c r="MAJ75"/>
      <c r="MAK75"/>
      <c r="MAL75"/>
      <c r="MAM75"/>
      <c r="MAN75"/>
      <c r="MAO75"/>
      <c r="MAP75"/>
      <c r="MAQ75"/>
      <c r="MAR75"/>
      <c r="MAS75"/>
      <c r="MAT75"/>
      <c r="MAU75"/>
      <c r="MAV75"/>
      <c r="MAW75"/>
      <c r="MAX75"/>
      <c r="MAY75"/>
      <c r="MAZ75"/>
      <c r="MBA75"/>
      <c r="MBB75"/>
      <c r="MBC75"/>
      <c r="MBD75"/>
      <c r="MBE75"/>
      <c r="MBF75"/>
      <c r="MBG75"/>
      <c r="MBH75"/>
      <c r="MBI75"/>
      <c r="MBJ75"/>
      <c r="MBK75"/>
      <c r="MBL75"/>
      <c r="MBM75"/>
      <c r="MBN75"/>
      <c r="MBO75"/>
      <c r="MBP75"/>
      <c r="MBQ75"/>
      <c r="MBR75"/>
      <c r="MBS75"/>
      <c r="MBT75"/>
      <c r="MBU75"/>
      <c r="MBV75"/>
      <c r="MBW75"/>
      <c r="MBX75"/>
      <c r="MBY75"/>
      <c r="MBZ75"/>
      <c r="MCA75"/>
      <c r="MCB75"/>
      <c r="MCC75"/>
      <c r="MCD75"/>
      <c r="MCE75"/>
      <c r="MCF75"/>
      <c r="MCG75"/>
      <c r="MCH75"/>
      <c r="MCI75"/>
      <c r="MCJ75"/>
      <c r="MCK75"/>
      <c r="MCL75"/>
      <c r="MCM75"/>
      <c r="MCN75"/>
      <c r="MCO75"/>
      <c r="MCP75"/>
      <c r="MCQ75"/>
      <c r="MCR75"/>
      <c r="MCS75"/>
      <c r="MCT75"/>
      <c r="MCU75"/>
      <c r="MCV75"/>
      <c r="MCW75"/>
      <c r="MCX75"/>
      <c r="MCY75"/>
      <c r="MCZ75"/>
      <c r="MDA75"/>
      <c r="MDB75"/>
      <c r="MDC75"/>
      <c r="MDD75"/>
      <c r="MDE75"/>
      <c r="MDF75"/>
      <c r="MDG75"/>
      <c r="MDH75"/>
      <c r="MDI75"/>
      <c r="MDJ75"/>
      <c r="MDK75"/>
      <c r="MDL75"/>
      <c r="MDM75"/>
      <c r="MDN75"/>
      <c r="MDO75"/>
      <c r="MDP75"/>
      <c r="MDQ75"/>
      <c r="MDR75"/>
      <c r="MDS75"/>
      <c r="MDT75"/>
      <c r="MDU75"/>
      <c r="MDV75"/>
      <c r="MDW75"/>
      <c r="MDX75"/>
      <c r="MDY75"/>
      <c r="MDZ75"/>
      <c r="MEA75"/>
      <c r="MEB75"/>
      <c r="MEC75"/>
      <c r="MED75"/>
      <c r="MEE75"/>
      <c r="MEF75"/>
      <c r="MEG75"/>
      <c r="MEH75"/>
      <c r="MEI75"/>
      <c r="MEJ75"/>
      <c r="MEK75"/>
      <c r="MEL75"/>
      <c r="MEM75"/>
      <c r="MEN75"/>
      <c r="MEO75"/>
      <c r="MEP75"/>
      <c r="MEQ75"/>
      <c r="MER75"/>
      <c r="MES75"/>
      <c r="MET75"/>
      <c r="MEU75"/>
      <c r="MEV75"/>
      <c r="MEW75"/>
      <c r="MEX75"/>
      <c r="MEY75"/>
      <c r="MEZ75"/>
      <c r="MFA75"/>
      <c r="MFB75"/>
      <c r="MFC75"/>
      <c r="MFD75"/>
      <c r="MFE75"/>
      <c r="MFF75"/>
      <c r="MFG75"/>
      <c r="MFH75"/>
      <c r="MFI75"/>
      <c r="MFJ75"/>
      <c r="MFK75"/>
      <c r="MFL75"/>
      <c r="MFM75"/>
      <c r="MFN75"/>
      <c r="MFO75"/>
      <c r="MFP75"/>
      <c r="MFQ75"/>
      <c r="MFR75"/>
      <c r="MFS75"/>
      <c r="MFT75"/>
      <c r="MFU75"/>
      <c r="MFV75"/>
      <c r="MFW75"/>
      <c r="MFX75"/>
      <c r="MFY75"/>
      <c r="MFZ75"/>
      <c r="MGA75"/>
      <c r="MGB75"/>
      <c r="MGC75"/>
      <c r="MGD75"/>
      <c r="MGE75"/>
      <c r="MGF75"/>
      <c r="MGG75"/>
      <c r="MGH75"/>
      <c r="MGI75"/>
      <c r="MGJ75"/>
      <c r="MGK75"/>
      <c r="MGL75"/>
      <c r="MGM75"/>
      <c r="MGN75"/>
      <c r="MGO75"/>
      <c r="MGP75"/>
      <c r="MGQ75"/>
      <c r="MGR75"/>
      <c r="MGS75"/>
      <c r="MGT75"/>
      <c r="MGU75"/>
      <c r="MGV75"/>
      <c r="MGW75"/>
      <c r="MGX75"/>
      <c r="MGY75"/>
      <c r="MGZ75"/>
      <c r="MHA75"/>
      <c r="MHB75"/>
      <c r="MHC75"/>
      <c r="MHD75"/>
      <c r="MHE75"/>
      <c r="MHF75"/>
      <c r="MHG75"/>
      <c r="MHH75"/>
      <c r="MHI75"/>
      <c r="MHJ75"/>
      <c r="MHK75"/>
      <c r="MHL75"/>
      <c r="MHM75"/>
      <c r="MHN75"/>
      <c r="MHO75"/>
      <c r="MHP75"/>
      <c r="MHQ75"/>
      <c r="MHR75"/>
      <c r="MHS75"/>
      <c r="MHT75"/>
      <c r="MHU75"/>
      <c r="MHV75"/>
      <c r="MHW75"/>
      <c r="MHX75"/>
      <c r="MHY75"/>
      <c r="MHZ75"/>
      <c r="MIA75"/>
      <c r="MIB75"/>
      <c r="MIC75"/>
      <c r="MID75"/>
      <c r="MIE75"/>
      <c r="MIF75"/>
      <c r="MIG75"/>
      <c r="MIH75"/>
      <c r="MII75"/>
      <c r="MIJ75"/>
      <c r="MIK75"/>
      <c r="MIL75"/>
      <c r="MIM75"/>
      <c r="MIN75"/>
      <c r="MIO75"/>
      <c r="MIP75"/>
      <c r="MIQ75"/>
      <c r="MIR75"/>
      <c r="MIS75"/>
      <c r="MIT75"/>
      <c r="MIU75"/>
      <c r="MIV75"/>
      <c r="MIW75"/>
      <c r="MIX75"/>
      <c r="MIY75"/>
      <c r="MIZ75"/>
      <c r="MJA75"/>
      <c r="MJB75"/>
      <c r="MJC75"/>
      <c r="MJD75"/>
      <c r="MJE75"/>
      <c r="MJF75"/>
      <c r="MJG75"/>
      <c r="MJH75"/>
      <c r="MJI75"/>
      <c r="MJJ75"/>
      <c r="MJK75"/>
      <c r="MJL75"/>
      <c r="MJM75"/>
      <c r="MJN75"/>
      <c r="MJO75"/>
      <c r="MJP75"/>
      <c r="MJQ75"/>
      <c r="MJR75"/>
      <c r="MJS75"/>
      <c r="MJT75"/>
      <c r="MJU75"/>
      <c r="MJV75"/>
      <c r="MJW75"/>
      <c r="MJX75"/>
      <c r="MJY75"/>
      <c r="MJZ75"/>
      <c r="MKA75"/>
      <c r="MKB75"/>
      <c r="MKC75"/>
      <c r="MKD75"/>
      <c r="MKE75"/>
      <c r="MKF75"/>
      <c r="MKG75"/>
      <c r="MKH75"/>
      <c r="MKI75"/>
      <c r="MKJ75"/>
      <c r="MKK75"/>
      <c r="MKL75"/>
      <c r="MKM75"/>
      <c r="MKN75"/>
      <c r="MKO75"/>
      <c r="MKP75"/>
      <c r="MKQ75"/>
      <c r="MKR75"/>
      <c r="MKS75"/>
      <c r="MKT75"/>
      <c r="MKU75"/>
      <c r="MKV75"/>
      <c r="MKW75"/>
      <c r="MKX75"/>
      <c r="MKY75"/>
      <c r="MKZ75"/>
      <c r="MLA75"/>
      <c r="MLB75"/>
      <c r="MLC75"/>
      <c r="MLD75"/>
      <c r="MLE75"/>
      <c r="MLF75"/>
      <c r="MLG75"/>
      <c r="MLH75"/>
      <c r="MLI75"/>
      <c r="MLJ75"/>
      <c r="MLK75"/>
      <c r="MLL75"/>
      <c r="MLM75"/>
      <c r="MLN75"/>
      <c r="MLO75"/>
      <c r="MLP75"/>
      <c r="MLQ75"/>
      <c r="MLR75"/>
      <c r="MLS75"/>
      <c r="MLT75"/>
      <c r="MLU75"/>
      <c r="MLV75"/>
      <c r="MLW75"/>
      <c r="MLX75"/>
      <c r="MLY75"/>
      <c r="MLZ75"/>
      <c r="MMA75"/>
      <c r="MMB75"/>
      <c r="MMC75"/>
      <c r="MMD75"/>
      <c r="MME75"/>
      <c r="MMF75"/>
      <c r="MMG75"/>
      <c r="MMH75"/>
      <c r="MMI75"/>
      <c r="MMJ75"/>
      <c r="MMK75"/>
      <c r="MML75"/>
      <c r="MMM75"/>
      <c r="MMN75"/>
      <c r="MMO75"/>
      <c r="MMP75"/>
      <c r="MMQ75"/>
      <c r="MMR75"/>
      <c r="MMS75"/>
      <c r="MMT75"/>
      <c r="MMU75"/>
      <c r="MMV75"/>
      <c r="MMW75"/>
      <c r="MMX75"/>
      <c r="MMY75"/>
      <c r="MMZ75"/>
      <c r="MNA75"/>
      <c r="MNB75"/>
      <c r="MNC75"/>
      <c r="MND75"/>
      <c r="MNE75"/>
      <c r="MNF75"/>
      <c r="MNG75"/>
      <c r="MNH75"/>
      <c r="MNI75"/>
      <c r="MNJ75"/>
      <c r="MNK75"/>
      <c r="MNL75"/>
      <c r="MNM75"/>
      <c r="MNN75"/>
      <c r="MNO75"/>
      <c r="MNP75"/>
      <c r="MNQ75"/>
      <c r="MNR75"/>
      <c r="MNS75"/>
      <c r="MNT75"/>
      <c r="MNU75"/>
      <c r="MNV75"/>
      <c r="MNW75"/>
      <c r="MNX75"/>
      <c r="MNY75"/>
      <c r="MNZ75"/>
      <c r="MOA75"/>
      <c r="MOB75"/>
      <c r="MOC75"/>
      <c r="MOD75"/>
      <c r="MOE75"/>
      <c r="MOF75"/>
      <c r="MOG75"/>
      <c r="MOH75"/>
      <c r="MOI75"/>
      <c r="MOJ75"/>
      <c r="MOK75"/>
      <c r="MOL75"/>
      <c r="MOM75"/>
      <c r="MON75"/>
      <c r="MOO75"/>
      <c r="MOP75"/>
      <c r="MOQ75"/>
      <c r="MOR75"/>
      <c r="MOS75"/>
      <c r="MOT75"/>
      <c r="MOU75"/>
      <c r="MOV75"/>
      <c r="MOW75"/>
      <c r="MOX75"/>
      <c r="MOY75"/>
      <c r="MOZ75"/>
      <c r="MPA75"/>
      <c r="MPB75"/>
      <c r="MPC75"/>
      <c r="MPD75"/>
      <c r="MPE75"/>
      <c r="MPF75"/>
      <c r="MPG75"/>
      <c r="MPH75"/>
      <c r="MPI75"/>
      <c r="MPJ75"/>
      <c r="MPK75"/>
      <c r="MPL75"/>
      <c r="MPM75"/>
      <c r="MPN75"/>
      <c r="MPO75"/>
      <c r="MPP75"/>
      <c r="MPQ75"/>
      <c r="MPR75"/>
      <c r="MPS75"/>
      <c r="MPT75"/>
      <c r="MPU75"/>
      <c r="MPV75"/>
      <c r="MPW75"/>
      <c r="MPX75"/>
      <c r="MPY75"/>
      <c r="MPZ75"/>
      <c r="MQA75"/>
      <c r="MQB75"/>
      <c r="MQC75"/>
      <c r="MQD75"/>
      <c r="MQE75"/>
      <c r="MQF75"/>
      <c r="MQG75"/>
      <c r="MQH75"/>
      <c r="MQI75"/>
      <c r="MQJ75"/>
      <c r="MQK75"/>
      <c r="MQL75"/>
      <c r="MQM75"/>
      <c r="MQN75"/>
      <c r="MQO75"/>
      <c r="MQP75"/>
      <c r="MQQ75"/>
      <c r="MQR75"/>
      <c r="MQS75"/>
      <c r="MQT75"/>
      <c r="MQU75"/>
      <c r="MQV75"/>
      <c r="MQW75"/>
      <c r="MQX75"/>
      <c r="MQY75"/>
      <c r="MQZ75"/>
      <c r="MRA75"/>
      <c r="MRB75"/>
      <c r="MRC75"/>
      <c r="MRD75"/>
      <c r="MRE75"/>
      <c r="MRF75"/>
      <c r="MRG75"/>
      <c r="MRH75"/>
      <c r="MRI75"/>
      <c r="MRJ75"/>
      <c r="MRK75"/>
      <c r="MRL75"/>
      <c r="MRM75"/>
      <c r="MRN75"/>
      <c r="MRO75"/>
      <c r="MRP75"/>
      <c r="MRQ75"/>
      <c r="MRR75"/>
      <c r="MRS75"/>
      <c r="MRT75"/>
      <c r="MRU75"/>
      <c r="MRV75"/>
      <c r="MRW75"/>
      <c r="MRX75"/>
      <c r="MRY75"/>
      <c r="MRZ75"/>
      <c r="MSA75"/>
      <c r="MSB75"/>
      <c r="MSC75"/>
      <c r="MSD75"/>
      <c r="MSE75"/>
      <c r="MSF75"/>
      <c r="MSG75"/>
      <c r="MSH75"/>
      <c r="MSI75"/>
      <c r="MSJ75"/>
      <c r="MSK75"/>
      <c r="MSL75"/>
      <c r="MSM75"/>
      <c r="MSN75"/>
      <c r="MSO75"/>
      <c r="MSP75"/>
      <c r="MSQ75"/>
      <c r="MSR75"/>
      <c r="MSS75"/>
      <c r="MST75"/>
      <c r="MSU75"/>
      <c r="MSV75"/>
      <c r="MSW75"/>
      <c r="MSX75"/>
      <c r="MSY75"/>
      <c r="MSZ75"/>
      <c r="MTA75"/>
      <c r="MTB75"/>
      <c r="MTC75"/>
      <c r="MTD75"/>
      <c r="MTE75"/>
      <c r="MTF75"/>
      <c r="MTG75"/>
      <c r="MTH75"/>
      <c r="MTI75"/>
      <c r="MTJ75"/>
      <c r="MTK75"/>
      <c r="MTL75"/>
      <c r="MTM75"/>
      <c r="MTN75"/>
      <c r="MTO75"/>
      <c r="MTP75"/>
      <c r="MTQ75"/>
      <c r="MTR75"/>
      <c r="MTS75"/>
      <c r="MTT75"/>
      <c r="MTU75"/>
      <c r="MTV75"/>
      <c r="MTW75"/>
      <c r="MTX75"/>
      <c r="MTY75"/>
      <c r="MTZ75"/>
      <c r="MUA75"/>
      <c r="MUB75"/>
      <c r="MUC75"/>
      <c r="MUD75"/>
      <c r="MUE75"/>
      <c r="MUF75"/>
      <c r="MUG75"/>
      <c r="MUH75"/>
      <c r="MUI75"/>
      <c r="MUJ75"/>
      <c r="MUK75"/>
      <c r="MUL75"/>
      <c r="MUM75"/>
      <c r="MUN75"/>
      <c r="MUO75"/>
      <c r="MUP75"/>
      <c r="MUQ75"/>
      <c r="MUR75"/>
      <c r="MUS75"/>
      <c r="MUT75"/>
      <c r="MUU75"/>
      <c r="MUV75"/>
      <c r="MUW75"/>
      <c r="MUX75"/>
      <c r="MUY75"/>
      <c r="MUZ75"/>
      <c r="MVA75"/>
      <c r="MVB75"/>
      <c r="MVC75"/>
      <c r="MVD75"/>
      <c r="MVE75"/>
      <c r="MVF75"/>
      <c r="MVG75"/>
      <c r="MVH75"/>
      <c r="MVI75"/>
      <c r="MVJ75"/>
      <c r="MVK75"/>
      <c r="MVL75"/>
      <c r="MVM75"/>
      <c r="MVN75"/>
      <c r="MVO75"/>
      <c r="MVP75"/>
      <c r="MVQ75"/>
      <c r="MVR75"/>
      <c r="MVS75"/>
      <c r="MVT75"/>
      <c r="MVU75"/>
      <c r="MVV75"/>
      <c r="MVW75"/>
      <c r="MVX75"/>
      <c r="MVY75"/>
      <c r="MVZ75"/>
      <c r="MWA75"/>
      <c r="MWB75"/>
      <c r="MWC75"/>
      <c r="MWD75"/>
      <c r="MWE75"/>
      <c r="MWF75"/>
      <c r="MWG75"/>
      <c r="MWH75"/>
      <c r="MWI75"/>
      <c r="MWJ75"/>
      <c r="MWK75"/>
      <c r="MWL75"/>
      <c r="MWM75"/>
      <c r="MWN75"/>
      <c r="MWO75"/>
      <c r="MWP75"/>
      <c r="MWQ75"/>
      <c r="MWR75"/>
      <c r="MWS75"/>
      <c r="MWT75"/>
      <c r="MWU75"/>
      <c r="MWV75"/>
      <c r="MWW75"/>
      <c r="MWX75"/>
      <c r="MWY75"/>
      <c r="MWZ75"/>
      <c r="MXA75"/>
      <c r="MXB75"/>
      <c r="MXC75"/>
      <c r="MXD75"/>
      <c r="MXE75"/>
      <c r="MXF75"/>
      <c r="MXG75"/>
      <c r="MXH75"/>
      <c r="MXI75"/>
      <c r="MXJ75"/>
      <c r="MXK75"/>
      <c r="MXL75"/>
      <c r="MXM75"/>
      <c r="MXN75"/>
      <c r="MXO75"/>
      <c r="MXP75"/>
      <c r="MXQ75"/>
      <c r="MXR75"/>
      <c r="MXS75"/>
      <c r="MXT75"/>
      <c r="MXU75"/>
      <c r="MXV75"/>
      <c r="MXW75"/>
      <c r="MXX75"/>
      <c r="MXY75"/>
      <c r="MXZ75"/>
      <c r="MYA75"/>
      <c r="MYB75"/>
      <c r="MYC75"/>
      <c r="MYD75"/>
      <c r="MYE75"/>
      <c r="MYF75"/>
      <c r="MYG75"/>
      <c r="MYH75"/>
      <c r="MYI75"/>
      <c r="MYJ75"/>
      <c r="MYK75"/>
      <c r="MYL75"/>
      <c r="MYM75"/>
      <c r="MYN75"/>
      <c r="MYO75"/>
      <c r="MYP75"/>
      <c r="MYQ75"/>
      <c r="MYR75"/>
      <c r="MYS75"/>
      <c r="MYT75"/>
      <c r="MYU75"/>
      <c r="MYV75"/>
      <c r="MYW75"/>
      <c r="MYX75"/>
      <c r="MYY75"/>
      <c r="MYZ75"/>
      <c r="MZA75"/>
      <c r="MZB75"/>
      <c r="MZC75"/>
      <c r="MZD75"/>
      <c r="MZE75"/>
      <c r="MZF75"/>
      <c r="MZG75"/>
      <c r="MZH75"/>
      <c r="MZI75"/>
      <c r="MZJ75"/>
      <c r="MZK75"/>
      <c r="MZL75"/>
      <c r="MZM75"/>
      <c r="MZN75"/>
      <c r="MZO75"/>
      <c r="MZP75"/>
      <c r="MZQ75"/>
      <c r="MZR75"/>
      <c r="MZS75"/>
      <c r="MZT75"/>
      <c r="MZU75"/>
      <c r="MZV75"/>
      <c r="MZW75"/>
      <c r="MZX75"/>
      <c r="MZY75"/>
      <c r="MZZ75"/>
      <c r="NAA75"/>
      <c r="NAB75"/>
      <c r="NAC75"/>
      <c r="NAD75"/>
      <c r="NAE75"/>
      <c r="NAF75"/>
      <c r="NAG75"/>
      <c r="NAH75"/>
      <c r="NAI75"/>
      <c r="NAJ75"/>
      <c r="NAK75"/>
      <c r="NAL75"/>
      <c r="NAM75"/>
      <c r="NAN75"/>
      <c r="NAO75"/>
      <c r="NAP75"/>
      <c r="NAQ75"/>
      <c r="NAR75"/>
      <c r="NAS75"/>
      <c r="NAT75"/>
      <c r="NAU75"/>
      <c r="NAV75"/>
      <c r="NAW75"/>
      <c r="NAX75"/>
      <c r="NAY75"/>
      <c r="NAZ75"/>
      <c r="NBA75"/>
      <c r="NBB75"/>
      <c r="NBC75"/>
      <c r="NBD75"/>
      <c r="NBE75"/>
      <c r="NBF75"/>
      <c r="NBG75"/>
      <c r="NBH75"/>
      <c r="NBI75"/>
      <c r="NBJ75"/>
      <c r="NBK75"/>
      <c r="NBL75"/>
      <c r="NBM75"/>
      <c r="NBN75"/>
      <c r="NBO75"/>
      <c r="NBP75"/>
      <c r="NBQ75"/>
      <c r="NBR75"/>
      <c r="NBS75"/>
      <c r="NBT75"/>
      <c r="NBU75"/>
      <c r="NBV75"/>
      <c r="NBW75"/>
      <c r="NBX75"/>
      <c r="NBY75"/>
      <c r="NBZ75"/>
      <c r="NCA75"/>
      <c r="NCB75"/>
      <c r="NCC75"/>
      <c r="NCD75"/>
      <c r="NCE75"/>
      <c r="NCF75"/>
      <c r="NCG75"/>
      <c r="NCH75"/>
      <c r="NCI75"/>
      <c r="NCJ75"/>
      <c r="NCK75"/>
      <c r="NCL75"/>
      <c r="NCM75"/>
      <c r="NCN75"/>
      <c r="NCO75"/>
      <c r="NCP75"/>
      <c r="NCQ75"/>
      <c r="NCR75"/>
      <c r="NCS75"/>
      <c r="NCT75"/>
      <c r="NCU75"/>
      <c r="NCV75"/>
      <c r="NCW75"/>
      <c r="NCX75"/>
      <c r="NCY75"/>
      <c r="NCZ75"/>
      <c r="NDA75"/>
      <c r="NDB75"/>
      <c r="NDC75"/>
      <c r="NDD75"/>
      <c r="NDE75"/>
      <c r="NDF75"/>
      <c r="NDG75"/>
      <c r="NDH75"/>
      <c r="NDI75"/>
      <c r="NDJ75"/>
      <c r="NDK75"/>
      <c r="NDL75"/>
      <c r="NDM75"/>
      <c r="NDN75"/>
      <c r="NDO75"/>
      <c r="NDP75"/>
      <c r="NDQ75"/>
      <c r="NDR75"/>
      <c r="NDS75"/>
      <c r="NDT75"/>
      <c r="NDU75"/>
      <c r="NDV75"/>
      <c r="NDW75"/>
      <c r="NDX75"/>
      <c r="NDY75"/>
      <c r="NDZ75"/>
      <c r="NEA75"/>
      <c r="NEB75"/>
      <c r="NEC75"/>
      <c r="NED75"/>
      <c r="NEE75"/>
      <c r="NEF75"/>
      <c r="NEG75"/>
      <c r="NEH75"/>
      <c r="NEI75"/>
      <c r="NEJ75"/>
      <c r="NEK75"/>
      <c r="NEL75"/>
      <c r="NEM75"/>
      <c r="NEN75"/>
      <c r="NEO75"/>
      <c r="NEP75"/>
      <c r="NEQ75"/>
      <c r="NER75"/>
      <c r="NES75"/>
      <c r="NET75"/>
      <c r="NEU75"/>
      <c r="NEV75"/>
      <c r="NEW75"/>
      <c r="NEX75"/>
      <c r="NEY75"/>
      <c r="NEZ75"/>
      <c r="NFA75"/>
      <c r="NFB75"/>
      <c r="NFC75"/>
      <c r="NFD75"/>
      <c r="NFE75"/>
      <c r="NFF75"/>
      <c r="NFG75"/>
      <c r="NFH75"/>
      <c r="NFI75"/>
      <c r="NFJ75"/>
      <c r="NFK75"/>
      <c r="NFL75"/>
      <c r="NFM75"/>
      <c r="NFN75"/>
      <c r="NFO75"/>
      <c r="NFP75"/>
      <c r="NFQ75"/>
      <c r="NFR75"/>
      <c r="NFS75"/>
      <c r="NFT75"/>
      <c r="NFU75"/>
      <c r="NFV75"/>
      <c r="NFW75"/>
      <c r="NFX75"/>
      <c r="NFY75"/>
      <c r="NFZ75"/>
      <c r="NGA75"/>
      <c r="NGB75"/>
      <c r="NGC75"/>
      <c r="NGD75"/>
      <c r="NGE75"/>
      <c r="NGF75"/>
      <c r="NGG75"/>
      <c r="NGH75"/>
      <c r="NGI75"/>
      <c r="NGJ75"/>
      <c r="NGK75"/>
      <c r="NGL75"/>
      <c r="NGM75"/>
      <c r="NGN75"/>
      <c r="NGO75"/>
      <c r="NGP75"/>
      <c r="NGQ75"/>
      <c r="NGR75"/>
      <c r="NGS75"/>
      <c r="NGT75"/>
      <c r="NGU75"/>
      <c r="NGV75"/>
      <c r="NGW75"/>
      <c r="NGX75"/>
      <c r="NGY75"/>
      <c r="NGZ75"/>
      <c r="NHA75"/>
      <c r="NHB75"/>
      <c r="NHC75"/>
      <c r="NHD75"/>
      <c r="NHE75"/>
      <c r="NHF75"/>
      <c r="NHG75"/>
      <c r="NHH75"/>
      <c r="NHI75"/>
      <c r="NHJ75"/>
      <c r="NHK75"/>
      <c r="NHL75"/>
      <c r="NHM75"/>
      <c r="NHN75"/>
      <c r="NHO75"/>
      <c r="NHP75"/>
      <c r="NHQ75"/>
      <c r="NHR75"/>
      <c r="NHS75"/>
      <c r="NHT75"/>
      <c r="NHU75"/>
      <c r="NHV75"/>
      <c r="NHW75"/>
      <c r="NHX75"/>
      <c r="NHY75"/>
      <c r="NHZ75"/>
      <c r="NIA75"/>
      <c r="NIB75"/>
      <c r="NIC75"/>
      <c r="NID75"/>
      <c r="NIE75"/>
      <c r="NIF75"/>
      <c r="NIG75"/>
      <c r="NIH75"/>
      <c r="NII75"/>
      <c r="NIJ75"/>
      <c r="NIK75"/>
      <c r="NIL75"/>
      <c r="NIM75"/>
      <c r="NIN75"/>
      <c r="NIO75"/>
      <c r="NIP75"/>
      <c r="NIQ75"/>
      <c r="NIR75"/>
      <c r="NIS75"/>
      <c r="NIT75"/>
      <c r="NIU75"/>
      <c r="NIV75"/>
      <c r="NIW75"/>
      <c r="NIX75"/>
      <c r="NIY75"/>
      <c r="NIZ75"/>
      <c r="NJA75"/>
      <c r="NJB75"/>
      <c r="NJC75"/>
      <c r="NJD75"/>
      <c r="NJE75"/>
      <c r="NJF75"/>
      <c r="NJG75"/>
      <c r="NJH75"/>
      <c r="NJI75"/>
      <c r="NJJ75"/>
      <c r="NJK75"/>
      <c r="NJL75"/>
      <c r="NJM75"/>
      <c r="NJN75"/>
      <c r="NJO75"/>
      <c r="NJP75"/>
      <c r="NJQ75"/>
      <c r="NJR75"/>
      <c r="NJS75"/>
      <c r="NJT75"/>
      <c r="NJU75"/>
      <c r="NJV75"/>
      <c r="NJW75"/>
      <c r="NJX75"/>
      <c r="NJY75"/>
      <c r="NJZ75"/>
      <c r="NKA75"/>
      <c r="NKB75"/>
      <c r="NKC75"/>
      <c r="NKD75"/>
      <c r="NKE75"/>
      <c r="NKF75"/>
      <c r="NKG75"/>
      <c r="NKH75"/>
      <c r="NKI75"/>
      <c r="NKJ75"/>
      <c r="NKK75"/>
      <c r="NKL75"/>
      <c r="NKM75"/>
      <c r="NKN75"/>
      <c r="NKO75"/>
      <c r="NKP75"/>
      <c r="NKQ75"/>
      <c r="NKR75"/>
      <c r="NKS75"/>
      <c r="NKT75"/>
      <c r="NKU75"/>
      <c r="NKV75"/>
      <c r="NKW75"/>
      <c r="NKX75"/>
      <c r="NKY75"/>
      <c r="NKZ75"/>
      <c r="NLA75"/>
      <c r="NLB75"/>
      <c r="NLC75"/>
      <c r="NLD75"/>
      <c r="NLE75"/>
      <c r="NLF75"/>
      <c r="NLG75"/>
      <c r="NLH75"/>
      <c r="NLI75"/>
      <c r="NLJ75"/>
      <c r="NLK75"/>
      <c r="NLL75"/>
      <c r="NLM75"/>
      <c r="NLN75"/>
      <c r="NLO75"/>
      <c r="NLP75"/>
      <c r="NLQ75"/>
      <c r="NLR75"/>
      <c r="NLS75"/>
      <c r="NLT75"/>
      <c r="NLU75"/>
      <c r="NLV75"/>
      <c r="NLW75"/>
      <c r="NLX75"/>
      <c r="NLY75"/>
      <c r="NLZ75"/>
      <c r="NMA75"/>
      <c r="NMB75"/>
      <c r="NMC75"/>
      <c r="NMD75"/>
      <c r="NME75"/>
      <c r="NMF75"/>
      <c r="NMG75"/>
      <c r="NMH75"/>
      <c r="NMI75"/>
      <c r="NMJ75"/>
      <c r="NMK75"/>
      <c r="NML75"/>
      <c r="NMM75"/>
      <c r="NMN75"/>
      <c r="NMO75"/>
      <c r="NMP75"/>
      <c r="NMQ75"/>
      <c r="NMR75"/>
      <c r="NMS75"/>
      <c r="NMT75"/>
      <c r="NMU75"/>
      <c r="NMV75"/>
      <c r="NMW75"/>
      <c r="NMX75"/>
      <c r="NMY75"/>
      <c r="NMZ75"/>
      <c r="NNA75"/>
      <c r="NNB75"/>
      <c r="NNC75"/>
      <c r="NND75"/>
      <c r="NNE75"/>
      <c r="NNF75"/>
      <c r="NNG75"/>
      <c r="NNH75"/>
      <c r="NNI75"/>
      <c r="NNJ75"/>
      <c r="NNK75"/>
      <c r="NNL75"/>
      <c r="NNM75"/>
      <c r="NNN75"/>
      <c r="NNO75"/>
      <c r="NNP75"/>
      <c r="NNQ75"/>
      <c r="NNR75"/>
      <c r="NNS75"/>
      <c r="NNT75"/>
      <c r="NNU75"/>
      <c r="NNV75"/>
      <c r="NNW75"/>
      <c r="NNX75"/>
      <c r="NNY75"/>
      <c r="NNZ75"/>
      <c r="NOA75"/>
      <c r="NOB75"/>
      <c r="NOC75"/>
      <c r="NOD75"/>
      <c r="NOE75"/>
      <c r="NOF75"/>
      <c r="NOG75"/>
      <c r="NOH75"/>
      <c r="NOI75"/>
      <c r="NOJ75"/>
      <c r="NOK75"/>
      <c r="NOL75"/>
      <c r="NOM75"/>
      <c r="NON75"/>
      <c r="NOO75"/>
      <c r="NOP75"/>
      <c r="NOQ75"/>
      <c r="NOR75"/>
      <c r="NOS75"/>
      <c r="NOT75"/>
      <c r="NOU75"/>
      <c r="NOV75"/>
      <c r="NOW75"/>
      <c r="NOX75"/>
      <c r="NOY75"/>
      <c r="NOZ75"/>
      <c r="NPA75"/>
      <c r="NPB75"/>
      <c r="NPC75"/>
      <c r="NPD75"/>
      <c r="NPE75"/>
      <c r="NPF75"/>
      <c r="NPG75"/>
      <c r="NPH75"/>
      <c r="NPI75"/>
      <c r="NPJ75"/>
      <c r="NPK75"/>
      <c r="NPL75"/>
      <c r="NPM75"/>
      <c r="NPN75"/>
      <c r="NPO75"/>
      <c r="NPP75"/>
      <c r="NPQ75"/>
      <c r="NPR75"/>
      <c r="NPS75"/>
      <c r="NPT75"/>
      <c r="NPU75"/>
      <c r="NPV75"/>
      <c r="NPW75"/>
      <c r="NPX75"/>
      <c r="NPY75"/>
      <c r="NPZ75"/>
      <c r="NQA75"/>
      <c r="NQB75"/>
      <c r="NQC75"/>
      <c r="NQD75"/>
      <c r="NQE75"/>
      <c r="NQF75"/>
      <c r="NQG75"/>
      <c r="NQH75"/>
      <c r="NQI75"/>
      <c r="NQJ75"/>
      <c r="NQK75"/>
      <c r="NQL75"/>
      <c r="NQM75"/>
      <c r="NQN75"/>
      <c r="NQO75"/>
      <c r="NQP75"/>
      <c r="NQQ75"/>
      <c r="NQR75"/>
      <c r="NQS75"/>
      <c r="NQT75"/>
      <c r="NQU75"/>
      <c r="NQV75"/>
      <c r="NQW75"/>
      <c r="NQX75"/>
      <c r="NQY75"/>
      <c r="NQZ75"/>
      <c r="NRA75"/>
      <c r="NRB75"/>
      <c r="NRC75"/>
      <c r="NRD75"/>
      <c r="NRE75"/>
      <c r="NRF75"/>
      <c r="NRG75"/>
      <c r="NRH75"/>
      <c r="NRI75"/>
    </row>
    <row r="76" spans="1:9941" s="61" customFormat="1" ht="12.2" customHeight="1" thickBot="1" x14ac:dyDescent="0.25">
      <c r="A76" s="1355" t="s">
        <v>215</v>
      </c>
      <c r="B76" s="917" t="s">
        <v>525</v>
      </c>
      <c r="C76" s="532">
        <f>'1. mell.bevétel_össz'!C75-'23._önként_össz_bev'!C77</f>
        <v>0</v>
      </c>
      <c r="D76" s="532">
        <f>'1. mell.bevétel_össz'!D75-'23._önként_össz_bev'!D77</f>
        <v>0</v>
      </c>
      <c r="E76" s="752">
        <f>'1. mell.bevétel_össz'!E75-'23._önként_össz_bev'!E77</f>
        <v>0</v>
      </c>
      <c r="F76" s="752">
        <f>'1. mell.bevétel_össz'!F75-'23._önként_össz_bev'!F77</f>
        <v>0</v>
      </c>
      <c r="G76" s="752">
        <f>'1. mell.bevétel_össz'!G75-'23._önként_össz_bev'!G77</f>
        <v>0</v>
      </c>
      <c r="H76" s="459">
        <f t="shared" si="2"/>
        <v>0</v>
      </c>
      <c r="I76" s="868">
        <f>'1. mell.bevétel_össz'!I75-'23._önként_össz_bev'!I77</f>
        <v>0</v>
      </c>
      <c r="J76" s="459">
        <f>'1. mell.bevétel_össz'!J75-'23._önként_össz_bev'!J77</f>
        <v>0</v>
      </c>
      <c r="K76" s="459">
        <f>'1. mell.bevétel_össz'!K75-'23._önként_össz_bev'!K77</f>
        <v>0</v>
      </c>
      <c r="L76" s="459" t="e">
        <f>'1. mell.bevétel_össz'!L75-'23._önként_össz_bev'!L77</f>
        <v>#DIV/0!</v>
      </c>
      <c r="M76"/>
      <c r="N76"/>
      <c r="O76" s="2034"/>
      <c r="P76" s="2034"/>
      <c r="Q76" s="2034"/>
      <c r="R76" s="1294"/>
      <c r="S76" s="1293"/>
      <c r="T76" s="1293"/>
      <c r="U76" s="1293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  <c r="AYP76"/>
      <c r="AYQ76"/>
      <c r="AYR76"/>
      <c r="AYS76"/>
      <c r="AYT76"/>
      <c r="AYU76"/>
      <c r="AYV76"/>
      <c r="AYW76"/>
      <c r="AYX76"/>
      <c r="AYY76"/>
      <c r="AYZ76"/>
      <c r="AZA76"/>
      <c r="AZB76"/>
      <c r="AZC76"/>
      <c r="AZD76"/>
      <c r="AZE76"/>
      <c r="AZF76"/>
      <c r="AZG76"/>
      <c r="AZH76"/>
      <c r="AZI76"/>
      <c r="AZJ76"/>
      <c r="AZK76"/>
      <c r="AZL76"/>
      <c r="AZM76"/>
      <c r="AZN76"/>
      <c r="AZO76"/>
      <c r="AZP76"/>
      <c r="AZQ76"/>
      <c r="AZR76"/>
      <c r="AZS76"/>
      <c r="AZT76"/>
      <c r="AZU76"/>
      <c r="AZV76"/>
      <c r="AZW76"/>
      <c r="AZX76"/>
      <c r="AZY76"/>
      <c r="AZZ76"/>
      <c r="BAA76"/>
      <c r="BAB76"/>
      <c r="BAC76"/>
      <c r="BAD76"/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  <c r="BDV76"/>
      <c r="BDW76"/>
      <c r="BDX76"/>
      <c r="BDY76"/>
      <c r="BDZ76"/>
      <c r="BEA76"/>
      <c r="BEB76"/>
      <c r="BEC76"/>
      <c r="BED76"/>
      <c r="BEE76"/>
      <c r="BEF76"/>
      <c r="BEG76"/>
      <c r="BEH76"/>
      <c r="BEI76"/>
      <c r="BEJ76"/>
      <c r="BEK76"/>
      <c r="BEL76"/>
      <c r="BEM76"/>
      <c r="BEN76"/>
      <c r="BEO76"/>
      <c r="BEP76"/>
      <c r="BEQ76"/>
      <c r="BER76"/>
      <c r="BES76"/>
      <c r="BET76"/>
      <c r="BEU76"/>
      <c r="BEV76"/>
      <c r="BEW76"/>
      <c r="BEX76"/>
      <c r="BEY76"/>
      <c r="BEZ76"/>
      <c r="BFA76"/>
      <c r="BFB76"/>
      <c r="BFC76"/>
      <c r="BFD76"/>
      <c r="BFE76"/>
      <c r="BFF76"/>
      <c r="BFG76"/>
      <c r="BFH76"/>
      <c r="BFI76"/>
      <c r="BFJ76"/>
      <c r="BFK76"/>
      <c r="BFL76"/>
      <c r="BFM76"/>
      <c r="BFN76"/>
      <c r="BFO76"/>
      <c r="BFP76"/>
      <c r="BFQ76"/>
      <c r="BFR76"/>
      <c r="BFS76"/>
      <c r="BFT76"/>
      <c r="BFU76"/>
      <c r="BFV76"/>
      <c r="BFW76"/>
      <c r="BFX76"/>
      <c r="BFY76"/>
      <c r="BFZ76"/>
      <c r="BGA76"/>
      <c r="BGB76"/>
      <c r="BGC76"/>
      <c r="BGD76"/>
      <c r="BGE76"/>
      <c r="BGF76"/>
      <c r="BGG76"/>
      <c r="BGH76"/>
      <c r="BGI76"/>
      <c r="BGJ76"/>
      <c r="BGK76"/>
      <c r="BGL76"/>
      <c r="BGM76"/>
      <c r="BGN76"/>
      <c r="BGO76"/>
      <c r="BGP76"/>
      <c r="BGQ76"/>
      <c r="BGR76"/>
      <c r="BGS76"/>
      <c r="BGT76"/>
      <c r="BGU76"/>
      <c r="BGV76"/>
      <c r="BGW76"/>
      <c r="BGX76"/>
      <c r="BGY76"/>
      <c r="BGZ76"/>
      <c r="BHA76"/>
      <c r="BHB76"/>
      <c r="BHC76"/>
      <c r="BHD76"/>
      <c r="BHE76"/>
      <c r="BHF76"/>
      <c r="BHG76"/>
      <c r="BHH76"/>
      <c r="BHI76"/>
      <c r="BHJ76"/>
      <c r="BHK76"/>
      <c r="BHL76"/>
      <c r="BHM76"/>
      <c r="BHN76"/>
      <c r="BHO76"/>
      <c r="BHP76"/>
      <c r="BHQ76"/>
      <c r="BHR76"/>
      <c r="BHS76"/>
      <c r="BHT76"/>
      <c r="BHU76"/>
      <c r="BHV76"/>
      <c r="BHW76"/>
      <c r="BHX76"/>
      <c r="BHY76"/>
      <c r="BHZ76"/>
      <c r="BIA76"/>
      <c r="BIB76"/>
      <c r="BIC76"/>
      <c r="BID76"/>
      <c r="BIE76"/>
      <c r="BIF76"/>
      <c r="BIG76"/>
      <c r="BIH76"/>
      <c r="BII76"/>
      <c r="BIJ76"/>
      <c r="BIK76"/>
      <c r="BIL76"/>
      <c r="BIM76"/>
      <c r="BIN76"/>
      <c r="BIO76"/>
      <c r="BIP76"/>
      <c r="BIQ76"/>
      <c r="BIR76"/>
      <c r="BIS76"/>
      <c r="BIT76"/>
      <c r="BIU76"/>
      <c r="BIV76"/>
      <c r="BIW76"/>
      <c r="BIX76"/>
      <c r="BIY76"/>
      <c r="BIZ76"/>
      <c r="BJA76"/>
      <c r="BJB76"/>
      <c r="BJC76"/>
      <c r="BJD76"/>
      <c r="BJE76"/>
      <c r="BJF76"/>
      <c r="BJG76"/>
      <c r="BJH76"/>
      <c r="BJI76"/>
      <c r="BJJ76"/>
      <c r="BJK76"/>
      <c r="BJL76"/>
      <c r="BJM76"/>
      <c r="BJN76"/>
      <c r="BJO76"/>
      <c r="BJP76"/>
      <c r="BJQ76"/>
      <c r="BJR76"/>
      <c r="BJS76"/>
      <c r="BJT76"/>
      <c r="BJU76"/>
      <c r="BJV76"/>
      <c r="BJW76"/>
      <c r="BJX76"/>
      <c r="BJY76"/>
      <c r="BJZ76"/>
      <c r="BKA76"/>
      <c r="BKB76"/>
      <c r="BKC76"/>
      <c r="BKD76"/>
      <c r="BKE76"/>
      <c r="BKF76"/>
      <c r="BKG76"/>
      <c r="BKH76"/>
      <c r="BKI76"/>
      <c r="BKJ76"/>
      <c r="BKK76"/>
      <c r="BKL76"/>
      <c r="BKM76"/>
      <c r="BKN76"/>
      <c r="BKO76"/>
      <c r="BKP76"/>
      <c r="BKQ76"/>
      <c r="BKR76"/>
      <c r="BKS76"/>
      <c r="BKT76"/>
      <c r="BKU76"/>
      <c r="BKV76"/>
      <c r="BKW76"/>
      <c r="BKX76"/>
      <c r="BKY76"/>
      <c r="BKZ76"/>
      <c r="BLA76"/>
      <c r="BLB76"/>
      <c r="BLC76"/>
      <c r="BLD76"/>
      <c r="BLE76"/>
      <c r="BLF76"/>
      <c r="BLG76"/>
      <c r="BLH76"/>
      <c r="BLI76"/>
      <c r="BLJ76"/>
      <c r="BLK76"/>
      <c r="BLL76"/>
      <c r="BLM76"/>
      <c r="BLN76"/>
      <c r="BLO76"/>
      <c r="BLP76"/>
      <c r="BLQ76"/>
      <c r="BLR76"/>
      <c r="BLS76"/>
      <c r="BLT76"/>
      <c r="BLU76"/>
      <c r="BLV76"/>
      <c r="BLW76"/>
      <c r="BLX76"/>
      <c r="BLY76"/>
      <c r="BLZ76"/>
      <c r="BMA76"/>
      <c r="BMB76"/>
      <c r="BMC76"/>
      <c r="BMD76"/>
      <c r="BME76"/>
      <c r="BMF76"/>
      <c r="BMG76"/>
      <c r="BMH76"/>
      <c r="BMI76"/>
      <c r="BMJ76"/>
      <c r="BMK76"/>
      <c r="BML76"/>
      <c r="BMM76"/>
      <c r="BMN76"/>
      <c r="BMO76"/>
      <c r="BMP76"/>
      <c r="BMQ76"/>
      <c r="BMR76"/>
      <c r="BMS76"/>
      <c r="BMT76"/>
      <c r="BMU76"/>
      <c r="BMV76"/>
      <c r="BMW76"/>
      <c r="BMX76"/>
      <c r="BMY76"/>
      <c r="BMZ76"/>
      <c r="BNA76"/>
      <c r="BNB76"/>
      <c r="BNC76"/>
      <c r="BND76"/>
      <c r="BNE76"/>
      <c r="BNF76"/>
      <c r="BNG76"/>
      <c r="BNH76"/>
      <c r="BNI76"/>
      <c r="BNJ76"/>
      <c r="BNK76"/>
      <c r="BNL76"/>
      <c r="BNM76"/>
      <c r="BNN76"/>
      <c r="BNO76"/>
      <c r="BNP76"/>
      <c r="BNQ76"/>
      <c r="BNR76"/>
      <c r="BNS76"/>
      <c r="BNT76"/>
      <c r="BNU76"/>
      <c r="BNV76"/>
      <c r="BNW76"/>
      <c r="BNX76"/>
      <c r="BNY76"/>
      <c r="BNZ76"/>
      <c r="BOA76"/>
      <c r="BOB76"/>
      <c r="BOC76"/>
      <c r="BOD76"/>
      <c r="BOE76"/>
      <c r="BOF76"/>
      <c r="BOG76"/>
      <c r="BOH76"/>
      <c r="BOI76"/>
      <c r="BOJ76"/>
      <c r="BOK76"/>
      <c r="BOL76"/>
      <c r="BOM76"/>
      <c r="BON76"/>
      <c r="BOO76"/>
      <c r="BOP76"/>
      <c r="BOQ76"/>
      <c r="BOR76"/>
      <c r="BOS76"/>
      <c r="BOT76"/>
      <c r="BOU76"/>
      <c r="BOV76"/>
      <c r="BOW76"/>
      <c r="BOX76"/>
      <c r="BOY76"/>
      <c r="BOZ76"/>
      <c r="BPA76"/>
      <c r="BPB76"/>
      <c r="BPC76"/>
      <c r="BPD76"/>
      <c r="BPE76"/>
      <c r="BPF76"/>
      <c r="BPG76"/>
      <c r="BPH76"/>
      <c r="BPI76"/>
      <c r="BPJ76"/>
      <c r="BPK76"/>
      <c r="BPL76"/>
      <c r="BPM76"/>
      <c r="BPN76"/>
      <c r="BPO76"/>
      <c r="BPP76"/>
      <c r="BPQ76"/>
      <c r="BPR76"/>
      <c r="BPS76"/>
      <c r="BPT76"/>
      <c r="BPU76"/>
      <c r="BPV76"/>
      <c r="BPW76"/>
      <c r="BPX76"/>
      <c r="BPY76"/>
      <c r="BPZ76"/>
      <c r="BQA76"/>
      <c r="BQB76"/>
      <c r="BQC76"/>
      <c r="BQD76"/>
      <c r="BQE76"/>
      <c r="BQF76"/>
      <c r="BQG76"/>
      <c r="BQH76"/>
      <c r="BQI76"/>
      <c r="BQJ76"/>
      <c r="BQK76"/>
      <c r="BQL76"/>
      <c r="BQM76"/>
      <c r="BQN76"/>
      <c r="BQO76"/>
      <c r="BQP76"/>
      <c r="BQQ76"/>
      <c r="BQR76"/>
      <c r="BQS76"/>
      <c r="BQT76"/>
      <c r="BQU76"/>
      <c r="BQV76"/>
      <c r="BQW76"/>
      <c r="BQX76"/>
      <c r="BQY76"/>
      <c r="BQZ76"/>
      <c r="BRA76"/>
      <c r="BRB76"/>
      <c r="BRC76"/>
      <c r="BRD76"/>
      <c r="BRE76"/>
      <c r="BRF76"/>
      <c r="BRG76"/>
      <c r="BRH76"/>
      <c r="BRI76"/>
      <c r="BRJ76"/>
      <c r="BRK76"/>
      <c r="BRL76"/>
      <c r="BRM76"/>
      <c r="BRN76"/>
      <c r="BRO76"/>
      <c r="BRP76"/>
      <c r="BRQ76"/>
      <c r="BRR76"/>
      <c r="BRS76"/>
      <c r="BRT76"/>
      <c r="BRU76"/>
      <c r="BRV76"/>
      <c r="BRW76"/>
      <c r="BRX76"/>
      <c r="BRY76"/>
      <c r="BRZ76"/>
      <c r="BSA76"/>
      <c r="BSB76"/>
      <c r="BSC76"/>
      <c r="BSD76"/>
      <c r="BSE76"/>
      <c r="BSF76"/>
      <c r="BSG76"/>
      <c r="BSH76"/>
      <c r="BSI76"/>
      <c r="BSJ76"/>
      <c r="BSK76"/>
      <c r="BSL76"/>
      <c r="BSM76"/>
      <c r="BSN76"/>
      <c r="BSO76"/>
      <c r="BSP76"/>
      <c r="BSQ76"/>
      <c r="BSR76"/>
      <c r="BSS76"/>
      <c r="BST76"/>
      <c r="BSU76"/>
      <c r="BSV76"/>
      <c r="BSW76"/>
      <c r="BSX76"/>
      <c r="BSY76"/>
      <c r="BSZ76"/>
      <c r="BTA76"/>
      <c r="BTB76"/>
      <c r="BTC76"/>
      <c r="BTD76"/>
      <c r="BTE76"/>
      <c r="BTF76"/>
      <c r="BTG76"/>
      <c r="BTH76"/>
      <c r="BTI76"/>
      <c r="BTJ76"/>
      <c r="BTK76"/>
      <c r="BTL76"/>
      <c r="BTM76"/>
      <c r="BTN76"/>
      <c r="BTO76"/>
      <c r="BTP76"/>
      <c r="BTQ76"/>
      <c r="BTR76"/>
      <c r="BTS76"/>
      <c r="BTT76"/>
      <c r="BTU76"/>
      <c r="BTV76"/>
      <c r="BTW76"/>
      <c r="BTX76"/>
      <c r="BTY76"/>
      <c r="BTZ76"/>
      <c r="BUA76"/>
      <c r="BUB76"/>
      <c r="BUC76"/>
      <c r="BUD76"/>
      <c r="BUE76"/>
      <c r="BUF76"/>
      <c r="BUG76"/>
      <c r="BUH76"/>
      <c r="BUI76"/>
      <c r="BUJ76"/>
      <c r="BUK76"/>
      <c r="BUL76"/>
      <c r="BUM76"/>
      <c r="BUN76"/>
      <c r="BUO76"/>
      <c r="BUP76"/>
      <c r="BUQ76"/>
      <c r="BUR76"/>
      <c r="BUS76"/>
      <c r="BUT76"/>
      <c r="BUU76"/>
      <c r="BUV76"/>
      <c r="BUW76"/>
      <c r="BUX76"/>
      <c r="BUY76"/>
      <c r="BUZ76"/>
      <c r="BVA76"/>
      <c r="BVB76"/>
      <c r="BVC76"/>
      <c r="BVD76"/>
      <c r="BVE76"/>
      <c r="BVF76"/>
      <c r="BVG76"/>
      <c r="BVH76"/>
      <c r="BVI76"/>
      <c r="BVJ76"/>
      <c r="BVK76"/>
      <c r="BVL76"/>
      <c r="BVM76"/>
      <c r="BVN76"/>
      <c r="BVO76"/>
      <c r="BVP76"/>
      <c r="BVQ76"/>
      <c r="BVR76"/>
      <c r="BVS76"/>
      <c r="BVT76"/>
      <c r="BVU76"/>
      <c r="BVV76"/>
      <c r="BVW76"/>
      <c r="BVX76"/>
      <c r="BVY76"/>
      <c r="BVZ76"/>
      <c r="BWA76"/>
      <c r="BWB76"/>
      <c r="BWC76"/>
      <c r="BWD76"/>
      <c r="BWE76"/>
      <c r="BWF76"/>
      <c r="BWG76"/>
      <c r="BWH76"/>
      <c r="BWI76"/>
      <c r="BWJ76"/>
      <c r="BWK76"/>
      <c r="BWL76"/>
      <c r="BWM76"/>
      <c r="BWN76"/>
      <c r="BWO76"/>
      <c r="BWP76"/>
      <c r="BWQ76"/>
      <c r="BWR76"/>
      <c r="BWS76"/>
      <c r="BWT76"/>
      <c r="BWU76"/>
      <c r="BWV76"/>
      <c r="BWW76"/>
      <c r="BWX76"/>
      <c r="BWY76"/>
      <c r="BWZ76"/>
      <c r="BXA76"/>
      <c r="BXB76"/>
      <c r="BXC76"/>
      <c r="BXD76"/>
      <c r="BXE76"/>
      <c r="BXF76"/>
      <c r="BXG76"/>
      <c r="BXH76"/>
      <c r="BXI76"/>
      <c r="BXJ76"/>
      <c r="BXK76"/>
      <c r="BXL76"/>
      <c r="BXM76"/>
      <c r="BXN76"/>
      <c r="BXO76"/>
      <c r="BXP76"/>
      <c r="BXQ76"/>
      <c r="BXR76"/>
      <c r="BXS76"/>
      <c r="BXT76"/>
      <c r="BXU76"/>
      <c r="BXV76"/>
      <c r="BXW76"/>
      <c r="BXX76"/>
      <c r="BXY76"/>
      <c r="BXZ76"/>
      <c r="BYA76"/>
      <c r="BYB76"/>
      <c r="BYC76"/>
      <c r="BYD76"/>
      <c r="BYE76"/>
      <c r="BYF76"/>
      <c r="BYG76"/>
      <c r="BYH76"/>
      <c r="BYI76"/>
      <c r="BYJ76"/>
      <c r="BYK76"/>
      <c r="BYL76"/>
      <c r="BYM76"/>
      <c r="BYN76"/>
      <c r="BYO76"/>
      <c r="BYP76"/>
      <c r="BYQ76"/>
      <c r="BYR76"/>
      <c r="BYS76"/>
      <c r="BYT76"/>
      <c r="BYU76"/>
      <c r="BYV76"/>
      <c r="BYW76"/>
      <c r="BYX76"/>
      <c r="BYY76"/>
      <c r="BYZ76"/>
      <c r="BZA76"/>
      <c r="BZB76"/>
      <c r="BZC76"/>
      <c r="BZD76"/>
      <c r="BZE76"/>
      <c r="BZF76"/>
      <c r="BZG76"/>
      <c r="BZH76"/>
      <c r="BZI76"/>
      <c r="BZJ76"/>
      <c r="BZK76"/>
      <c r="BZL76"/>
      <c r="BZM76"/>
      <c r="BZN76"/>
      <c r="BZO76"/>
      <c r="BZP76"/>
      <c r="BZQ76"/>
      <c r="BZR76"/>
      <c r="BZS76"/>
      <c r="BZT76"/>
      <c r="BZU76"/>
      <c r="BZV76"/>
      <c r="BZW76"/>
      <c r="BZX76"/>
      <c r="BZY76"/>
      <c r="BZZ76"/>
      <c r="CAA76"/>
      <c r="CAB76"/>
      <c r="CAC76"/>
      <c r="CAD76"/>
      <c r="CAE76"/>
      <c r="CAF76"/>
      <c r="CAG76"/>
      <c r="CAH76"/>
      <c r="CAI76"/>
      <c r="CAJ76"/>
      <c r="CAK76"/>
      <c r="CAL76"/>
      <c r="CAM76"/>
      <c r="CAN76"/>
      <c r="CAO76"/>
      <c r="CAP76"/>
      <c r="CAQ76"/>
      <c r="CAR76"/>
      <c r="CAS76"/>
      <c r="CAT76"/>
      <c r="CAU76"/>
      <c r="CAV76"/>
      <c r="CAW76"/>
      <c r="CAX76"/>
      <c r="CAY76"/>
      <c r="CAZ76"/>
      <c r="CBA76"/>
      <c r="CBB76"/>
      <c r="CBC76"/>
      <c r="CBD76"/>
      <c r="CBE76"/>
      <c r="CBF76"/>
      <c r="CBG76"/>
      <c r="CBH76"/>
      <c r="CBI76"/>
      <c r="CBJ76"/>
      <c r="CBK76"/>
      <c r="CBL76"/>
      <c r="CBM76"/>
      <c r="CBN76"/>
      <c r="CBO76"/>
      <c r="CBP76"/>
      <c r="CBQ76"/>
      <c r="CBR76"/>
      <c r="CBS76"/>
      <c r="CBT76"/>
      <c r="CBU76"/>
      <c r="CBV76"/>
      <c r="CBW76"/>
      <c r="CBX76"/>
      <c r="CBY76"/>
      <c r="CBZ76"/>
      <c r="CCA76"/>
      <c r="CCB76"/>
      <c r="CCC76"/>
      <c r="CCD76"/>
      <c r="CCE76"/>
      <c r="CCF76"/>
      <c r="CCG76"/>
      <c r="CCH76"/>
      <c r="CCI76"/>
      <c r="CCJ76"/>
      <c r="CCK76"/>
      <c r="CCL76"/>
      <c r="CCM76"/>
      <c r="CCN76"/>
      <c r="CCO76"/>
      <c r="CCP76"/>
      <c r="CCQ76"/>
      <c r="CCR76"/>
      <c r="CCS76"/>
      <c r="CCT76"/>
      <c r="CCU76"/>
      <c r="CCV76"/>
      <c r="CCW76"/>
      <c r="CCX76"/>
      <c r="CCY76"/>
      <c r="CCZ76"/>
      <c r="CDA76"/>
      <c r="CDB76"/>
      <c r="CDC76"/>
      <c r="CDD76"/>
      <c r="CDE76"/>
      <c r="CDF76"/>
      <c r="CDG76"/>
      <c r="CDH76"/>
      <c r="CDI76"/>
      <c r="CDJ76"/>
      <c r="CDK76"/>
      <c r="CDL76"/>
      <c r="CDM76"/>
      <c r="CDN76"/>
      <c r="CDO76"/>
      <c r="CDP76"/>
      <c r="CDQ76"/>
      <c r="CDR76"/>
      <c r="CDS76"/>
      <c r="CDT76"/>
      <c r="CDU76"/>
      <c r="CDV76"/>
      <c r="CDW76"/>
      <c r="CDX76"/>
      <c r="CDY76"/>
      <c r="CDZ76"/>
      <c r="CEA76"/>
      <c r="CEB76"/>
      <c r="CEC76"/>
      <c r="CED76"/>
      <c r="CEE76"/>
      <c r="CEF76"/>
      <c r="CEG76"/>
      <c r="CEH76"/>
      <c r="CEI76"/>
      <c r="CEJ76"/>
      <c r="CEK76"/>
      <c r="CEL76"/>
      <c r="CEM76"/>
      <c r="CEN76"/>
      <c r="CEO76"/>
      <c r="CEP76"/>
      <c r="CEQ76"/>
      <c r="CER76"/>
      <c r="CES76"/>
      <c r="CET76"/>
      <c r="CEU76"/>
      <c r="CEV76"/>
      <c r="CEW76"/>
      <c r="CEX76"/>
      <c r="CEY76"/>
      <c r="CEZ76"/>
      <c r="CFA76"/>
      <c r="CFB76"/>
      <c r="CFC76"/>
      <c r="CFD76"/>
      <c r="CFE76"/>
      <c r="CFF76"/>
      <c r="CFG76"/>
      <c r="CFH76"/>
      <c r="CFI76"/>
      <c r="CFJ76"/>
      <c r="CFK76"/>
      <c r="CFL76"/>
      <c r="CFM76"/>
      <c r="CFN76"/>
      <c r="CFO76"/>
      <c r="CFP76"/>
      <c r="CFQ76"/>
      <c r="CFR76"/>
      <c r="CFS76"/>
      <c r="CFT76"/>
      <c r="CFU76"/>
      <c r="CFV76"/>
      <c r="CFW76"/>
      <c r="CFX76"/>
      <c r="CFY76"/>
      <c r="CFZ76"/>
      <c r="CGA76"/>
      <c r="CGB76"/>
      <c r="CGC76"/>
      <c r="CGD76"/>
      <c r="CGE76"/>
      <c r="CGF76"/>
      <c r="CGG76"/>
      <c r="CGH76"/>
      <c r="CGI76"/>
      <c r="CGJ76"/>
      <c r="CGK76"/>
      <c r="CGL76"/>
      <c r="CGM76"/>
      <c r="CGN76"/>
      <c r="CGO76"/>
      <c r="CGP76"/>
      <c r="CGQ76"/>
      <c r="CGR76"/>
      <c r="CGS76"/>
      <c r="CGT76"/>
      <c r="CGU76"/>
      <c r="CGV76"/>
      <c r="CGW76"/>
      <c r="CGX76"/>
      <c r="CGY76"/>
      <c r="CGZ76"/>
      <c r="CHA76"/>
      <c r="CHB76"/>
      <c r="CHC76"/>
      <c r="CHD76"/>
      <c r="CHE76"/>
      <c r="CHF76"/>
      <c r="CHG76"/>
      <c r="CHH76"/>
      <c r="CHI76"/>
      <c r="CHJ76"/>
      <c r="CHK76"/>
      <c r="CHL76"/>
      <c r="CHM76"/>
      <c r="CHN76"/>
      <c r="CHO76"/>
      <c r="CHP76"/>
      <c r="CHQ76"/>
      <c r="CHR76"/>
      <c r="CHS76"/>
      <c r="CHT76"/>
      <c r="CHU76"/>
      <c r="CHV76"/>
      <c r="CHW76"/>
      <c r="CHX76"/>
      <c r="CHY76"/>
      <c r="CHZ76"/>
      <c r="CIA76"/>
      <c r="CIB76"/>
      <c r="CIC76"/>
      <c r="CID76"/>
      <c r="CIE76"/>
      <c r="CIF76"/>
      <c r="CIG76"/>
      <c r="CIH76"/>
      <c r="CII76"/>
      <c r="CIJ76"/>
      <c r="CIK76"/>
      <c r="CIL76"/>
      <c r="CIM76"/>
      <c r="CIN76"/>
      <c r="CIO76"/>
      <c r="CIP76"/>
      <c r="CIQ76"/>
      <c r="CIR76"/>
      <c r="CIS76"/>
      <c r="CIT76"/>
      <c r="CIU76"/>
      <c r="CIV76"/>
      <c r="CIW76"/>
      <c r="CIX76"/>
      <c r="CIY76"/>
      <c r="CIZ76"/>
      <c r="CJA76"/>
      <c r="CJB76"/>
      <c r="CJC76"/>
      <c r="CJD76"/>
      <c r="CJE76"/>
      <c r="CJF76"/>
      <c r="CJG76"/>
      <c r="CJH76"/>
      <c r="CJI76"/>
      <c r="CJJ76"/>
      <c r="CJK76"/>
      <c r="CJL76"/>
      <c r="CJM76"/>
      <c r="CJN76"/>
      <c r="CJO76"/>
      <c r="CJP76"/>
      <c r="CJQ76"/>
      <c r="CJR76"/>
      <c r="CJS76"/>
      <c r="CJT76"/>
      <c r="CJU76"/>
      <c r="CJV76"/>
      <c r="CJW76"/>
      <c r="CJX76"/>
      <c r="CJY76"/>
      <c r="CJZ76"/>
      <c r="CKA76"/>
      <c r="CKB76"/>
      <c r="CKC76"/>
      <c r="CKD76"/>
      <c r="CKE76"/>
      <c r="CKF76"/>
      <c r="CKG76"/>
      <c r="CKH76"/>
      <c r="CKI76"/>
      <c r="CKJ76"/>
      <c r="CKK76"/>
      <c r="CKL76"/>
      <c r="CKM76"/>
      <c r="CKN76"/>
      <c r="CKO76"/>
      <c r="CKP76"/>
      <c r="CKQ76"/>
      <c r="CKR76"/>
      <c r="CKS76"/>
      <c r="CKT76"/>
      <c r="CKU76"/>
      <c r="CKV76"/>
      <c r="CKW76"/>
      <c r="CKX76"/>
      <c r="CKY76"/>
      <c r="CKZ76"/>
      <c r="CLA76"/>
      <c r="CLB76"/>
      <c r="CLC76"/>
      <c r="CLD76"/>
      <c r="CLE76"/>
      <c r="CLF76"/>
      <c r="CLG76"/>
      <c r="CLH76"/>
      <c r="CLI76"/>
      <c r="CLJ76"/>
      <c r="CLK76"/>
      <c r="CLL76"/>
      <c r="CLM76"/>
      <c r="CLN76"/>
      <c r="CLO76"/>
      <c r="CLP76"/>
      <c r="CLQ76"/>
      <c r="CLR76"/>
      <c r="CLS76"/>
      <c r="CLT76"/>
      <c r="CLU76"/>
      <c r="CLV76"/>
      <c r="CLW76"/>
      <c r="CLX76"/>
      <c r="CLY76"/>
      <c r="CLZ76"/>
      <c r="CMA76"/>
      <c r="CMB76"/>
      <c r="CMC76"/>
      <c r="CMD76"/>
      <c r="CME76"/>
      <c r="CMF76"/>
      <c r="CMG76"/>
      <c r="CMH76"/>
      <c r="CMI76"/>
      <c r="CMJ76"/>
      <c r="CMK76"/>
      <c r="CML76"/>
      <c r="CMM76"/>
      <c r="CMN76"/>
      <c r="CMO76"/>
      <c r="CMP76"/>
      <c r="CMQ76"/>
      <c r="CMR76"/>
      <c r="CMS76"/>
      <c r="CMT76"/>
      <c r="CMU76"/>
      <c r="CMV76"/>
      <c r="CMW76"/>
      <c r="CMX76"/>
      <c r="CMY76"/>
      <c r="CMZ76"/>
      <c r="CNA76"/>
      <c r="CNB76"/>
      <c r="CNC76"/>
      <c r="CND76"/>
      <c r="CNE76"/>
      <c r="CNF76"/>
      <c r="CNG76"/>
      <c r="CNH76"/>
      <c r="CNI76"/>
      <c r="CNJ76"/>
      <c r="CNK76"/>
      <c r="CNL76"/>
      <c r="CNM76"/>
      <c r="CNN76"/>
      <c r="CNO76"/>
      <c r="CNP76"/>
      <c r="CNQ76"/>
      <c r="CNR76"/>
      <c r="CNS76"/>
      <c r="CNT76"/>
      <c r="CNU76"/>
      <c r="CNV76"/>
      <c r="CNW76"/>
      <c r="CNX76"/>
      <c r="CNY76"/>
      <c r="CNZ76"/>
      <c r="COA76"/>
      <c r="COB76"/>
      <c r="COC76"/>
      <c r="COD76"/>
      <c r="COE76"/>
      <c r="COF76"/>
      <c r="COG76"/>
      <c r="COH76"/>
      <c r="COI76"/>
      <c r="COJ76"/>
      <c r="COK76"/>
      <c r="COL76"/>
      <c r="COM76"/>
      <c r="CON76"/>
      <c r="COO76"/>
      <c r="COP76"/>
      <c r="COQ76"/>
      <c r="COR76"/>
      <c r="COS76"/>
      <c r="COT76"/>
      <c r="COU76"/>
      <c r="COV76"/>
      <c r="COW76"/>
      <c r="COX76"/>
      <c r="COY76"/>
      <c r="COZ76"/>
      <c r="CPA76"/>
      <c r="CPB76"/>
      <c r="CPC76"/>
      <c r="CPD76"/>
      <c r="CPE76"/>
      <c r="CPF76"/>
      <c r="CPG76"/>
      <c r="CPH76"/>
      <c r="CPI76"/>
      <c r="CPJ76"/>
      <c r="CPK76"/>
      <c r="CPL76"/>
      <c r="CPM76"/>
      <c r="CPN76"/>
      <c r="CPO76"/>
      <c r="CPP76"/>
      <c r="CPQ76"/>
      <c r="CPR76"/>
      <c r="CPS76"/>
      <c r="CPT76"/>
      <c r="CPU76"/>
      <c r="CPV76"/>
      <c r="CPW76"/>
      <c r="CPX76"/>
      <c r="CPY76"/>
      <c r="CPZ76"/>
      <c r="CQA76"/>
      <c r="CQB76"/>
      <c r="CQC76"/>
      <c r="CQD76"/>
      <c r="CQE76"/>
      <c r="CQF76"/>
      <c r="CQG76"/>
      <c r="CQH76"/>
      <c r="CQI76"/>
      <c r="CQJ76"/>
      <c r="CQK76"/>
      <c r="CQL76"/>
      <c r="CQM76"/>
      <c r="CQN76"/>
      <c r="CQO76"/>
      <c r="CQP76"/>
      <c r="CQQ76"/>
      <c r="CQR76"/>
      <c r="CQS76"/>
      <c r="CQT76"/>
      <c r="CQU76"/>
      <c r="CQV76"/>
      <c r="CQW76"/>
      <c r="CQX76"/>
      <c r="CQY76"/>
      <c r="CQZ76"/>
      <c r="CRA76"/>
      <c r="CRB76"/>
      <c r="CRC76"/>
      <c r="CRD76"/>
      <c r="CRE76"/>
      <c r="CRF76"/>
      <c r="CRG76"/>
      <c r="CRH76"/>
      <c r="CRI76"/>
      <c r="CRJ76"/>
      <c r="CRK76"/>
      <c r="CRL76"/>
      <c r="CRM76"/>
      <c r="CRN76"/>
      <c r="CRO76"/>
      <c r="CRP76"/>
      <c r="CRQ76"/>
      <c r="CRR76"/>
      <c r="CRS76"/>
      <c r="CRT76"/>
      <c r="CRU76"/>
      <c r="CRV76"/>
      <c r="CRW76"/>
      <c r="CRX76"/>
      <c r="CRY76"/>
      <c r="CRZ76"/>
      <c r="CSA76"/>
      <c r="CSB76"/>
      <c r="CSC76"/>
      <c r="CSD76"/>
      <c r="CSE76"/>
      <c r="CSF76"/>
      <c r="CSG76"/>
      <c r="CSH76"/>
      <c r="CSI76"/>
      <c r="CSJ76"/>
      <c r="CSK76"/>
      <c r="CSL76"/>
      <c r="CSM76"/>
      <c r="CSN76"/>
      <c r="CSO76"/>
      <c r="CSP76"/>
      <c r="CSQ76"/>
      <c r="CSR76"/>
      <c r="CSS76"/>
      <c r="CST76"/>
      <c r="CSU76"/>
      <c r="CSV76"/>
      <c r="CSW76"/>
      <c r="CSX76"/>
      <c r="CSY76"/>
      <c r="CSZ76"/>
      <c r="CTA76"/>
      <c r="CTB76"/>
      <c r="CTC76"/>
      <c r="CTD76"/>
      <c r="CTE76"/>
      <c r="CTF76"/>
      <c r="CTG76"/>
      <c r="CTH76"/>
      <c r="CTI76"/>
      <c r="CTJ76"/>
      <c r="CTK76"/>
      <c r="CTL76"/>
      <c r="CTM76"/>
      <c r="CTN76"/>
      <c r="CTO76"/>
      <c r="CTP76"/>
      <c r="CTQ76"/>
      <c r="CTR76"/>
      <c r="CTS76"/>
      <c r="CTT76"/>
      <c r="CTU76"/>
      <c r="CTV76"/>
      <c r="CTW76"/>
      <c r="CTX76"/>
      <c r="CTY76"/>
      <c r="CTZ76"/>
      <c r="CUA76"/>
      <c r="CUB76"/>
      <c r="CUC76"/>
      <c r="CUD76"/>
      <c r="CUE76"/>
      <c r="CUF76"/>
      <c r="CUG76"/>
      <c r="CUH76"/>
      <c r="CUI76"/>
      <c r="CUJ76"/>
      <c r="CUK76"/>
      <c r="CUL76"/>
      <c r="CUM76"/>
      <c r="CUN76"/>
      <c r="CUO76"/>
      <c r="CUP76"/>
      <c r="CUQ76"/>
      <c r="CUR76"/>
      <c r="CUS76"/>
      <c r="CUT76"/>
      <c r="CUU76"/>
      <c r="CUV76"/>
      <c r="CUW76"/>
      <c r="CUX76"/>
      <c r="CUY76"/>
      <c r="CUZ76"/>
      <c r="CVA76"/>
      <c r="CVB76"/>
      <c r="CVC76"/>
      <c r="CVD76"/>
      <c r="CVE76"/>
      <c r="CVF76"/>
      <c r="CVG76"/>
      <c r="CVH76"/>
      <c r="CVI76"/>
      <c r="CVJ76"/>
      <c r="CVK76"/>
      <c r="CVL76"/>
      <c r="CVM76"/>
      <c r="CVN76"/>
      <c r="CVO76"/>
      <c r="CVP76"/>
      <c r="CVQ76"/>
      <c r="CVR76"/>
      <c r="CVS76"/>
      <c r="CVT76"/>
      <c r="CVU76"/>
      <c r="CVV76"/>
      <c r="CVW76"/>
      <c r="CVX76"/>
      <c r="CVY76"/>
      <c r="CVZ76"/>
      <c r="CWA76"/>
      <c r="CWB76"/>
      <c r="CWC76"/>
      <c r="CWD76"/>
      <c r="CWE76"/>
      <c r="CWF76"/>
      <c r="CWG76"/>
      <c r="CWH76"/>
      <c r="CWI76"/>
      <c r="CWJ76"/>
      <c r="CWK76"/>
      <c r="CWL76"/>
      <c r="CWM76"/>
      <c r="CWN76"/>
      <c r="CWO76"/>
      <c r="CWP76"/>
      <c r="CWQ76"/>
      <c r="CWR76"/>
      <c r="CWS76"/>
      <c r="CWT76"/>
      <c r="CWU76"/>
      <c r="CWV76"/>
      <c r="CWW76"/>
      <c r="CWX76"/>
      <c r="CWY76"/>
      <c r="CWZ76"/>
      <c r="CXA76"/>
      <c r="CXB76"/>
      <c r="CXC76"/>
      <c r="CXD76"/>
      <c r="CXE76"/>
      <c r="CXF76"/>
      <c r="CXG76"/>
      <c r="CXH76"/>
      <c r="CXI76"/>
      <c r="CXJ76"/>
      <c r="CXK76"/>
      <c r="CXL76"/>
      <c r="CXM76"/>
      <c r="CXN76"/>
      <c r="CXO76"/>
      <c r="CXP76"/>
      <c r="CXQ76"/>
      <c r="CXR76"/>
      <c r="CXS76"/>
      <c r="CXT76"/>
      <c r="CXU76"/>
      <c r="CXV76"/>
      <c r="CXW76"/>
      <c r="CXX76"/>
      <c r="CXY76"/>
      <c r="CXZ76"/>
      <c r="CYA76"/>
      <c r="CYB76"/>
      <c r="CYC76"/>
      <c r="CYD76"/>
      <c r="CYE76"/>
      <c r="CYF76"/>
      <c r="CYG76"/>
      <c r="CYH76"/>
      <c r="CYI76"/>
      <c r="CYJ76"/>
      <c r="CYK76"/>
      <c r="CYL76"/>
      <c r="CYM76"/>
      <c r="CYN76"/>
      <c r="CYO76"/>
      <c r="CYP76"/>
      <c r="CYQ76"/>
      <c r="CYR76"/>
      <c r="CYS76"/>
      <c r="CYT76"/>
      <c r="CYU76"/>
      <c r="CYV76"/>
      <c r="CYW76"/>
      <c r="CYX76"/>
      <c r="CYY76"/>
      <c r="CYZ76"/>
      <c r="CZA76"/>
      <c r="CZB76"/>
      <c r="CZC76"/>
      <c r="CZD76"/>
      <c r="CZE76"/>
      <c r="CZF76"/>
      <c r="CZG76"/>
      <c r="CZH76"/>
      <c r="CZI76"/>
      <c r="CZJ76"/>
      <c r="CZK76"/>
      <c r="CZL76"/>
      <c r="CZM76"/>
      <c r="CZN76"/>
      <c r="CZO76"/>
      <c r="CZP76"/>
      <c r="CZQ76"/>
      <c r="CZR76"/>
      <c r="CZS76"/>
      <c r="CZT76"/>
      <c r="CZU76"/>
      <c r="CZV76"/>
      <c r="CZW76"/>
      <c r="CZX76"/>
      <c r="CZY76"/>
      <c r="CZZ76"/>
      <c r="DAA76"/>
      <c r="DAB76"/>
      <c r="DAC76"/>
      <c r="DAD76"/>
      <c r="DAE76"/>
      <c r="DAF76"/>
      <c r="DAG76"/>
      <c r="DAH76"/>
      <c r="DAI76"/>
      <c r="DAJ76"/>
      <c r="DAK76"/>
      <c r="DAL76"/>
      <c r="DAM76"/>
      <c r="DAN76"/>
      <c r="DAO76"/>
      <c r="DAP76"/>
      <c r="DAQ76"/>
      <c r="DAR76"/>
      <c r="DAS76"/>
      <c r="DAT76"/>
      <c r="DAU76"/>
      <c r="DAV76"/>
      <c r="DAW76"/>
      <c r="DAX76"/>
      <c r="DAY76"/>
      <c r="DAZ76"/>
      <c r="DBA76"/>
      <c r="DBB76"/>
      <c r="DBC76"/>
      <c r="DBD76"/>
      <c r="DBE76"/>
      <c r="DBF76"/>
      <c r="DBG76"/>
      <c r="DBH76"/>
      <c r="DBI76"/>
      <c r="DBJ76"/>
      <c r="DBK76"/>
      <c r="DBL76"/>
      <c r="DBM76"/>
      <c r="DBN76"/>
      <c r="DBO76"/>
      <c r="DBP76"/>
      <c r="DBQ76"/>
      <c r="DBR76"/>
      <c r="DBS76"/>
      <c r="DBT76"/>
      <c r="DBU76"/>
      <c r="DBV76"/>
      <c r="DBW76"/>
      <c r="DBX76"/>
      <c r="DBY76"/>
      <c r="DBZ76"/>
      <c r="DCA76"/>
      <c r="DCB76"/>
      <c r="DCC76"/>
      <c r="DCD76"/>
      <c r="DCE76"/>
      <c r="DCF76"/>
      <c r="DCG76"/>
      <c r="DCH76"/>
      <c r="DCI76"/>
      <c r="DCJ76"/>
      <c r="DCK76"/>
      <c r="DCL76"/>
      <c r="DCM76"/>
      <c r="DCN76"/>
      <c r="DCO76"/>
      <c r="DCP76"/>
      <c r="DCQ76"/>
      <c r="DCR76"/>
      <c r="DCS76"/>
      <c r="DCT76"/>
      <c r="DCU76"/>
      <c r="DCV76"/>
      <c r="DCW76"/>
      <c r="DCX76"/>
      <c r="DCY76"/>
      <c r="DCZ76"/>
      <c r="DDA76"/>
      <c r="DDB76"/>
      <c r="DDC76"/>
      <c r="DDD76"/>
      <c r="DDE76"/>
      <c r="DDF76"/>
      <c r="DDG76"/>
      <c r="DDH76"/>
      <c r="DDI76"/>
      <c r="DDJ76"/>
      <c r="DDK76"/>
      <c r="DDL76"/>
      <c r="DDM76"/>
      <c r="DDN76"/>
      <c r="DDO76"/>
      <c r="DDP76"/>
      <c r="DDQ76"/>
      <c r="DDR76"/>
      <c r="DDS76"/>
      <c r="DDT76"/>
      <c r="DDU76"/>
      <c r="DDV76"/>
      <c r="DDW76"/>
      <c r="DDX76"/>
      <c r="DDY76"/>
      <c r="DDZ76"/>
      <c r="DEA76"/>
      <c r="DEB76"/>
      <c r="DEC76"/>
      <c r="DED76"/>
      <c r="DEE76"/>
      <c r="DEF76"/>
      <c r="DEG76"/>
      <c r="DEH76"/>
      <c r="DEI76"/>
      <c r="DEJ76"/>
      <c r="DEK76"/>
      <c r="DEL76"/>
      <c r="DEM76"/>
      <c r="DEN76"/>
      <c r="DEO76"/>
      <c r="DEP76"/>
      <c r="DEQ76"/>
      <c r="DER76"/>
      <c r="DES76"/>
      <c r="DET76"/>
      <c r="DEU76"/>
      <c r="DEV76"/>
      <c r="DEW76"/>
      <c r="DEX76"/>
      <c r="DEY76"/>
      <c r="DEZ76"/>
      <c r="DFA76"/>
      <c r="DFB76"/>
      <c r="DFC76"/>
      <c r="DFD76"/>
      <c r="DFE76"/>
      <c r="DFF76"/>
      <c r="DFG76"/>
      <c r="DFH76"/>
      <c r="DFI76"/>
      <c r="DFJ76"/>
      <c r="DFK76"/>
      <c r="DFL76"/>
      <c r="DFM76"/>
      <c r="DFN76"/>
      <c r="DFO76"/>
      <c r="DFP76"/>
      <c r="DFQ76"/>
      <c r="DFR76"/>
      <c r="DFS76"/>
      <c r="DFT76"/>
      <c r="DFU76"/>
      <c r="DFV76"/>
      <c r="DFW76"/>
      <c r="DFX76"/>
      <c r="DFY76"/>
      <c r="DFZ76"/>
      <c r="DGA76"/>
      <c r="DGB76"/>
      <c r="DGC76"/>
      <c r="DGD76"/>
      <c r="DGE76"/>
      <c r="DGF76"/>
      <c r="DGG76"/>
      <c r="DGH76"/>
      <c r="DGI76"/>
      <c r="DGJ76"/>
      <c r="DGK76"/>
      <c r="DGL76"/>
      <c r="DGM76"/>
      <c r="DGN76"/>
      <c r="DGO76"/>
      <c r="DGP76"/>
      <c r="DGQ76"/>
      <c r="DGR76"/>
      <c r="DGS76"/>
      <c r="DGT76"/>
      <c r="DGU76"/>
      <c r="DGV76"/>
      <c r="DGW76"/>
      <c r="DGX76"/>
      <c r="DGY76"/>
      <c r="DGZ76"/>
      <c r="DHA76"/>
      <c r="DHB76"/>
      <c r="DHC76"/>
      <c r="DHD76"/>
      <c r="DHE76"/>
      <c r="DHF76"/>
      <c r="DHG76"/>
      <c r="DHH76"/>
      <c r="DHI76"/>
      <c r="DHJ76"/>
      <c r="DHK76"/>
      <c r="DHL76"/>
      <c r="DHM76"/>
      <c r="DHN76"/>
      <c r="DHO76"/>
      <c r="DHP76"/>
      <c r="DHQ76"/>
      <c r="DHR76"/>
      <c r="DHS76"/>
      <c r="DHT76"/>
      <c r="DHU76"/>
      <c r="DHV76"/>
      <c r="DHW76"/>
      <c r="DHX76"/>
      <c r="DHY76"/>
      <c r="DHZ76"/>
      <c r="DIA76"/>
      <c r="DIB76"/>
      <c r="DIC76"/>
      <c r="DID76"/>
      <c r="DIE76"/>
      <c r="DIF76"/>
      <c r="DIG76"/>
      <c r="DIH76"/>
      <c r="DII76"/>
      <c r="DIJ76"/>
      <c r="DIK76"/>
      <c r="DIL76"/>
      <c r="DIM76"/>
      <c r="DIN76"/>
      <c r="DIO76"/>
      <c r="DIP76"/>
      <c r="DIQ76"/>
      <c r="DIR76"/>
      <c r="DIS76"/>
      <c r="DIT76"/>
      <c r="DIU76"/>
      <c r="DIV76"/>
      <c r="DIW76"/>
      <c r="DIX76"/>
      <c r="DIY76"/>
      <c r="DIZ76"/>
      <c r="DJA76"/>
      <c r="DJB76"/>
      <c r="DJC76"/>
      <c r="DJD76"/>
      <c r="DJE76"/>
      <c r="DJF76"/>
      <c r="DJG76"/>
      <c r="DJH76"/>
      <c r="DJI76"/>
      <c r="DJJ76"/>
      <c r="DJK76"/>
      <c r="DJL76"/>
      <c r="DJM76"/>
      <c r="DJN76"/>
      <c r="DJO76"/>
      <c r="DJP76"/>
      <c r="DJQ76"/>
      <c r="DJR76"/>
      <c r="DJS76"/>
      <c r="DJT76"/>
      <c r="DJU76"/>
      <c r="DJV76"/>
      <c r="DJW76"/>
      <c r="DJX76"/>
      <c r="DJY76"/>
      <c r="DJZ76"/>
      <c r="DKA76"/>
      <c r="DKB76"/>
      <c r="DKC76"/>
      <c r="DKD76"/>
      <c r="DKE76"/>
      <c r="DKF76"/>
      <c r="DKG76"/>
      <c r="DKH76"/>
      <c r="DKI76"/>
      <c r="DKJ76"/>
      <c r="DKK76"/>
      <c r="DKL76"/>
      <c r="DKM76"/>
      <c r="DKN76"/>
      <c r="DKO76"/>
      <c r="DKP76"/>
      <c r="DKQ76"/>
      <c r="DKR76"/>
      <c r="DKS76"/>
      <c r="DKT76"/>
      <c r="DKU76"/>
      <c r="DKV76"/>
      <c r="DKW76"/>
      <c r="DKX76"/>
      <c r="DKY76"/>
      <c r="DKZ76"/>
      <c r="DLA76"/>
      <c r="DLB76"/>
      <c r="DLC76"/>
      <c r="DLD76"/>
      <c r="DLE76"/>
      <c r="DLF76"/>
      <c r="DLG76"/>
      <c r="DLH76"/>
      <c r="DLI76"/>
      <c r="DLJ76"/>
      <c r="DLK76"/>
      <c r="DLL76"/>
      <c r="DLM76"/>
      <c r="DLN76"/>
      <c r="DLO76"/>
      <c r="DLP76"/>
      <c r="DLQ76"/>
      <c r="DLR76"/>
      <c r="DLS76"/>
      <c r="DLT76"/>
      <c r="DLU76"/>
      <c r="DLV76"/>
      <c r="DLW76"/>
      <c r="DLX76"/>
      <c r="DLY76"/>
      <c r="DLZ76"/>
      <c r="DMA76"/>
      <c r="DMB76"/>
      <c r="DMC76"/>
      <c r="DMD76"/>
      <c r="DME76"/>
      <c r="DMF76"/>
      <c r="DMG76"/>
      <c r="DMH76"/>
      <c r="DMI76"/>
      <c r="DMJ76"/>
      <c r="DMK76"/>
      <c r="DML76"/>
      <c r="DMM76"/>
      <c r="DMN76"/>
      <c r="DMO76"/>
      <c r="DMP76"/>
      <c r="DMQ76"/>
      <c r="DMR76"/>
      <c r="DMS76"/>
      <c r="DMT76"/>
      <c r="DMU76"/>
      <c r="DMV76"/>
      <c r="DMW76"/>
      <c r="DMX76"/>
      <c r="DMY76"/>
      <c r="DMZ76"/>
      <c r="DNA76"/>
      <c r="DNB76"/>
      <c r="DNC76"/>
      <c r="DND76"/>
      <c r="DNE76"/>
      <c r="DNF76"/>
      <c r="DNG76"/>
      <c r="DNH76"/>
      <c r="DNI76"/>
      <c r="DNJ76"/>
      <c r="DNK76"/>
      <c r="DNL76"/>
      <c r="DNM76"/>
      <c r="DNN76"/>
      <c r="DNO76"/>
      <c r="DNP76"/>
      <c r="DNQ76"/>
      <c r="DNR76"/>
      <c r="DNS76"/>
      <c r="DNT76"/>
      <c r="DNU76"/>
      <c r="DNV76"/>
      <c r="DNW76"/>
      <c r="DNX76"/>
      <c r="DNY76"/>
      <c r="DNZ76"/>
      <c r="DOA76"/>
      <c r="DOB76"/>
      <c r="DOC76"/>
      <c r="DOD76"/>
      <c r="DOE76"/>
      <c r="DOF76"/>
      <c r="DOG76"/>
      <c r="DOH76"/>
      <c r="DOI76"/>
      <c r="DOJ76"/>
      <c r="DOK76"/>
      <c r="DOL76"/>
      <c r="DOM76"/>
      <c r="DON76"/>
      <c r="DOO76"/>
      <c r="DOP76"/>
      <c r="DOQ76"/>
      <c r="DOR76"/>
      <c r="DOS76"/>
      <c r="DOT76"/>
      <c r="DOU76"/>
      <c r="DOV76"/>
      <c r="DOW76"/>
      <c r="DOX76"/>
      <c r="DOY76"/>
      <c r="DOZ76"/>
      <c r="DPA76"/>
      <c r="DPB76"/>
      <c r="DPC76"/>
      <c r="DPD76"/>
      <c r="DPE76"/>
      <c r="DPF76"/>
      <c r="DPG76"/>
      <c r="DPH76"/>
      <c r="DPI76"/>
      <c r="DPJ76"/>
      <c r="DPK76"/>
      <c r="DPL76"/>
      <c r="DPM76"/>
      <c r="DPN76"/>
      <c r="DPO76"/>
      <c r="DPP76"/>
      <c r="DPQ76"/>
      <c r="DPR76"/>
      <c r="DPS76"/>
      <c r="DPT76"/>
      <c r="DPU76"/>
      <c r="DPV76"/>
      <c r="DPW76"/>
      <c r="DPX76"/>
      <c r="DPY76"/>
      <c r="DPZ76"/>
      <c r="DQA76"/>
      <c r="DQB76"/>
      <c r="DQC76"/>
      <c r="DQD76"/>
      <c r="DQE76"/>
      <c r="DQF76"/>
      <c r="DQG76"/>
      <c r="DQH76"/>
      <c r="DQI76"/>
      <c r="DQJ76"/>
      <c r="DQK76"/>
      <c r="DQL76"/>
      <c r="DQM76"/>
      <c r="DQN76"/>
      <c r="DQO76"/>
      <c r="DQP76"/>
      <c r="DQQ76"/>
      <c r="DQR76"/>
      <c r="DQS76"/>
      <c r="DQT76"/>
      <c r="DQU76"/>
      <c r="DQV76"/>
      <c r="DQW76"/>
      <c r="DQX76"/>
      <c r="DQY76"/>
      <c r="DQZ76"/>
      <c r="DRA76"/>
      <c r="DRB76"/>
      <c r="DRC76"/>
      <c r="DRD76"/>
      <c r="DRE76"/>
      <c r="DRF76"/>
      <c r="DRG76"/>
      <c r="DRH76"/>
      <c r="DRI76"/>
      <c r="DRJ76"/>
      <c r="DRK76"/>
      <c r="DRL76"/>
      <c r="DRM76"/>
      <c r="DRN76"/>
      <c r="DRO76"/>
      <c r="DRP76"/>
      <c r="DRQ76"/>
      <c r="DRR76"/>
      <c r="DRS76"/>
      <c r="DRT76"/>
      <c r="DRU76"/>
      <c r="DRV76"/>
      <c r="DRW76"/>
      <c r="DRX76"/>
      <c r="DRY76"/>
      <c r="DRZ76"/>
      <c r="DSA76"/>
      <c r="DSB76"/>
      <c r="DSC76"/>
      <c r="DSD76"/>
      <c r="DSE76"/>
      <c r="DSF76"/>
      <c r="DSG76"/>
      <c r="DSH76"/>
      <c r="DSI76"/>
      <c r="DSJ76"/>
      <c r="DSK76"/>
      <c r="DSL76"/>
      <c r="DSM76"/>
      <c r="DSN76"/>
      <c r="DSO76"/>
      <c r="DSP76"/>
      <c r="DSQ76"/>
      <c r="DSR76"/>
      <c r="DSS76"/>
      <c r="DST76"/>
      <c r="DSU76"/>
      <c r="DSV76"/>
      <c r="DSW76"/>
      <c r="DSX76"/>
      <c r="DSY76"/>
      <c r="DSZ76"/>
      <c r="DTA76"/>
      <c r="DTB76"/>
      <c r="DTC76"/>
      <c r="DTD76"/>
      <c r="DTE76"/>
      <c r="DTF76"/>
      <c r="DTG76"/>
      <c r="DTH76"/>
      <c r="DTI76"/>
      <c r="DTJ76"/>
      <c r="DTK76"/>
      <c r="DTL76"/>
      <c r="DTM76"/>
      <c r="DTN76"/>
      <c r="DTO76"/>
      <c r="DTP76"/>
      <c r="DTQ76"/>
      <c r="DTR76"/>
      <c r="DTS76"/>
      <c r="DTT76"/>
      <c r="DTU76"/>
      <c r="DTV76"/>
      <c r="DTW76"/>
      <c r="DTX76"/>
      <c r="DTY76"/>
      <c r="DTZ76"/>
      <c r="DUA76"/>
      <c r="DUB76"/>
      <c r="DUC76"/>
      <c r="DUD76"/>
      <c r="DUE76"/>
      <c r="DUF76"/>
      <c r="DUG76"/>
      <c r="DUH76"/>
      <c r="DUI76"/>
      <c r="DUJ76"/>
      <c r="DUK76"/>
      <c r="DUL76"/>
      <c r="DUM76"/>
      <c r="DUN76"/>
      <c r="DUO76"/>
      <c r="DUP76"/>
      <c r="DUQ76"/>
      <c r="DUR76"/>
      <c r="DUS76"/>
      <c r="DUT76"/>
      <c r="DUU76"/>
      <c r="DUV76"/>
      <c r="DUW76"/>
      <c r="DUX76"/>
      <c r="DUY76"/>
      <c r="DUZ76"/>
      <c r="DVA76"/>
      <c r="DVB76"/>
      <c r="DVC76"/>
      <c r="DVD76"/>
      <c r="DVE76"/>
      <c r="DVF76"/>
      <c r="DVG76"/>
      <c r="DVH76"/>
      <c r="DVI76"/>
      <c r="DVJ76"/>
      <c r="DVK76"/>
      <c r="DVL76"/>
      <c r="DVM76"/>
      <c r="DVN76"/>
      <c r="DVO76"/>
      <c r="DVP76"/>
      <c r="DVQ76"/>
      <c r="DVR76"/>
      <c r="DVS76"/>
      <c r="DVT76"/>
      <c r="DVU76"/>
      <c r="DVV76"/>
      <c r="DVW76"/>
      <c r="DVX76"/>
      <c r="DVY76"/>
      <c r="DVZ76"/>
      <c r="DWA76"/>
      <c r="DWB76"/>
      <c r="DWC76"/>
      <c r="DWD76"/>
      <c r="DWE76"/>
      <c r="DWF76"/>
      <c r="DWG76"/>
      <c r="DWH76"/>
      <c r="DWI76"/>
      <c r="DWJ76"/>
      <c r="DWK76"/>
      <c r="DWL76"/>
      <c r="DWM76"/>
      <c r="DWN76"/>
      <c r="DWO76"/>
      <c r="DWP76"/>
      <c r="DWQ76"/>
      <c r="DWR76"/>
      <c r="DWS76"/>
      <c r="DWT76"/>
      <c r="DWU76"/>
      <c r="DWV76"/>
      <c r="DWW76"/>
      <c r="DWX76"/>
      <c r="DWY76"/>
      <c r="DWZ76"/>
      <c r="DXA76"/>
      <c r="DXB76"/>
      <c r="DXC76"/>
      <c r="DXD76"/>
      <c r="DXE76"/>
      <c r="DXF76"/>
      <c r="DXG76"/>
      <c r="DXH76"/>
      <c r="DXI76"/>
      <c r="DXJ76"/>
      <c r="DXK76"/>
      <c r="DXL76"/>
      <c r="DXM76"/>
      <c r="DXN76"/>
      <c r="DXO76"/>
      <c r="DXP76"/>
      <c r="DXQ76"/>
      <c r="DXR76"/>
      <c r="DXS76"/>
      <c r="DXT76"/>
      <c r="DXU76"/>
      <c r="DXV76"/>
      <c r="DXW76"/>
      <c r="DXX76"/>
      <c r="DXY76"/>
      <c r="DXZ76"/>
      <c r="DYA76"/>
      <c r="DYB76"/>
      <c r="DYC76"/>
      <c r="DYD76"/>
      <c r="DYE76"/>
      <c r="DYF76"/>
      <c r="DYG76"/>
      <c r="DYH76"/>
      <c r="DYI76"/>
      <c r="DYJ76"/>
      <c r="DYK76"/>
      <c r="DYL76"/>
      <c r="DYM76"/>
      <c r="DYN76"/>
      <c r="DYO76"/>
      <c r="DYP76"/>
      <c r="DYQ76"/>
      <c r="DYR76"/>
      <c r="DYS76"/>
      <c r="DYT76"/>
      <c r="DYU76"/>
      <c r="DYV76"/>
      <c r="DYW76"/>
      <c r="DYX76"/>
      <c r="DYY76"/>
      <c r="DYZ76"/>
      <c r="DZA76"/>
      <c r="DZB76"/>
      <c r="DZC76"/>
      <c r="DZD76"/>
      <c r="DZE76"/>
      <c r="DZF76"/>
      <c r="DZG76"/>
      <c r="DZH76"/>
      <c r="DZI76"/>
      <c r="DZJ76"/>
      <c r="DZK76"/>
      <c r="DZL76"/>
      <c r="DZM76"/>
      <c r="DZN76"/>
      <c r="DZO76"/>
      <c r="DZP76"/>
      <c r="DZQ76"/>
      <c r="DZR76"/>
      <c r="DZS76"/>
      <c r="DZT76"/>
      <c r="DZU76"/>
      <c r="DZV76"/>
      <c r="DZW76"/>
      <c r="DZX76"/>
      <c r="DZY76"/>
      <c r="DZZ76"/>
      <c r="EAA76"/>
      <c r="EAB76"/>
      <c r="EAC76"/>
      <c r="EAD76"/>
      <c r="EAE76"/>
      <c r="EAF76"/>
      <c r="EAG76"/>
      <c r="EAH76"/>
      <c r="EAI76"/>
      <c r="EAJ76"/>
      <c r="EAK76"/>
      <c r="EAL76"/>
      <c r="EAM76"/>
      <c r="EAN76"/>
      <c r="EAO76"/>
      <c r="EAP76"/>
      <c r="EAQ76"/>
      <c r="EAR76"/>
      <c r="EAS76"/>
      <c r="EAT76"/>
      <c r="EAU76"/>
      <c r="EAV76"/>
      <c r="EAW76"/>
      <c r="EAX76"/>
      <c r="EAY76"/>
      <c r="EAZ76"/>
      <c r="EBA76"/>
      <c r="EBB76"/>
      <c r="EBC76"/>
      <c r="EBD76"/>
      <c r="EBE76"/>
      <c r="EBF76"/>
      <c r="EBG76"/>
      <c r="EBH76"/>
      <c r="EBI76"/>
      <c r="EBJ76"/>
      <c r="EBK76"/>
      <c r="EBL76"/>
      <c r="EBM76"/>
      <c r="EBN76"/>
      <c r="EBO76"/>
      <c r="EBP76"/>
      <c r="EBQ76"/>
      <c r="EBR76"/>
      <c r="EBS76"/>
      <c r="EBT76"/>
      <c r="EBU76"/>
      <c r="EBV76"/>
      <c r="EBW76"/>
      <c r="EBX76"/>
      <c r="EBY76"/>
      <c r="EBZ76"/>
      <c r="ECA76"/>
      <c r="ECB76"/>
      <c r="ECC76"/>
      <c r="ECD76"/>
      <c r="ECE76"/>
      <c r="ECF76"/>
      <c r="ECG76"/>
      <c r="ECH76"/>
      <c r="ECI76"/>
      <c r="ECJ76"/>
      <c r="ECK76"/>
      <c r="ECL76"/>
      <c r="ECM76"/>
      <c r="ECN76"/>
      <c r="ECO76"/>
      <c r="ECP76"/>
      <c r="ECQ76"/>
      <c r="ECR76"/>
      <c r="ECS76"/>
      <c r="ECT76"/>
      <c r="ECU76"/>
      <c r="ECV76"/>
      <c r="ECW76"/>
      <c r="ECX76"/>
      <c r="ECY76"/>
      <c r="ECZ76"/>
      <c r="EDA76"/>
      <c r="EDB76"/>
      <c r="EDC76"/>
      <c r="EDD76"/>
      <c r="EDE76"/>
      <c r="EDF76"/>
      <c r="EDG76"/>
      <c r="EDH76"/>
      <c r="EDI76"/>
      <c r="EDJ76"/>
      <c r="EDK76"/>
      <c r="EDL76"/>
      <c r="EDM76"/>
      <c r="EDN76"/>
      <c r="EDO76"/>
      <c r="EDP76"/>
      <c r="EDQ76"/>
      <c r="EDR76"/>
      <c r="EDS76"/>
      <c r="EDT76"/>
      <c r="EDU76"/>
      <c r="EDV76"/>
      <c r="EDW76"/>
      <c r="EDX76"/>
      <c r="EDY76"/>
      <c r="EDZ76"/>
      <c r="EEA76"/>
      <c r="EEB76"/>
      <c r="EEC76"/>
      <c r="EED76"/>
      <c r="EEE76"/>
      <c r="EEF76"/>
      <c r="EEG76"/>
      <c r="EEH76"/>
      <c r="EEI76"/>
      <c r="EEJ76"/>
      <c r="EEK76"/>
      <c r="EEL76"/>
      <c r="EEM76"/>
      <c r="EEN76"/>
      <c r="EEO76"/>
      <c r="EEP76"/>
      <c r="EEQ76"/>
      <c r="EER76"/>
      <c r="EES76"/>
      <c r="EET76"/>
      <c r="EEU76"/>
      <c r="EEV76"/>
      <c r="EEW76"/>
      <c r="EEX76"/>
      <c r="EEY76"/>
      <c r="EEZ76"/>
      <c r="EFA76"/>
      <c r="EFB76"/>
      <c r="EFC76"/>
      <c r="EFD76"/>
      <c r="EFE76"/>
      <c r="EFF76"/>
      <c r="EFG76"/>
      <c r="EFH76"/>
      <c r="EFI76"/>
      <c r="EFJ76"/>
      <c r="EFK76"/>
      <c r="EFL76"/>
      <c r="EFM76"/>
      <c r="EFN76"/>
      <c r="EFO76"/>
      <c r="EFP76"/>
      <c r="EFQ76"/>
      <c r="EFR76"/>
      <c r="EFS76"/>
      <c r="EFT76"/>
      <c r="EFU76"/>
      <c r="EFV76"/>
      <c r="EFW76"/>
      <c r="EFX76"/>
      <c r="EFY76"/>
      <c r="EFZ76"/>
      <c r="EGA76"/>
      <c r="EGB76"/>
      <c r="EGC76"/>
      <c r="EGD76"/>
      <c r="EGE76"/>
      <c r="EGF76"/>
      <c r="EGG76"/>
      <c r="EGH76"/>
      <c r="EGI76"/>
      <c r="EGJ76"/>
      <c r="EGK76"/>
      <c r="EGL76"/>
      <c r="EGM76"/>
      <c r="EGN76"/>
      <c r="EGO76"/>
      <c r="EGP76"/>
      <c r="EGQ76"/>
      <c r="EGR76"/>
      <c r="EGS76"/>
      <c r="EGT76"/>
      <c r="EGU76"/>
      <c r="EGV76"/>
      <c r="EGW76"/>
      <c r="EGX76"/>
      <c r="EGY76"/>
      <c r="EGZ76"/>
      <c r="EHA76"/>
      <c r="EHB76"/>
      <c r="EHC76"/>
      <c r="EHD76"/>
      <c r="EHE76"/>
      <c r="EHF76"/>
      <c r="EHG76"/>
      <c r="EHH76"/>
      <c r="EHI76"/>
      <c r="EHJ76"/>
      <c r="EHK76"/>
      <c r="EHL76"/>
      <c r="EHM76"/>
      <c r="EHN76"/>
      <c r="EHO76"/>
      <c r="EHP76"/>
      <c r="EHQ76"/>
      <c r="EHR76"/>
      <c r="EHS76"/>
      <c r="EHT76"/>
      <c r="EHU76"/>
      <c r="EHV76"/>
      <c r="EHW76"/>
      <c r="EHX76"/>
      <c r="EHY76"/>
      <c r="EHZ76"/>
      <c r="EIA76"/>
      <c r="EIB76"/>
      <c r="EIC76"/>
      <c r="EID76"/>
      <c r="EIE76"/>
      <c r="EIF76"/>
      <c r="EIG76"/>
      <c r="EIH76"/>
      <c r="EII76"/>
      <c r="EIJ76"/>
      <c r="EIK76"/>
      <c r="EIL76"/>
      <c r="EIM76"/>
      <c r="EIN76"/>
      <c r="EIO76"/>
      <c r="EIP76"/>
      <c r="EIQ76"/>
      <c r="EIR76"/>
      <c r="EIS76"/>
      <c r="EIT76"/>
      <c r="EIU76"/>
      <c r="EIV76"/>
      <c r="EIW76"/>
      <c r="EIX76"/>
      <c r="EIY76"/>
      <c r="EIZ76"/>
      <c r="EJA76"/>
      <c r="EJB76"/>
      <c r="EJC76"/>
      <c r="EJD76"/>
      <c r="EJE76"/>
      <c r="EJF76"/>
      <c r="EJG76"/>
      <c r="EJH76"/>
      <c r="EJI76"/>
      <c r="EJJ76"/>
      <c r="EJK76"/>
      <c r="EJL76"/>
      <c r="EJM76"/>
      <c r="EJN76"/>
      <c r="EJO76"/>
      <c r="EJP76"/>
      <c r="EJQ76"/>
      <c r="EJR76"/>
      <c r="EJS76"/>
      <c r="EJT76"/>
      <c r="EJU76"/>
      <c r="EJV76"/>
      <c r="EJW76"/>
      <c r="EJX76"/>
      <c r="EJY76"/>
      <c r="EJZ76"/>
      <c r="EKA76"/>
      <c r="EKB76"/>
      <c r="EKC76"/>
      <c r="EKD76"/>
      <c r="EKE76"/>
      <c r="EKF76"/>
      <c r="EKG76"/>
      <c r="EKH76"/>
      <c r="EKI76"/>
      <c r="EKJ76"/>
      <c r="EKK76"/>
      <c r="EKL76"/>
      <c r="EKM76"/>
      <c r="EKN76"/>
      <c r="EKO76"/>
      <c r="EKP76"/>
      <c r="EKQ76"/>
      <c r="EKR76"/>
      <c r="EKS76"/>
      <c r="EKT76"/>
      <c r="EKU76"/>
      <c r="EKV76"/>
      <c r="EKW76"/>
      <c r="EKX76"/>
      <c r="EKY76"/>
      <c r="EKZ76"/>
      <c r="ELA76"/>
      <c r="ELB76"/>
      <c r="ELC76"/>
      <c r="ELD76"/>
      <c r="ELE76"/>
      <c r="ELF76"/>
      <c r="ELG76"/>
      <c r="ELH76"/>
      <c r="ELI76"/>
      <c r="ELJ76"/>
      <c r="ELK76"/>
      <c r="ELL76"/>
      <c r="ELM76"/>
      <c r="ELN76"/>
      <c r="ELO76"/>
      <c r="ELP76"/>
      <c r="ELQ76"/>
      <c r="ELR76"/>
      <c r="ELS76"/>
      <c r="ELT76"/>
      <c r="ELU76"/>
      <c r="ELV76"/>
      <c r="ELW76"/>
      <c r="ELX76"/>
      <c r="ELY76"/>
      <c r="ELZ76"/>
      <c r="EMA76"/>
      <c r="EMB76"/>
      <c r="EMC76"/>
      <c r="EMD76"/>
      <c r="EME76"/>
      <c r="EMF76"/>
      <c r="EMG76"/>
      <c r="EMH76"/>
      <c r="EMI76"/>
      <c r="EMJ76"/>
      <c r="EMK76"/>
      <c r="EML76"/>
      <c r="EMM76"/>
      <c r="EMN76"/>
      <c r="EMO76"/>
      <c r="EMP76"/>
      <c r="EMQ76"/>
      <c r="EMR76"/>
      <c r="EMS76"/>
      <c r="EMT76"/>
      <c r="EMU76"/>
      <c r="EMV76"/>
      <c r="EMW76"/>
      <c r="EMX76"/>
      <c r="EMY76"/>
      <c r="EMZ76"/>
      <c r="ENA76"/>
      <c r="ENB76"/>
      <c r="ENC76"/>
      <c r="END76"/>
      <c r="ENE76"/>
      <c r="ENF76"/>
      <c r="ENG76"/>
      <c r="ENH76"/>
      <c r="ENI76"/>
      <c r="ENJ76"/>
      <c r="ENK76"/>
      <c r="ENL76"/>
      <c r="ENM76"/>
      <c r="ENN76"/>
      <c r="ENO76"/>
      <c r="ENP76"/>
      <c r="ENQ76"/>
      <c r="ENR76"/>
      <c r="ENS76"/>
      <c r="ENT76"/>
      <c r="ENU76"/>
      <c r="ENV76"/>
      <c r="ENW76"/>
      <c r="ENX76"/>
      <c r="ENY76"/>
      <c r="ENZ76"/>
      <c r="EOA76"/>
      <c r="EOB76"/>
      <c r="EOC76"/>
      <c r="EOD76"/>
      <c r="EOE76"/>
      <c r="EOF76"/>
      <c r="EOG76"/>
      <c r="EOH76"/>
      <c r="EOI76"/>
      <c r="EOJ76"/>
      <c r="EOK76"/>
      <c r="EOL76"/>
      <c r="EOM76"/>
      <c r="EON76"/>
      <c r="EOO76"/>
      <c r="EOP76"/>
      <c r="EOQ76"/>
      <c r="EOR76"/>
      <c r="EOS76"/>
      <c r="EOT76"/>
      <c r="EOU76"/>
      <c r="EOV76"/>
      <c r="EOW76"/>
      <c r="EOX76"/>
      <c r="EOY76"/>
      <c r="EOZ76"/>
      <c r="EPA76"/>
      <c r="EPB76"/>
      <c r="EPC76"/>
      <c r="EPD76"/>
      <c r="EPE76"/>
      <c r="EPF76"/>
      <c r="EPG76"/>
      <c r="EPH76"/>
      <c r="EPI76"/>
      <c r="EPJ76"/>
      <c r="EPK76"/>
      <c r="EPL76"/>
      <c r="EPM76"/>
      <c r="EPN76"/>
      <c r="EPO76"/>
      <c r="EPP76"/>
      <c r="EPQ76"/>
      <c r="EPR76"/>
      <c r="EPS76"/>
      <c r="EPT76"/>
      <c r="EPU76"/>
      <c r="EPV76"/>
      <c r="EPW76"/>
      <c r="EPX76"/>
      <c r="EPY76"/>
      <c r="EPZ76"/>
      <c r="EQA76"/>
      <c r="EQB76"/>
      <c r="EQC76"/>
      <c r="EQD76"/>
      <c r="EQE76"/>
      <c r="EQF76"/>
      <c r="EQG76"/>
      <c r="EQH76"/>
      <c r="EQI76"/>
      <c r="EQJ76"/>
      <c r="EQK76"/>
      <c r="EQL76"/>
      <c r="EQM76"/>
      <c r="EQN76"/>
      <c r="EQO76"/>
      <c r="EQP76"/>
      <c r="EQQ76"/>
      <c r="EQR76"/>
      <c r="EQS76"/>
      <c r="EQT76"/>
      <c r="EQU76"/>
      <c r="EQV76"/>
      <c r="EQW76"/>
      <c r="EQX76"/>
      <c r="EQY76"/>
      <c r="EQZ76"/>
      <c r="ERA76"/>
      <c r="ERB76"/>
      <c r="ERC76"/>
      <c r="ERD76"/>
      <c r="ERE76"/>
      <c r="ERF76"/>
      <c r="ERG76"/>
      <c r="ERH76"/>
      <c r="ERI76"/>
      <c r="ERJ76"/>
      <c r="ERK76"/>
      <c r="ERL76"/>
      <c r="ERM76"/>
      <c r="ERN76"/>
      <c r="ERO76"/>
      <c r="ERP76"/>
      <c r="ERQ76"/>
      <c r="ERR76"/>
      <c r="ERS76"/>
      <c r="ERT76"/>
      <c r="ERU76"/>
      <c r="ERV76"/>
      <c r="ERW76"/>
      <c r="ERX76"/>
      <c r="ERY76"/>
      <c r="ERZ76"/>
      <c r="ESA76"/>
      <c r="ESB76"/>
      <c r="ESC76"/>
      <c r="ESD76"/>
      <c r="ESE76"/>
      <c r="ESF76"/>
      <c r="ESG76"/>
      <c r="ESH76"/>
      <c r="ESI76"/>
      <c r="ESJ76"/>
      <c r="ESK76"/>
      <c r="ESL76"/>
      <c r="ESM76"/>
      <c r="ESN76"/>
      <c r="ESO76"/>
      <c r="ESP76"/>
      <c r="ESQ76"/>
      <c r="ESR76"/>
      <c r="ESS76"/>
      <c r="EST76"/>
      <c r="ESU76"/>
      <c r="ESV76"/>
      <c r="ESW76"/>
      <c r="ESX76"/>
      <c r="ESY76"/>
      <c r="ESZ76"/>
      <c r="ETA76"/>
      <c r="ETB76"/>
      <c r="ETC76"/>
      <c r="ETD76"/>
      <c r="ETE76"/>
      <c r="ETF76"/>
      <c r="ETG76"/>
      <c r="ETH76"/>
      <c r="ETI76"/>
      <c r="ETJ76"/>
      <c r="ETK76"/>
      <c r="ETL76"/>
      <c r="ETM76"/>
      <c r="ETN76"/>
      <c r="ETO76"/>
      <c r="ETP76"/>
      <c r="ETQ76"/>
      <c r="ETR76"/>
      <c r="ETS76"/>
      <c r="ETT76"/>
      <c r="ETU76"/>
      <c r="ETV76"/>
      <c r="ETW76"/>
      <c r="ETX76"/>
      <c r="ETY76"/>
      <c r="ETZ76"/>
      <c r="EUA76"/>
      <c r="EUB76"/>
      <c r="EUC76"/>
      <c r="EUD76"/>
      <c r="EUE76"/>
      <c r="EUF76"/>
      <c r="EUG76"/>
      <c r="EUH76"/>
      <c r="EUI76"/>
      <c r="EUJ76"/>
      <c r="EUK76"/>
      <c r="EUL76"/>
      <c r="EUM76"/>
      <c r="EUN76"/>
      <c r="EUO76"/>
      <c r="EUP76"/>
      <c r="EUQ76"/>
      <c r="EUR76"/>
      <c r="EUS76"/>
      <c r="EUT76"/>
      <c r="EUU76"/>
      <c r="EUV76"/>
      <c r="EUW76"/>
      <c r="EUX76"/>
      <c r="EUY76"/>
      <c r="EUZ76"/>
      <c r="EVA76"/>
      <c r="EVB76"/>
      <c r="EVC76"/>
      <c r="EVD76"/>
      <c r="EVE76"/>
      <c r="EVF76"/>
      <c r="EVG76"/>
      <c r="EVH76"/>
      <c r="EVI76"/>
      <c r="EVJ76"/>
      <c r="EVK76"/>
      <c r="EVL76"/>
      <c r="EVM76"/>
      <c r="EVN76"/>
      <c r="EVO76"/>
      <c r="EVP76"/>
      <c r="EVQ76"/>
      <c r="EVR76"/>
      <c r="EVS76"/>
      <c r="EVT76"/>
      <c r="EVU76"/>
      <c r="EVV76"/>
      <c r="EVW76"/>
      <c r="EVX76"/>
      <c r="EVY76"/>
      <c r="EVZ76"/>
      <c r="EWA76"/>
      <c r="EWB76"/>
      <c r="EWC76"/>
      <c r="EWD76"/>
      <c r="EWE76"/>
      <c r="EWF76"/>
      <c r="EWG76"/>
      <c r="EWH76"/>
      <c r="EWI76"/>
      <c r="EWJ76"/>
      <c r="EWK76"/>
      <c r="EWL76"/>
      <c r="EWM76"/>
      <c r="EWN76"/>
      <c r="EWO76"/>
      <c r="EWP76"/>
      <c r="EWQ76"/>
      <c r="EWR76"/>
      <c r="EWS76"/>
      <c r="EWT76"/>
      <c r="EWU76"/>
      <c r="EWV76"/>
      <c r="EWW76"/>
      <c r="EWX76"/>
      <c r="EWY76"/>
      <c r="EWZ76"/>
      <c r="EXA76"/>
      <c r="EXB76"/>
      <c r="EXC76"/>
      <c r="EXD76"/>
      <c r="EXE76"/>
      <c r="EXF76"/>
      <c r="EXG76"/>
      <c r="EXH76"/>
      <c r="EXI76"/>
      <c r="EXJ76"/>
      <c r="EXK76"/>
      <c r="EXL76"/>
      <c r="EXM76"/>
      <c r="EXN76"/>
      <c r="EXO76"/>
      <c r="EXP76"/>
      <c r="EXQ76"/>
      <c r="EXR76"/>
      <c r="EXS76"/>
      <c r="EXT76"/>
      <c r="EXU76"/>
      <c r="EXV76"/>
      <c r="EXW76"/>
      <c r="EXX76"/>
      <c r="EXY76"/>
      <c r="EXZ76"/>
      <c r="EYA76"/>
      <c r="EYB76"/>
      <c r="EYC76"/>
      <c r="EYD76"/>
      <c r="EYE76"/>
      <c r="EYF76"/>
      <c r="EYG76"/>
      <c r="EYH76"/>
      <c r="EYI76"/>
      <c r="EYJ76"/>
      <c r="EYK76"/>
      <c r="EYL76"/>
      <c r="EYM76"/>
      <c r="EYN76"/>
      <c r="EYO76"/>
      <c r="EYP76"/>
      <c r="EYQ76"/>
      <c r="EYR76"/>
      <c r="EYS76"/>
      <c r="EYT76"/>
      <c r="EYU76"/>
      <c r="EYV76"/>
      <c r="EYW76"/>
      <c r="EYX76"/>
      <c r="EYY76"/>
      <c r="EYZ76"/>
      <c r="EZA76"/>
      <c r="EZB76"/>
      <c r="EZC76"/>
      <c r="EZD76"/>
      <c r="EZE76"/>
      <c r="EZF76"/>
      <c r="EZG76"/>
      <c r="EZH76"/>
      <c r="EZI76"/>
      <c r="EZJ76"/>
      <c r="EZK76"/>
      <c r="EZL76"/>
      <c r="EZM76"/>
      <c r="EZN76"/>
      <c r="EZO76"/>
      <c r="EZP76"/>
      <c r="EZQ76"/>
      <c r="EZR76"/>
      <c r="EZS76"/>
      <c r="EZT76"/>
      <c r="EZU76"/>
      <c r="EZV76"/>
      <c r="EZW76"/>
      <c r="EZX76"/>
      <c r="EZY76"/>
      <c r="EZZ76"/>
      <c r="FAA76"/>
      <c r="FAB76"/>
      <c r="FAC76"/>
      <c r="FAD76"/>
      <c r="FAE76"/>
      <c r="FAF76"/>
      <c r="FAG76"/>
      <c r="FAH76"/>
      <c r="FAI76"/>
      <c r="FAJ76"/>
      <c r="FAK76"/>
      <c r="FAL76"/>
      <c r="FAM76"/>
      <c r="FAN76"/>
      <c r="FAO76"/>
      <c r="FAP76"/>
      <c r="FAQ76"/>
      <c r="FAR76"/>
      <c r="FAS76"/>
      <c r="FAT76"/>
      <c r="FAU76"/>
      <c r="FAV76"/>
      <c r="FAW76"/>
      <c r="FAX76"/>
      <c r="FAY76"/>
      <c r="FAZ76"/>
      <c r="FBA76"/>
      <c r="FBB76"/>
      <c r="FBC76"/>
      <c r="FBD76"/>
      <c r="FBE76"/>
      <c r="FBF76"/>
      <c r="FBG76"/>
      <c r="FBH76"/>
      <c r="FBI76"/>
      <c r="FBJ76"/>
      <c r="FBK76"/>
      <c r="FBL76"/>
      <c r="FBM76"/>
      <c r="FBN76"/>
      <c r="FBO76"/>
      <c r="FBP76"/>
      <c r="FBQ76"/>
      <c r="FBR76"/>
      <c r="FBS76"/>
      <c r="FBT76"/>
      <c r="FBU76"/>
      <c r="FBV76"/>
      <c r="FBW76"/>
      <c r="FBX76"/>
      <c r="FBY76"/>
      <c r="FBZ76"/>
      <c r="FCA76"/>
      <c r="FCB76"/>
      <c r="FCC76"/>
      <c r="FCD76"/>
      <c r="FCE76"/>
      <c r="FCF76"/>
      <c r="FCG76"/>
      <c r="FCH76"/>
      <c r="FCI76"/>
      <c r="FCJ76"/>
      <c r="FCK76"/>
      <c r="FCL76"/>
      <c r="FCM76"/>
      <c r="FCN76"/>
      <c r="FCO76"/>
      <c r="FCP76"/>
      <c r="FCQ76"/>
      <c r="FCR76"/>
      <c r="FCS76"/>
      <c r="FCT76"/>
      <c r="FCU76"/>
      <c r="FCV76"/>
      <c r="FCW76"/>
      <c r="FCX76"/>
      <c r="FCY76"/>
      <c r="FCZ76"/>
      <c r="FDA76"/>
      <c r="FDB76"/>
      <c r="FDC76"/>
      <c r="FDD76"/>
      <c r="FDE76"/>
      <c r="FDF76"/>
      <c r="FDG76"/>
      <c r="FDH76"/>
      <c r="FDI76"/>
      <c r="FDJ76"/>
      <c r="FDK76"/>
      <c r="FDL76"/>
      <c r="FDM76"/>
      <c r="FDN76"/>
      <c r="FDO76"/>
      <c r="FDP76"/>
      <c r="FDQ76"/>
      <c r="FDR76"/>
      <c r="FDS76"/>
      <c r="FDT76"/>
      <c r="FDU76"/>
      <c r="FDV76"/>
      <c r="FDW76"/>
      <c r="FDX76"/>
      <c r="FDY76"/>
      <c r="FDZ76"/>
      <c r="FEA76"/>
      <c r="FEB76"/>
      <c r="FEC76"/>
      <c r="FED76"/>
      <c r="FEE76"/>
      <c r="FEF76"/>
      <c r="FEG76"/>
      <c r="FEH76"/>
      <c r="FEI76"/>
      <c r="FEJ76"/>
      <c r="FEK76"/>
      <c r="FEL76"/>
      <c r="FEM76"/>
      <c r="FEN76"/>
      <c r="FEO76"/>
      <c r="FEP76"/>
      <c r="FEQ76"/>
      <c r="FER76"/>
      <c r="FES76"/>
      <c r="FET76"/>
      <c r="FEU76"/>
      <c r="FEV76"/>
      <c r="FEW76"/>
      <c r="FEX76"/>
      <c r="FEY76"/>
      <c r="FEZ76"/>
      <c r="FFA76"/>
      <c r="FFB76"/>
      <c r="FFC76"/>
      <c r="FFD76"/>
      <c r="FFE76"/>
      <c r="FFF76"/>
      <c r="FFG76"/>
      <c r="FFH76"/>
      <c r="FFI76"/>
      <c r="FFJ76"/>
      <c r="FFK76"/>
      <c r="FFL76"/>
      <c r="FFM76"/>
      <c r="FFN76"/>
      <c r="FFO76"/>
      <c r="FFP76"/>
      <c r="FFQ76"/>
      <c r="FFR76"/>
      <c r="FFS76"/>
      <c r="FFT76"/>
      <c r="FFU76"/>
      <c r="FFV76"/>
      <c r="FFW76"/>
      <c r="FFX76"/>
      <c r="FFY76"/>
      <c r="FFZ76"/>
      <c r="FGA76"/>
      <c r="FGB76"/>
      <c r="FGC76"/>
      <c r="FGD76"/>
      <c r="FGE76"/>
      <c r="FGF76"/>
      <c r="FGG76"/>
      <c r="FGH76"/>
      <c r="FGI76"/>
      <c r="FGJ76"/>
      <c r="FGK76"/>
      <c r="FGL76"/>
      <c r="FGM76"/>
      <c r="FGN76"/>
      <c r="FGO76"/>
      <c r="FGP76"/>
      <c r="FGQ76"/>
      <c r="FGR76"/>
      <c r="FGS76"/>
      <c r="FGT76"/>
      <c r="FGU76"/>
      <c r="FGV76"/>
      <c r="FGW76"/>
      <c r="FGX76"/>
      <c r="FGY76"/>
      <c r="FGZ76"/>
      <c r="FHA76"/>
      <c r="FHB76"/>
      <c r="FHC76"/>
      <c r="FHD76"/>
      <c r="FHE76"/>
      <c r="FHF76"/>
      <c r="FHG76"/>
      <c r="FHH76"/>
      <c r="FHI76"/>
      <c r="FHJ76"/>
      <c r="FHK76"/>
      <c r="FHL76"/>
      <c r="FHM76"/>
      <c r="FHN76"/>
      <c r="FHO76"/>
      <c r="FHP76"/>
      <c r="FHQ76"/>
      <c r="FHR76"/>
      <c r="FHS76"/>
      <c r="FHT76"/>
      <c r="FHU76"/>
      <c r="FHV76"/>
      <c r="FHW76"/>
      <c r="FHX76"/>
      <c r="FHY76"/>
      <c r="FHZ76"/>
      <c r="FIA76"/>
      <c r="FIB76"/>
      <c r="FIC76"/>
      <c r="FID76"/>
      <c r="FIE76"/>
      <c r="FIF76"/>
      <c r="FIG76"/>
      <c r="FIH76"/>
      <c r="FII76"/>
      <c r="FIJ76"/>
      <c r="FIK76"/>
      <c r="FIL76"/>
      <c r="FIM76"/>
      <c r="FIN76"/>
      <c r="FIO76"/>
      <c r="FIP76"/>
      <c r="FIQ76"/>
      <c r="FIR76"/>
      <c r="FIS76"/>
      <c r="FIT76"/>
      <c r="FIU76"/>
      <c r="FIV76"/>
      <c r="FIW76"/>
      <c r="FIX76"/>
      <c r="FIY76"/>
      <c r="FIZ76"/>
      <c r="FJA76"/>
      <c r="FJB76"/>
      <c r="FJC76"/>
      <c r="FJD76"/>
      <c r="FJE76"/>
      <c r="FJF76"/>
      <c r="FJG76"/>
      <c r="FJH76"/>
      <c r="FJI76"/>
      <c r="FJJ76"/>
      <c r="FJK76"/>
      <c r="FJL76"/>
      <c r="FJM76"/>
      <c r="FJN76"/>
      <c r="FJO76"/>
      <c r="FJP76"/>
      <c r="FJQ76"/>
      <c r="FJR76"/>
      <c r="FJS76"/>
      <c r="FJT76"/>
      <c r="FJU76"/>
      <c r="FJV76"/>
      <c r="FJW76"/>
      <c r="FJX76"/>
      <c r="FJY76"/>
      <c r="FJZ76"/>
      <c r="FKA76"/>
      <c r="FKB76"/>
      <c r="FKC76"/>
      <c r="FKD76"/>
      <c r="FKE76"/>
      <c r="FKF76"/>
      <c r="FKG76"/>
      <c r="FKH76"/>
      <c r="FKI76"/>
      <c r="FKJ76"/>
      <c r="FKK76"/>
      <c r="FKL76"/>
      <c r="FKM76"/>
      <c r="FKN76"/>
      <c r="FKO76"/>
      <c r="FKP76"/>
      <c r="FKQ76"/>
      <c r="FKR76"/>
      <c r="FKS76"/>
      <c r="FKT76"/>
      <c r="FKU76"/>
      <c r="FKV76"/>
      <c r="FKW76"/>
      <c r="FKX76"/>
      <c r="FKY76"/>
      <c r="FKZ76"/>
      <c r="FLA76"/>
      <c r="FLB76"/>
      <c r="FLC76"/>
      <c r="FLD76"/>
      <c r="FLE76"/>
      <c r="FLF76"/>
      <c r="FLG76"/>
      <c r="FLH76"/>
      <c r="FLI76"/>
      <c r="FLJ76"/>
      <c r="FLK76"/>
      <c r="FLL76"/>
      <c r="FLM76"/>
      <c r="FLN76"/>
      <c r="FLO76"/>
      <c r="FLP76"/>
      <c r="FLQ76"/>
      <c r="FLR76"/>
      <c r="FLS76"/>
      <c r="FLT76"/>
      <c r="FLU76"/>
      <c r="FLV76"/>
      <c r="FLW76"/>
      <c r="FLX76"/>
      <c r="FLY76"/>
      <c r="FLZ76"/>
      <c r="FMA76"/>
      <c r="FMB76"/>
      <c r="FMC76"/>
      <c r="FMD76"/>
      <c r="FME76"/>
      <c r="FMF76"/>
      <c r="FMG76"/>
      <c r="FMH76"/>
      <c r="FMI76"/>
      <c r="FMJ76"/>
      <c r="FMK76"/>
      <c r="FML76"/>
      <c r="FMM76"/>
      <c r="FMN76"/>
      <c r="FMO76"/>
      <c r="FMP76"/>
      <c r="FMQ76"/>
      <c r="FMR76"/>
      <c r="FMS76"/>
      <c r="FMT76"/>
      <c r="FMU76"/>
      <c r="FMV76"/>
      <c r="FMW76"/>
      <c r="FMX76"/>
      <c r="FMY76"/>
      <c r="FMZ76"/>
      <c r="FNA76"/>
      <c r="FNB76"/>
      <c r="FNC76"/>
      <c r="FND76"/>
      <c r="FNE76"/>
      <c r="FNF76"/>
      <c r="FNG76"/>
      <c r="FNH76"/>
      <c r="FNI76"/>
      <c r="FNJ76"/>
      <c r="FNK76"/>
      <c r="FNL76"/>
      <c r="FNM76"/>
      <c r="FNN76"/>
      <c r="FNO76"/>
      <c r="FNP76"/>
      <c r="FNQ76"/>
      <c r="FNR76"/>
      <c r="FNS76"/>
      <c r="FNT76"/>
      <c r="FNU76"/>
      <c r="FNV76"/>
      <c r="FNW76"/>
      <c r="FNX76"/>
      <c r="FNY76"/>
      <c r="FNZ76"/>
      <c r="FOA76"/>
      <c r="FOB76"/>
      <c r="FOC76"/>
      <c r="FOD76"/>
      <c r="FOE76"/>
      <c r="FOF76"/>
      <c r="FOG76"/>
      <c r="FOH76"/>
      <c r="FOI76"/>
      <c r="FOJ76"/>
      <c r="FOK76"/>
      <c r="FOL76"/>
      <c r="FOM76"/>
      <c r="FON76"/>
      <c r="FOO76"/>
      <c r="FOP76"/>
      <c r="FOQ76"/>
      <c r="FOR76"/>
      <c r="FOS76"/>
      <c r="FOT76"/>
      <c r="FOU76"/>
      <c r="FOV76"/>
      <c r="FOW76"/>
      <c r="FOX76"/>
      <c r="FOY76"/>
      <c r="FOZ76"/>
      <c r="FPA76"/>
      <c r="FPB76"/>
      <c r="FPC76"/>
      <c r="FPD76"/>
      <c r="FPE76"/>
      <c r="FPF76"/>
      <c r="FPG76"/>
      <c r="FPH76"/>
      <c r="FPI76"/>
      <c r="FPJ76"/>
      <c r="FPK76"/>
      <c r="FPL76"/>
      <c r="FPM76"/>
      <c r="FPN76"/>
      <c r="FPO76"/>
      <c r="FPP76"/>
      <c r="FPQ76"/>
      <c r="FPR76"/>
      <c r="FPS76"/>
      <c r="FPT76"/>
      <c r="FPU76"/>
      <c r="FPV76"/>
      <c r="FPW76"/>
      <c r="FPX76"/>
      <c r="FPY76"/>
      <c r="FPZ76"/>
      <c r="FQA76"/>
      <c r="FQB76"/>
      <c r="FQC76"/>
      <c r="FQD76"/>
      <c r="FQE76"/>
      <c r="FQF76"/>
      <c r="FQG76"/>
      <c r="FQH76"/>
      <c r="FQI76"/>
      <c r="FQJ76"/>
      <c r="FQK76"/>
      <c r="FQL76"/>
      <c r="FQM76"/>
      <c r="FQN76"/>
      <c r="FQO76"/>
      <c r="FQP76"/>
      <c r="FQQ76"/>
      <c r="FQR76"/>
      <c r="FQS76"/>
      <c r="FQT76"/>
      <c r="FQU76"/>
      <c r="FQV76"/>
      <c r="FQW76"/>
      <c r="FQX76"/>
      <c r="FQY76"/>
      <c r="FQZ76"/>
      <c r="FRA76"/>
      <c r="FRB76"/>
      <c r="FRC76"/>
      <c r="FRD76"/>
      <c r="FRE76"/>
      <c r="FRF76"/>
      <c r="FRG76"/>
      <c r="FRH76"/>
      <c r="FRI76"/>
      <c r="FRJ76"/>
      <c r="FRK76"/>
      <c r="FRL76"/>
      <c r="FRM76"/>
      <c r="FRN76"/>
      <c r="FRO76"/>
      <c r="FRP76"/>
      <c r="FRQ76"/>
      <c r="FRR76"/>
      <c r="FRS76"/>
      <c r="FRT76"/>
      <c r="FRU76"/>
      <c r="FRV76"/>
      <c r="FRW76"/>
      <c r="FRX76"/>
      <c r="FRY76"/>
      <c r="FRZ76"/>
      <c r="FSA76"/>
      <c r="FSB76"/>
      <c r="FSC76"/>
      <c r="FSD76"/>
      <c r="FSE76"/>
      <c r="FSF76"/>
      <c r="FSG76"/>
      <c r="FSH76"/>
      <c r="FSI76"/>
      <c r="FSJ76"/>
      <c r="FSK76"/>
      <c r="FSL76"/>
      <c r="FSM76"/>
      <c r="FSN76"/>
      <c r="FSO76"/>
      <c r="FSP76"/>
      <c r="FSQ76"/>
      <c r="FSR76"/>
      <c r="FSS76"/>
      <c r="FST76"/>
      <c r="FSU76"/>
      <c r="FSV76"/>
      <c r="FSW76"/>
      <c r="FSX76"/>
      <c r="FSY76"/>
      <c r="FSZ76"/>
      <c r="FTA76"/>
      <c r="FTB76"/>
      <c r="FTC76"/>
      <c r="FTD76"/>
      <c r="FTE76"/>
      <c r="FTF76"/>
      <c r="FTG76"/>
      <c r="FTH76"/>
      <c r="FTI76"/>
      <c r="FTJ76"/>
      <c r="FTK76"/>
      <c r="FTL76"/>
      <c r="FTM76"/>
      <c r="FTN76"/>
      <c r="FTO76"/>
      <c r="FTP76"/>
      <c r="FTQ76"/>
      <c r="FTR76"/>
      <c r="FTS76"/>
      <c r="FTT76"/>
      <c r="FTU76"/>
      <c r="FTV76"/>
      <c r="FTW76"/>
      <c r="FTX76"/>
      <c r="FTY76"/>
      <c r="FTZ76"/>
      <c r="FUA76"/>
      <c r="FUB76"/>
      <c r="FUC76"/>
      <c r="FUD76"/>
      <c r="FUE76"/>
      <c r="FUF76"/>
      <c r="FUG76"/>
      <c r="FUH76"/>
      <c r="FUI76"/>
      <c r="FUJ76"/>
      <c r="FUK76"/>
      <c r="FUL76"/>
      <c r="FUM76"/>
      <c r="FUN76"/>
      <c r="FUO76"/>
      <c r="FUP76"/>
      <c r="FUQ76"/>
      <c r="FUR76"/>
      <c r="FUS76"/>
      <c r="FUT76"/>
      <c r="FUU76"/>
      <c r="FUV76"/>
      <c r="FUW76"/>
      <c r="FUX76"/>
      <c r="FUY76"/>
      <c r="FUZ76"/>
      <c r="FVA76"/>
      <c r="FVB76"/>
      <c r="FVC76"/>
      <c r="FVD76"/>
      <c r="FVE76"/>
      <c r="FVF76"/>
      <c r="FVG76"/>
      <c r="FVH76"/>
      <c r="FVI76"/>
      <c r="FVJ76"/>
      <c r="FVK76"/>
      <c r="FVL76"/>
      <c r="FVM76"/>
      <c r="FVN76"/>
      <c r="FVO76"/>
      <c r="FVP76"/>
      <c r="FVQ76"/>
      <c r="FVR76"/>
      <c r="FVS76"/>
      <c r="FVT76"/>
      <c r="FVU76"/>
      <c r="FVV76"/>
      <c r="FVW76"/>
      <c r="FVX76"/>
      <c r="FVY76"/>
      <c r="FVZ76"/>
      <c r="FWA76"/>
      <c r="FWB76"/>
      <c r="FWC76"/>
      <c r="FWD76"/>
      <c r="FWE76"/>
      <c r="FWF76"/>
      <c r="FWG76"/>
      <c r="FWH76"/>
      <c r="FWI76"/>
      <c r="FWJ76"/>
      <c r="FWK76"/>
      <c r="FWL76"/>
      <c r="FWM76"/>
      <c r="FWN76"/>
      <c r="FWO76"/>
      <c r="FWP76"/>
      <c r="FWQ76"/>
      <c r="FWR76"/>
      <c r="FWS76"/>
      <c r="FWT76"/>
      <c r="FWU76"/>
      <c r="FWV76"/>
      <c r="FWW76"/>
      <c r="FWX76"/>
      <c r="FWY76"/>
      <c r="FWZ76"/>
      <c r="FXA76"/>
      <c r="FXB76"/>
      <c r="FXC76"/>
      <c r="FXD76"/>
      <c r="FXE76"/>
      <c r="FXF76"/>
      <c r="FXG76"/>
      <c r="FXH76"/>
      <c r="FXI76"/>
      <c r="FXJ76"/>
      <c r="FXK76"/>
      <c r="FXL76"/>
      <c r="FXM76"/>
      <c r="FXN76"/>
      <c r="FXO76"/>
      <c r="FXP76"/>
      <c r="FXQ76"/>
      <c r="FXR76"/>
      <c r="FXS76"/>
      <c r="FXT76"/>
      <c r="FXU76"/>
      <c r="FXV76"/>
      <c r="FXW76"/>
      <c r="FXX76"/>
      <c r="FXY76"/>
      <c r="FXZ76"/>
      <c r="FYA76"/>
      <c r="FYB76"/>
      <c r="FYC76"/>
      <c r="FYD76"/>
      <c r="FYE76"/>
      <c r="FYF76"/>
      <c r="FYG76"/>
      <c r="FYH76"/>
      <c r="FYI76"/>
      <c r="FYJ76"/>
      <c r="FYK76"/>
      <c r="FYL76"/>
      <c r="FYM76"/>
      <c r="FYN76"/>
      <c r="FYO76"/>
      <c r="FYP76"/>
      <c r="FYQ76"/>
      <c r="FYR76"/>
      <c r="FYS76"/>
      <c r="FYT76"/>
      <c r="FYU76"/>
      <c r="FYV76"/>
      <c r="FYW76"/>
      <c r="FYX76"/>
      <c r="FYY76"/>
      <c r="FYZ76"/>
      <c r="FZA76"/>
      <c r="FZB76"/>
      <c r="FZC76"/>
      <c r="FZD76"/>
      <c r="FZE76"/>
      <c r="FZF76"/>
      <c r="FZG76"/>
      <c r="FZH76"/>
      <c r="FZI76"/>
      <c r="FZJ76"/>
      <c r="FZK76"/>
      <c r="FZL76"/>
      <c r="FZM76"/>
      <c r="FZN76"/>
      <c r="FZO76"/>
      <c r="FZP76"/>
      <c r="FZQ76"/>
      <c r="FZR76"/>
      <c r="FZS76"/>
      <c r="FZT76"/>
      <c r="FZU76"/>
      <c r="FZV76"/>
      <c r="FZW76"/>
      <c r="FZX76"/>
      <c r="FZY76"/>
      <c r="FZZ76"/>
      <c r="GAA76"/>
      <c r="GAB76"/>
      <c r="GAC76"/>
      <c r="GAD76"/>
      <c r="GAE76"/>
      <c r="GAF76"/>
      <c r="GAG76"/>
      <c r="GAH76"/>
      <c r="GAI76"/>
      <c r="GAJ76"/>
      <c r="GAK76"/>
      <c r="GAL76"/>
      <c r="GAM76"/>
      <c r="GAN76"/>
      <c r="GAO76"/>
      <c r="GAP76"/>
      <c r="GAQ76"/>
      <c r="GAR76"/>
      <c r="GAS76"/>
      <c r="GAT76"/>
      <c r="GAU76"/>
      <c r="GAV76"/>
      <c r="GAW76"/>
      <c r="GAX76"/>
      <c r="GAY76"/>
      <c r="GAZ76"/>
      <c r="GBA76"/>
      <c r="GBB76"/>
      <c r="GBC76"/>
      <c r="GBD76"/>
      <c r="GBE76"/>
      <c r="GBF76"/>
      <c r="GBG76"/>
      <c r="GBH76"/>
      <c r="GBI76"/>
      <c r="GBJ76"/>
      <c r="GBK76"/>
      <c r="GBL76"/>
      <c r="GBM76"/>
      <c r="GBN76"/>
      <c r="GBO76"/>
      <c r="GBP76"/>
      <c r="GBQ76"/>
      <c r="GBR76"/>
      <c r="GBS76"/>
      <c r="GBT76"/>
      <c r="GBU76"/>
      <c r="GBV76"/>
      <c r="GBW76"/>
      <c r="GBX76"/>
      <c r="GBY76"/>
      <c r="GBZ76"/>
      <c r="GCA76"/>
      <c r="GCB76"/>
      <c r="GCC76"/>
      <c r="GCD76"/>
      <c r="GCE76"/>
      <c r="GCF76"/>
      <c r="GCG76"/>
      <c r="GCH76"/>
      <c r="GCI76"/>
      <c r="GCJ76"/>
      <c r="GCK76"/>
      <c r="GCL76"/>
      <c r="GCM76"/>
      <c r="GCN76"/>
      <c r="GCO76"/>
      <c r="GCP76"/>
      <c r="GCQ76"/>
      <c r="GCR76"/>
      <c r="GCS76"/>
      <c r="GCT76"/>
      <c r="GCU76"/>
      <c r="GCV76"/>
      <c r="GCW76"/>
      <c r="GCX76"/>
      <c r="GCY76"/>
      <c r="GCZ76"/>
      <c r="GDA76"/>
      <c r="GDB76"/>
      <c r="GDC76"/>
      <c r="GDD76"/>
      <c r="GDE76"/>
      <c r="GDF76"/>
      <c r="GDG76"/>
      <c r="GDH76"/>
      <c r="GDI76"/>
      <c r="GDJ76"/>
      <c r="GDK76"/>
      <c r="GDL76"/>
      <c r="GDM76"/>
      <c r="GDN76"/>
      <c r="GDO76"/>
      <c r="GDP76"/>
      <c r="GDQ76"/>
      <c r="GDR76"/>
      <c r="GDS76"/>
      <c r="GDT76"/>
      <c r="GDU76"/>
      <c r="GDV76"/>
      <c r="GDW76"/>
      <c r="GDX76"/>
      <c r="GDY76"/>
      <c r="GDZ76"/>
      <c r="GEA76"/>
      <c r="GEB76"/>
      <c r="GEC76"/>
      <c r="GED76"/>
      <c r="GEE76"/>
      <c r="GEF76"/>
      <c r="GEG76"/>
      <c r="GEH76"/>
      <c r="GEI76"/>
      <c r="GEJ76"/>
      <c r="GEK76"/>
      <c r="GEL76"/>
      <c r="GEM76"/>
      <c r="GEN76"/>
      <c r="GEO76"/>
      <c r="GEP76"/>
      <c r="GEQ76"/>
      <c r="GER76"/>
      <c r="GES76"/>
      <c r="GET76"/>
      <c r="GEU76"/>
      <c r="GEV76"/>
      <c r="GEW76"/>
      <c r="GEX76"/>
      <c r="GEY76"/>
      <c r="GEZ76"/>
      <c r="GFA76"/>
      <c r="GFB76"/>
      <c r="GFC76"/>
      <c r="GFD76"/>
      <c r="GFE76"/>
      <c r="GFF76"/>
      <c r="GFG76"/>
      <c r="GFH76"/>
      <c r="GFI76"/>
      <c r="GFJ76"/>
      <c r="GFK76"/>
      <c r="GFL76"/>
      <c r="GFM76"/>
      <c r="GFN76"/>
      <c r="GFO76"/>
      <c r="GFP76"/>
      <c r="GFQ76"/>
      <c r="GFR76"/>
      <c r="GFS76"/>
      <c r="GFT76"/>
      <c r="GFU76"/>
      <c r="GFV76"/>
      <c r="GFW76"/>
      <c r="GFX76"/>
      <c r="GFY76"/>
      <c r="GFZ76"/>
      <c r="GGA76"/>
      <c r="GGB76"/>
      <c r="GGC76"/>
      <c r="GGD76"/>
      <c r="GGE76"/>
      <c r="GGF76"/>
      <c r="GGG76"/>
      <c r="GGH76"/>
      <c r="GGI76"/>
      <c r="GGJ76"/>
      <c r="GGK76"/>
      <c r="GGL76"/>
      <c r="GGM76"/>
      <c r="GGN76"/>
      <c r="GGO76"/>
      <c r="GGP76"/>
      <c r="GGQ76"/>
      <c r="GGR76"/>
      <c r="GGS76"/>
      <c r="GGT76"/>
      <c r="GGU76"/>
      <c r="GGV76"/>
      <c r="GGW76"/>
      <c r="GGX76"/>
      <c r="GGY76"/>
      <c r="GGZ76"/>
      <c r="GHA76"/>
      <c r="GHB76"/>
      <c r="GHC76"/>
      <c r="GHD76"/>
      <c r="GHE76"/>
      <c r="GHF76"/>
      <c r="GHG76"/>
      <c r="GHH76"/>
      <c r="GHI76"/>
      <c r="GHJ76"/>
      <c r="GHK76"/>
      <c r="GHL76"/>
      <c r="GHM76"/>
      <c r="GHN76"/>
      <c r="GHO76"/>
      <c r="GHP76"/>
      <c r="GHQ76"/>
      <c r="GHR76"/>
      <c r="GHS76"/>
      <c r="GHT76"/>
      <c r="GHU76"/>
      <c r="GHV76"/>
      <c r="GHW76"/>
      <c r="GHX76"/>
      <c r="GHY76"/>
      <c r="GHZ76"/>
      <c r="GIA76"/>
      <c r="GIB76"/>
      <c r="GIC76"/>
      <c r="GID76"/>
      <c r="GIE76"/>
      <c r="GIF76"/>
      <c r="GIG76"/>
      <c r="GIH76"/>
      <c r="GII76"/>
      <c r="GIJ76"/>
      <c r="GIK76"/>
      <c r="GIL76"/>
      <c r="GIM76"/>
      <c r="GIN76"/>
      <c r="GIO76"/>
      <c r="GIP76"/>
      <c r="GIQ76"/>
      <c r="GIR76"/>
      <c r="GIS76"/>
      <c r="GIT76"/>
      <c r="GIU76"/>
      <c r="GIV76"/>
      <c r="GIW76"/>
      <c r="GIX76"/>
      <c r="GIY76"/>
      <c r="GIZ76"/>
      <c r="GJA76"/>
      <c r="GJB76"/>
      <c r="GJC76"/>
      <c r="GJD76"/>
      <c r="GJE76"/>
      <c r="GJF76"/>
      <c r="GJG76"/>
      <c r="GJH76"/>
      <c r="GJI76"/>
      <c r="GJJ76"/>
      <c r="GJK76"/>
      <c r="GJL76"/>
      <c r="GJM76"/>
      <c r="GJN76"/>
      <c r="GJO76"/>
      <c r="GJP76"/>
      <c r="GJQ76"/>
      <c r="GJR76"/>
      <c r="GJS76"/>
      <c r="GJT76"/>
      <c r="GJU76"/>
      <c r="GJV76"/>
      <c r="GJW76"/>
      <c r="GJX76"/>
      <c r="GJY76"/>
      <c r="GJZ76"/>
      <c r="GKA76"/>
      <c r="GKB76"/>
      <c r="GKC76"/>
      <c r="GKD76"/>
      <c r="GKE76"/>
      <c r="GKF76"/>
      <c r="GKG76"/>
      <c r="GKH76"/>
      <c r="GKI76"/>
      <c r="GKJ76"/>
      <c r="GKK76"/>
      <c r="GKL76"/>
      <c r="GKM76"/>
      <c r="GKN76"/>
      <c r="GKO76"/>
      <c r="GKP76"/>
      <c r="GKQ76"/>
      <c r="GKR76"/>
      <c r="GKS76"/>
      <c r="GKT76"/>
      <c r="GKU76"/>
      <c r="GKV76"/>
      <c r="GKW76"/>
      <c r="GKX76"/>
      <c r="GKY76"/>
      <c r="GKZ76"/>
      <c r="GLA76"/>
      <c r="GLB76"/>
      <c r="GLC76"/>
      <c r="GLD76"/>
      <c r="GLE76"/>
      <c r="GLF76"/>
      <c r="GLG76"/>
      <c r="GLH76"/>
      <c r="GLI76"/>
      <c r="GLJ76"/>
      <c r="GLK76"/>
      <c r="GLL76"/>
      <c r="GLM76"/>
      <c r="GLN76"/>
      <c r="GLO76"/>
      <c r="GLP76"/>
      <c r="GLQ76"/>
      <c r="GLR76"/>
      <c r="GLS76"/>
      <c r="GLT76"/>
      <c r="GLU76"/>
      <c r="GLV76"/>
      <c r="GLW76"/>
      <c r="GLX76"/>
      <c r="GLY76"/>
      <c r="GLZ76"/>
      <c r="GMA76"/>
      <c r="GMB76"/>
      <c r="GMC76"/>
      <c r="GMD76"/>
      <c r="GME76"/>
      <c r="GMF76"/>
      <c r="GMG76"/>
      <c r="GMH76"/>
      <c r="GMI76"/>
      <c r="GMJ76"/>
      <c r="GMK76"/>
      <c r="GML76"/>
      <c r="GMM76"/>
      <c r="GMN76"/>
      <c r="GMO76"/>
      <c r="GMP76"/>
      <c r="GMQ76"/>
      <c r="GMR76"/>
      <c r="GMS76"/>
      <c r="GMT76"/>
      <c r="GMU76"/>
      <c r="GMV76"/>
      <c r="GMW76"/>
      <c r="GMX76"/>
      <c r="GMY76"/>
      <c r="GMZ76"/>
      <c r="GNA76"/>
      <c r="GNB76"/>
      <c r="GNC76"/>
      <c r="GND76"/>
      <c r="GNE76"/>
      <c r="GNF76"/>
      <c r="GNG76"/>
      <c r="GNH76"/>
      <c r="GNI76"/>
      <c r="GNJ76"/>
      <c r="GNK76"/>
      <c r="GNL76"/>
      <c r="GNM76"/>
      <c r="GNN76"/>
      <c r="GNO76"/>
      <c r="GNP76"/>
      <c r="GNQ76"/>
      <c r="GNR76"/>
      <c r="GNS76"/>
      <c r="GNT76"/>
      <c r="GNU76"/>
      <c r="GNV76"/>
      <c r="GNW76"/>
      <c r="GNX76"/>
      <c r="GNY76"/>
      <c r="GNZ76"/>
      <c r="GOA76"/>
      <c r="GOB76"/>
      <c r="GOC76"/>
      <c r="GOD76"/>
      <c r="GOE76"/>
      <c r="GOF76"/>
      <c r="GOG76"/>
      <c r="GOH76"/>
      <c r="GOI76"/>
      <c r="GOJ76"/>
      <c r="GOK76"/>
      <c r="GOL76"/>
      <c r="GOM76"/>
      <c r="GON76"/>
      <c r="GOO76"/>
      <c r="GOP76"/>
      <c r="GOQ76"/>
      <c r="GOR76"/>
      <c r="GOS76"/>
      <c r="GOT76"/>
      <c r="GOU76"/>
      <c r="GOV76"/>
      <c r="GOW76"/>
      <c r="GOX76"/>
      <c r="GOY76"/>
      <c r="GOZ76"/>
      <c r="GPA76"/>
      <c r="GPB76"/>
      <c r="GPC76"/>
      <c r="GPD76"/>
      <c r="GPE76"/>
      <c r="GPF76"/>
      <c r="GPG76"/>
      <c r="GPH76"/>
      <c r="GPI76"/>
      <c r="GPJ76"/>
      <c r="GPK76"/>
      <c r="GPL76"/>
      <c r="GPM76"/>
      <c r="GPN76"/>
      <c r="GPO76"/>
      <c r="GPP76"/>
      <c r="GPQ76"/>
      <c r="GPR76"/>
      <c r="GPS76"/>
      <c r="GPT76"/>
      <c r="GPU76"/>
      <c r="GPV76"/>
      <c r="GPW76"/>
      <c r="GPX76"/>
      <c r="GPY76"/>
      <c r="GPZ76"/>
      <c r="GQA76"/>
      <c r="GQB76"/>
      <c r="GQC76"/>
      <c r="GQD76"/>
      <c r="GQE76"/>
      <c r="GQF76"/>
      <c r="GQG76"/>
      <c r="GQH76"/>
      <c r="GQI76"/>
      <c r="GQJ76"/>
      <c r="GQK76"/>
      <c r="GQL76"/>
      <c r="GQM76"/>
      <c r="GQN76"/>
      <c r="GQO76"/>
      <c r="GQP76"/>
      <c r="GQQ76"/>
      <c r="GQR76"/>
      <c r="GQS76"/>
      <c r="GQT76"/>
      <c r="GQU76"/>
      <c r="GQV76"/>
      <c r="GQW76"/>
      <c r="GQX76"/>
      <c r="GQY76"/>
      <c r="GQZ76"/>
      <c r="GRA76"/>
      <c r="GRB76"/>
      <c r="GRC76"/>
      <c r="GRD76"/>
      <c r="GRE76"/>
      <c r="GRF76"/>
      <c r="GRG76"/>
      <c r="GRH76"/>
      <c r="GRI76"/>
      <c r="GRJ76"/>
      <c r="GRK76"/>
      <c r="GRL76"/>
      <c r="GRM76"/>
      <c r="GRN76"/>
      <c r="GRO76"/>
      <c r="GRP76"/>
      <c r="GRQ76"/>
      <c r="GRR76"/>
      <c r="GRS76"/>
      <c r="GRT76"/>
      <c r="GRU76"/>
      <c r="GRV76"/>
      <c r="GRW76"/>
      <c r="GRX76"/>
      <c r="GRY76"/>
      <c r="GRZ76"/>
      <c r="GSA76"/>
      <c r="GSB76"/>
      <c r="GSC76"/>
      <c r="GSD76"/>
      <c r="GSE76"/>
      <c r="GSF76"/>
      <c r="GSG76"/>
      <c r="GSH76"/>
      <c r="GSI76"/>
      <c r="GSJ76"/>
      <c r="GSK76"/>
      <c r="GSL76"/>
      <c r="GSM76"/>
      <c r="GSN76"/>
      <c r="GSO76"/>
      <c r="GSP76"/>
      <c r="GSQ76"/>
      <c r="GSR76"/>
      <c r="GSS76"/>
      <c r="GST76"/>
      <c r="GSU76"/>
      <c r="GSV76"/>
      <c r="GSW76"/>
      <c r="GSX76"/>
      <c r="GSY76"/>
      <c r="GSZ76"/>
      <c r="GTA76"/>
      <c r="GTB76"/>
      <c r="GTC76"/>
      <c r="GTD76"/>
      <c r="GTE76"/>
      <c r="GTF76"/>
      <c r="GTG76"/>
      <c r="GTH76"/>
      <c r="GTI76"/>
      <c r="GTJ76"/>
      <c r="GTK76"/>
      <c r="GTL76"/>
      <c r="GTM76"/>
      <c r="GTN76"/>
      <c r="GTO76"/>
      <c r="GTP76"/>
      <c r="GTQ76"/>
      <c r="GTR76"/>
      <c r="GTS76"/>
      <c r="GTT76"/>
      <c r="GTU76"/>
      <c r="GTV76"/>
      <c r="GTW76"/>
      <c r="GTX76"/>
      <c r="GTY76"/>
      <c r="GTZ76"/>
      <c r="GUA76"/>
      <c r="GUB76"/>
      <c r="GUC76"/>
      <c r="GUD76"/>
      <c r="GUE76"/>
      <c r="GUF76"/>
      <c r="GUG76"/>
      <c r="GUH76"/>
      <c r="GUI76"/>
      <c r="GUJ76"/>
      <c r="GUK76"/>
      <c r="GUL76"/>
      <c r="GUM76"/>
      <c r="GUN76"/>
      <c r="GUO76"/>
      <c r="GUP76"/>
      <c r="GUQ76"/>
      <c r="GUR76"/>
      <c r="GUS76"/>
      <c r="GUT76"/>
      <c r="GUU76"/>
      <c r="GUV76"/>
      <c r="GUW76"/>
      <c r="GUX76"/>
      <c r="GUY76"/>
      <c r="GUZ76"/>
      <c r="GVA76"/>
      <c r="GVB76"/>
      <c r="GVC76"/>
      <c r="GVD76"/>
      <c r="GVE76"/>
      <c r="GVF76"/>
      <c r="GVG76"/>
      <c r="GVH76"/>
      <c r="GVI76"/>
      <c r="GVJ76"/>
      <c r="GVK76"/>
      <c r="GVL76"/>
      <c r="GVM76"/>
      <c r="GVN76"/>
      <c r="GVO76"/>
      <c r="GVP76"/>
      <c r="GVQ76"/>
      <c r="GVR76"/>
      <c r="GVS76"/>
      <c r="GVT76"/>
      <c r="GVU76"/>
      <c r="GVV76"/>
      <c r="GVW76"/>
      <c r="GVX76"/>
      <c r="GVY76"/>
      <c r="GVZ76"/>
      <c r="GWA76"/>
      <c r="GWB76"/>
      <c r="GWC76"/>
      <c r="GWD76"/>
      <c r="GWE76"/>
      <c r="GWF76"/>
      <c r="GWG76"/>
      <c r="GWH76"/>
      <c r="GWI76"/>
      <c r="GWJ76"/>
      <c r="GWK76"/>
      <c r="GWL76"/>
      <c r="GWM76"/>
      <c r="GWN76"/>
      <c r="GWO76"/>
      <c r="GWP76"/>
      <c r="GWQ76"/>
      <c r="GWR76"/>
      <c r="GWS76"/>
      <c r="GWT76"/>
      <c r="GWU76"/>
      <c r="GWV76"/>
      <c r="GWW76"/>
      <c r="GWX76"/>
      <c r="GWY76"/>
      <c r="GWZ76"/>
      <c r="GXA76"/>
      <c r="GXB76"/>
      <c r="GXC76"/>
      <c r="GXD76"/>
      <c r="GXE76"/>
      <c r="GXF76"/>
      <c r="GXG76"/>
      <c r="GXH76"/>
      <c r="GXI76"/>
      <c r="GXJ76"/>
      <c r="GXK76"/>
      <c r="GXL76"/>
      <c r="GXM76"/>
      <c r="GXN76"/>
      <c r="GXO76"/>
      <c r="GXP76"/>
      <c r="GXQ76"/>
      <c r="GXR76"/>
      <c r="GXS76"/>
      <c r="GXT76"/>
      <c r="GXU76"/>
      <c r="GXV76"/>
      <c r="GXW76"/>
      <c r="GXX76"/>
      <c r="GXY76"/>
      <c r="GXZ76"/>
      <c r="GYA76"/>
      <c r="GYB76"/>
      <c r="GYC76"/>
      <c r="GYD76"/>
      <c r="GYE76"/>
      <c r="GYF76"/>
      <c r="GYG76"/>
      <c r="GYH76"/>
      <c r="GYI76"/>
      <c r="GYJ76"/>
      <c r="GYK76"/>
      <c r="GYL76"/>
      <c r="GYM76"/>
      <c r="GYN76"/>
      <c r="GYO76"/>
      <c r="GYP76"/>
      <c r="GYQ76"/>
      <c r="GYR76"/>
      <c r="GYS76"/>
      <c r="GYT76"/>
      <c r="GYU76"/>
      <c r="GYV76"/>
      <c r="GYW76"/>
      <c r="GYX76"/>
      <c r="GYY76"/>
      <c r="GYZ76"/>
      <c r="GZA76"/>
      <c r="GZB76"/>
      <c r="GZC76"/>
      <c r="GZD76"/>
      <c r="GZE76"/>
      <c r="GZF76"/>
      <c r="GZG76"/>
      <c r="GZH76"/>
      <c r="GZI76"/>
      <c r="GZJ76"/>
      <c r="GZK76"/>
      <c r="GZL76"/>
      <c r="GZM76"/>
      <c r="GZN76"/>
      <c r="GZO76"/>
      <c r="GZP76"/>
      <c r="GZQ76"/>
      <c r="GZR76"/>
      <c r="GZS76"/>
      <c r="GZT76"/>
      <c r="GZU76"/>
      <c r="GZV76"/>
      <c r="GZW76"/>
      <c r="GZX76"/>
      <c r="GZY76"/>
      <c r="GZZ76"/>
      <c r="HAA76"/>
      <c r="HAB76"/>
      <c r="HAC76"/>
      <c r="HAD76"/>
      <c r="HAE76"/>
      <c r="HAF76"/>
      <c r="HAG76"/>
      <c r="HAH76"/>
      <c r="HAI76"/>
      <c r="HAJ76"/>
      <c r="HAK76"/>
      <c r="HAL76"/>
      <c r="HAM76"/>
      <c r="HAN76"/>
      <c r="HAO76"/>
      <c r="HAP76"/>
      <c r="HAQ76"/>
      <c r="HAR76"/>
      <c r="HAS76"/>
      <c r="HAT76"/>
      <c r="HAU76"/>
      <c r="HAV76"/>
      <c r="HAW76"/>
      <c r="HAX76"/>
      <c r="HAY76"/>
      <c r="HAZ76"/>
      <c r="HBA76"/>
      <c r="HBB76"/>
      <c r="HBC76"/>
      <c r="HBD76"/>
      <c r="HBE76"/>
      <c r="HBF76"/>
      <c r="HBG76"/>
      <c r="HBH76"/>
      <c r="HBI76"/>
      <c r="HBJ76"/>
      <c r="HBK76"/>
      <c r="HBL76"/>
      <c r="HBM76"/>
      <c r="HBN76"/>
      <c r="HBO76"/>
      <c r="HBP76"/>
      <c r="HBQ76"/>
      <c r="HBR76"/>
      <c r="HBS76"/>
      <c r="HBT76"/>
      <c r="HBU76"/>
      <c r="HBV76"/>
      <c r="HBW76"/>
      <c r="HBX76"/>
      <c r="HBY76"/>
      <c r="HBZ76"/>
      <c r="HCA76"/>
      <c r="HCB76"/>
      <c r="HCC76"/>
      <c r="HCD76"/>
      <c r="HCE76"/>
      <c r="HCF76"/>
      <c r="HCG76"/>
      <c r="HCH76"/>
      <c r="HCI76"/>
      <c r="HCJ76"/>
      <c r="HCK76"/>
      <c r="HCL76"/>
      <c r="HCM76"/>
      <c r="HCN76"/>
      <c r="HCO76"/>
      <c r="HCP76"/>
      <c r="HCQ76"/>
      <c r="HCR76"/>
      <c r="HCS76"/>
      <c r="HCT76"/>
      <c r="HCU76"/>
      <c r="HCV76"/>
      <c r="HCW76"/>
      <c r="HCX76"/>
      <c r="HCY76"/>
      <c r="HCZ76"/>
      <c r="HDA76"/>
      <c r="HDB76"/>
      <c r="HDC76"/>
      <c r="HDD76"/>
      <c r="HDE76"/>
      <c r="HDF76"/>
      <c r="HDG76"/>
      <c r="HDH76"/>
      <c r="HDI76"/>
      <c r="HDJ76"/>
      <c r="HDK76"/>
      <c r="HDL76"/>
      <c r="HDM76"/>
      <c r="HDN76"/>
      <c r="HDO76"/>
      <c r="HDP76"/>
      <c r="HDQ76"/>
      <c r="HDR76"/>
      <c r="HDS76"/>
      <c r="HDT76"/>
      <c r="HDU76"/>
      <c r="HDV76"/>
      <c r="HDW76"/>
      <c r="HDX76"/>
      <c r="HDY76"/>
      <c r="HDZ76"/>
      <c r="HEA76"/>
      <c r="HEB76"/>
      <c r="HEC76"/>
      <c r="HED76"/>
      <c r="HEE76"/>
      <c r="HEF76"/>
      <c r="HEG76"/>
      <c r="HEH76"/>
      <c r="HEI76"/>
      <c r="HEJ76"/>
      <c r="HEK76"/>
      <c r="HEL76"/>
      <c r="HEM76"/>
      <c r="HEN76"/>
      <c r="HEO76"/>
      <c r="HEP76"/>
      <c r="HEQ76"/>
      <c r="HER76"/>
      <c r="HES76"/>
      <c r="HET76"/>
      <c r="HEU76"/>
      <c r="HEV76"/>
      <c r="HEW76"/>
      <c r="HEX76"/>
      <c r="HEY76"/>
      <c r="HEZ76"/>
      <c r="HFA76"/>
      <c r="HFB76"/>
      <c r="HFC76"/>
      <c r="HFD76"/>
      <c r="HFE76"/>
      <c r="HFF76"/>
      <c r="HFG76"/>
      <c r="HFH76"/>
      <c r="HFI76"/>
      <c r="HFJ76"/>
      <c r="HFK76"/>
      <c r="HFL76"/>
      <c r="HFM76"/>
      <c r="HFN76"/>
      <c r="HFO76"/>
      <c r="HFP76"/>
      <c r="HFQ76"/>
      <c r="HFR76"/>
      <c r="HFS76"/>
      <c r="HFT76"/>
      <c r="HFU76"/>
      <c r="HFV76"/>
      <c r="HFW76"/>
      <c r="HFX76"/>
      <c r="HFY76"/>
      <c r="HFZ76"/>
      <c r="HGA76"/>
      <c r="HGB76"/>
      <c r="HGC76"/>
      <c r="HGD76"/>
      <c r="HGE76"/>
      <c r="HGF76"/>
      <c r="HGG76"/>
      <c r="HGH76"/>
      <c r="HGI76"/>
      <c r="HGJ76"/>
      <c r="HGK76"/>
      <c r="HGL76"/>
      <c r="HGM76"/>
      <c r="HGN76"/>
      <c r="HGO76"/>
      <c r="HGP76"/>
      <c r="HGQ76"/>
      <c r="HGR76"/>
      <c r="HGS76"/>
      <c r="HGT76"/>
      <c r="HGU76"/>
      <c r="HGV76"/>
      <c r="HGW76"/>
      <c r="HGX76"/>
      <c r="HGY76"/>
      <c r="HGZ76"/>
      <c r="HHA76"/>
      <c r="HHB76"/>
      <c r="HHC76"/>
      <c r="HHD76"/>
      <c r="HHE76"/>
      <c r="HHF76"/>
      <c r="HHG76"/>
      <c r="HHH76"/>
      <c r="HHI76"/>
      <c r="HHJ76"/>
      <c r="HHK76"/>
      <c r="HHL76"/>
      <c r="HHM76"/>
      <c r="HHN76"/>
      <c r="HHO76"/>
      <c r="HHP76"/>
      <c r="HHQ76"/>
      <c r="HHR76"/>
      <c r="HHS76"/>
      <c r="HHT76"/>
      <c r="HHU76"/>
      <c r="HHV76"/>
      <c r="HHW76"/>
      <c r="HHX76"/>
      <c r="HHY76"/>
      <c r="HHZ76"/>
      <c r="HIA76"/>
      <c r="HIB76"/>
      <c r="HIC76"/>
      <c r="HID76"/>
      <c r="HIE76"/>
      <c r="HIF76"/>
      <c r="HIG76"/>
      <c r="HIH76"/>
      <c r="HII76"/>
      <c r="HIJ76"/>
      <c r="HIK76"/>
      <c r="HIL76"/>
      <c r="HIM76"/>
      <c r="HIN76"/>
      <c r="HIO76"/>
      <c r="HIP76"/>
      <c r="HIQ76"/>
      <c r="HIR76"/>
      <c r="HIS76"/>
      <c r="HIT76"/>
      <c r="HIU76"/>
      <c r="HIV76"/>
      <c r="HIW76"/>
      <c r="HIX76"/>
      <c r="HIY76"/>
      <c r="HIZ76"/>
      <c r="HJA76"/>
      <c r="HJB76"/>
      <c r="HJC76"/>
      <c r="HJD76"/>
      <c r="HJE76"/>
      <c r="HJF76"/>
      <c r="HJG76"/>
      <c r="HJH76"/>
      <c r="HJI76"/>
      <c r="HJJ76"/>
      <c r="HJK76"/>
      <c r="HJL76"/>
      <c r="HJM76"/>
      <c r="HJN76"/>
      <c r="HJO76"/>
      <c r="HJP76"/>
      <c r="HJQ76"/>
      <c r="HJR76"/>
      <c r="HJS76"/>
      <c r="HJT76"/>
      <c r="HJU76"/>
      <c r="HJV76"/>
      <c r="HJW76"/>
      <c r="HJX76"/>
      <c r="HJY76"/>
      <c r="HJZ76"/>
      <c r="HKA76"/>
      <c r="HKB76"/>
      <c r="HKC76"/>
      <c r="HKD76"/>
      <c r="HKE76"/>
      <c r="HKF76"/>
      <c r="HKG76"/>
      <c r="HKH76"/>
      <c r="HKI76"/>
      <c r="HKJ76"/>
      <c r="HKK76"/>
      <c r="HKL76"/>
      <c r="HKM76"/>
      <c r="HKN76"/>
      <c r="HKO76"/>
      <c r="HKP76"/>
      <c r="HKQ76"/>
      <c r="HKR76"/>
      <c r="HKS76"/>
      <c r="HKT76"/>
      <c r="HKU76"/>
      <c r="HKV76"/>
      <c r="HKW76"/>
      <c r="HKX76"/>
      <c r="HKY76"/>
      <c r="HKZ76"/>
      <c r="HLA76"/>
      <c r="HLB76"/>
      <c r="HLC76"/>
      <c r="HLD76"/>
      <c r="HLE76"/>
      <c r="HLF76"/>
      <c r="HLG76"/>
      <c r="HLH76"/>
      <c r="HLI76"/>
      <c r="HLJ76"/>
      <c r="HLK76"/>
      <c r="HLL76"/>
      <c r="HLM76"/>
      <c r="HLN76"/>
      <c r="HLO76"/>
      <c r="HLP76"/>
      <c r="HLQ76"/>
      <c r="HLR76"/>
      <c r="HLS76"/>
      <c r="HLT76"/>
      <c r="HLU76"/>
      <c r="HLV76"/>
      <c r="HLW76"/>
      <c r="HLX76"/>
      <c r="HLY76"/>
      <c r="HLZ76"/>
      <c r="HMA76"/>
      <c r="HMB76"/>
      <c r="HMC76"/>
      <c r="HMD76"/>
      <c r="HME76"/>
      <c r="HMF76"/>
      <c r="HMG76"/>
      <c r="HMH76"/>
      <c r="HMI76"/>
      <c r="HMJ76"/>
      <c r="HMK76"/>
      <c r="HML76"/>
      <c r="HMM76"/>
      <c r="HMN76"/>
      <c r="HMO76"/>
      <c r="HMP76"/>
      <c r="HMQ76"/>
      <c r="HMR76"/>
      <c r="HMS76"/>
      <c r="HMT76"/>
      <c r="HMU76"/>
      <c r="HMV76"/>
      <c r="HMW76"/>
      <c r="HMX76"/>
      <c r="HMY76"/>
      <c r="HMZ76"/>
      <c r="HNA76"/>
      <c r="HNB76"/>
      <c r="HNC76"/>
      <c r="HND76"/>
      <c r="HNE76"/>
      <c r="HNF76"/>
      <c r="HNG76"/>
      <c r="HNH76"/>
      <c r="HNI76"/>
      <c r="HNJ76"/>
      <c r="HNK76"/>
      <c r="HNL76"/>
      <c r="HNM76"/>
      <c r="HNN76"/>
      <c r="HNO76"/>
      <c r="HNP76"/>
      <c r="HNQ76"/>
      <c r="HNR76"/>
      <c r="HNS76"/>
      <c r="HNT76"/>
      <c r="HNU76"/>
      <c r="HNV76"/>
      <c r="HNW76"/>
      <c r="HNX76"/>
      <c r="HNY76"/>
      <c r="HNZ76"/>
      <c r="HOA76"/>
      <c r="HOB76"/>
      <c r="HOC76"/>
      <c r="HOD76"/>
      <c r="HOE76"/>
      <c r="HOF76"/>
      <c r="HOG76"/>
      <c r="HOH76"/>
      <c r="HOI76"/>
      <c r="HOJ76"/>
      <c r="HOK76"/>
      <c r="HOL76"/>
      <c r="HOM76"/>
      <c r="HON76"/>
      <c r="HOO76"/>
      <c r="HOP76"/>
      <c r="HOQ76"/>
      <c r="HOR76"/>
      <c r="HOS76"/>
      <c r="HOT76"/>
      <c r="HOU76"/>
      <c r="HOV76"/>
      <c r="HOW76"/>
      <c r="HOX76"/>
      <c r="HOY76"/>
      <c r="HOZ76"/>
      <c r="HPA76"/>
      <c r="HPB76"/>
      <c r="HPC76"/>
      <c r="HPD76"/>
      <c r="HPE76"/>
      <c r="HPF76"/>
      <c r="HPG76"/>
      <c r="HPH76"/>
      <c r="HPI76"/>
      <c r="HPJ76"/>
      <c r="HPK76"/>
      <c r="HPL76"/>
      <c r="HPM76"/>
      <c r="HPN76"/>
      <c r="HPO76"/>
      <c r="HPP76"/>
      <c r="HPQ76"/>
      <c r="HPR76"/>
      <c r="HPS76"/>
      <c r="HPT76"/>
      <c r="HPU76"/>
      <c r="HPV76"/>
      <c r="HPW76"/>
      <c r="HPX76"/>
      <c r="HPY76"/>
      <c r="HPZ76"/>
      <c r="HQA76"/>
      <c r="HQB76"/>
      <c r="HQC76"/>
      <c r="HQD76"/>
      <c r="HQE76"/>
      <c r="HQF76"/>
      <c r="HQG76"/>
      <c r="HQH76"/>
      <c r="HQI76"/>
      <c r="HQJ76"/>
      <c r="HQK76"/>
      <c r="HQL76"/>
      <c r="HQM76"/>
      <c r="HQN76"/>
      <c r="HQO76"/>
      <c r="HQP76"/>
      <c r="HQQ76"/>
      <c r="HQR76"/>
      <c r="HQS76"/>
      <c r="HQT76"/>
      <c r="HQU76"/>
      <c r="HQV76"/>
      <c r="HQW76"/>
      <c r="HQX76"/>
      <c r="HQY76"/>
      <c r="HQZ76"/>
      <c r="HRA76"/>
      <c r="HRB76"/>
      <c r="HRC76"/>
      <c r="HRD76"/>
      <c r="HRE76"/>
      <c r="HRF76"/>
      <c r="HRG76"/>
      <c r="HRH76"/>
      <c r="HRI76"/>
      <c r="HRJ76"/>
      <c r="HRK76"/>
      <c r="HRL76"/>
      <c r="HRM76"/>
      <c r="HRN76"/>
      <c r="HRO76"/>
      <c r="HRP76"/>
      <c r="HRQ76"/>
      <c r="HRR76"/>
      <c r="HRS76"/>
      <c r="HRT76"/>
      <c r="HRU76"/>
      <c r="HRV76"/>
      <c r="HRW76"/>
      <c r="HRX76"/>
      <c r="HRY76"/>
      <c r="HRZ76"/>
      <c r="HSA76"/>
      <c r="HSB76"/>
      <c r="HSC76"/>
      <c r="HSD76"/>
      <c r="HSE76"/>
      <c r="HSF76"/>
      <c r="HSG76"/>
      <c r="HSH76"/>
      <c r="HSI76"/>
      <c r="HSJ76"/>
      <c r="HSK76"/>
      <c r="HSL76"/>
      <c r="HSM76"/>
      <c r="HSN76"/>
      <c r="HSO76"/>
      <c r="HSP76"/>
      <c r="HSQ76"/>
      <c r="HSR76"/>
      <c r="HSS76"/>
      <c r="HST76"/>
      <c r="HSU76"/>
      <c r="HSV76"/>
      <c r="HSW76"/>
      <c r="HSX76"/>
      <c r="HSY76"/>
      <c r="HSZ76"/>
      <c r="HTA76"/>
      <c r="HTB76"/>
      <c r="HTC76"/>
      <c r="HTD76"/>
      <c r="HTE76"/>
      <c r="HTF76"/>
      <c r="HTG76"/>
      <c r="HTH76"/>
      <c r="HTI76"/>
      <c r="HTJ76"/>
      <c r="HTK76"/>
      <c r="HTL76"/>
      <c r="HTM76"/>
      <c r="HTN76"/>
      <c r="HTO76"/>
      <c r="HTP76"/>
      <c r="HTQ76"/>
      <c r="HTR76"/>
      <c r="HTS76"/>
      <c r="HTT76"/>
      <c r="HTU76"/>
      <c r="HTV76"/>
      <c r="HTW76"/>
      <c r="HTX76"/>
      <c r="HTY76"/>
      <c r="HTZ76"/>
      <c r="HUA76"/>
      <c r="HUB76"/>
      <c r="HUC76"/>
      <c r="HUD76"/>
      <c r="HUE76"/>
      <c r="HUF76"/>
      <c r="HUG76"/>
      <c r="HUH76"/>
      <c r="HUI76"/>
      <c r="HUJ76"/>
      <c r="HUK76"/>
      <c r="HUL76"/>
      <c r="HUM76"/>
      <c r="HUN76"/>
      <c r="HUO76"/>
      <c r="HUP76"/>
      <c r="HUQ76"/>
      <c r="HUR76"/>
      <c r="HUS76"/>
      <c r="HUT76"/>
      <c r="HUU76"/>
      <c r="HUV76"/>
      <c r="HUW76"/>
      <c r="HUX76"/>
      <c r="HUY76"/>
      <c r="HUZ76"/>
      <c r="HVA76"/>
      <c r="HVB76"/>
      <c r="HVC76"/>
      <c r="HVD76"/>
      <c r="HVE76"/>
      <c r="HVF76"/>
      <c r="HVG76"/>
      <c r="HVH76"/>
      <c r="HVI76"/>
      <c r="HVJ76"/>
      <c r="HVK76"/>
      <c r="HVL76"/>
      <c r="HVM76"/>
      <c r="HVN76"/>
      <c r="HVO76"/>
      <c r="HVP76"/>
      <c r="HVQ76"/>
      <c r="HVR76"/>
      <c r="HVS76"/>
      <c r="HVT76"/>
      <c r="HVU76"/>
      <c r="HVV76"/>
      <c r="HVW76"/>
      <c r="HVX76"/>
      <c r="HVY76"/>
      <c r="HVZ76"/>
      <c r="HWA76"/>
      <c r="HWB76"/>
      <c r="HWC76"/>
      <c r="HWD76"/>
      <c r="HWE76"/>
      <c r="HWF76"/>
      <c r="HWG76"/>
      <c r="HWH76"/>
      <c r="HWI76"/>
      <c r="HWJ76"/>
      <c r="HWK76"/>
      <c r="HWL76"/>
      <c r="HWM76"/>
      <c r="HWN76"/>
      <c r="HWO76"/>
      <c r="HWP76"/>
      <c r="HWQ76"/>
      <c r="HWR76"/>
      <c r="HWS76"/>
      <c r="HWT76"/>
      <c r="HWU76"/>
      <c r="HWV76"/>
      <c r="HWW76"/>
      <c r="HWX76"/>
      <c r="HWY76"/>
      <c r="HWZ76"/>
      <c r="HXA76"/>
      <c r="HXB76"/>
      <c r="HXC76"/>
      <c r="HXD76"/>
      <c r="HXE76"/>
      <c r="HXF76"/>
      <c r="HXG76"/>
      <c r="HXH76"/>
      <c r="HXI76"/>
      <c r="HXJ76"/>
      <c r="HXK76"/>
      <c r="HXL76"/>
      <c r="HXM76"/>
      <c r="HXN76"/>
      <c r="HXO76"/>
      <c r="HXP76"/>
      <c r="HXQ76"/>
      <c r="HXR76"/>
      <c r="HXS76"/>
      <c r="HXT76"/>
      <c r="HXU76"/>
      <c r="HXV76"/>
      <c r="HXW76"/>
      <c r="HXX76"/>
      <c r="HXY76"/>
      <c r="HXZ76"/>
      <c r="HYA76"/>
      <c r="HYB76"/>
      <c r="HYC76"/>
      <c r="HYD76"/>
      <c r="HYE76"/>
      <c r="HYF76"/>
      <c r="HYG76"/>
      <c r="HYH76"/>
      <c r="HYI76"/>
      <c r="HYJ76"/>
      <c r="HYK76"/>
      <c r="HYL76"/>
      <c r="HYM76"/>
      <c r="HYN76"/>
      <c r="HYO76"/>
      <c r="HYP76"/>
      <c r="HYQ76"/>
      <c r="HYR76"/>
      <c r="HYS76"/>
      <c r="HYT76"/>
      <c r="HYU76"/>
      <c r="HYV76"/>
      <c r="HYW76"/>
      <c r="HYX76"/>
      <c r="HYY76"/>
      <c r="HYZ76"/>
      <c r="HZA76"/>
      <c r="HZB76"/>
      <c r="HZC76"/>
      <c r="HZD76"/>
      <c r="HZE76"/>
      <c r="HZF76"/>
      <c r="HZG76"/>
      <c r="HZH76"/>
      <c r="HZI76"/>
      <c r="HZJ76"/>
      <c r="HZK76"/>
      <c r="HZL76"/>
      <c r="HZM76"/>
      <c r="HZN76"/>
      <c r="HZO76"/>
      <c r="HZP76"/>
      <c r="HZQ76"/>
      <c r="HZR76"/>
      <c r="HZS76"/>
      <c r="HZT76"/>
      <c r="HZU76"/>
      <c r="HZV76"/>
      <c r="HZW76"/>
      <c r="HZX76"/>
      <c r="HZY76"/>
      <c r="HZZ76"/>
      <c r="IAA76"/>
      <c r="IAB76"/>
      <c r="IAC76"/>
      <c r="IAD76"/>
      <c r="IAE76"/>
      <c r="IAF76"/>
      <c r="IAG76"/>
      <c r="IAH76"/>
      <c r="IAI76"/>
      <c r="IAJ76"/>
      <c r="IAK76"/>
      <c r="IAL76"/>
      <c r="IAM76"/>
      <c r="IAN76"/>
      <c r="IAO76"/>
      <c r="IAP76"/>
      <c r="IAQ76"/>
      <c r="IAR76"/>
      <c r="IAS76"/>
      <c r="IAT76"/>
      <c r="IAU76"/>
      <c r="IAV76"/>
      <c r="IAW76"/>
      <c r="IAX76"/>
      <c r="IAY76"/>
      <c r="IAZ76"/>
      <c r="IBA76"/>
      <c r="IBB76"/>
      <c r="IBC76"/>
      <c r="IBD76"/>
      <c r="IBE76"/>
      <c r="IBF76"/>
      <c r="IBG76"/>
      <c r="IBH76"/>
      <c r="IBI76"/>
      <c r="IBJ76"/>
      <c r="IBK76"/>
      <c r="IBL76"/>
      <c r="IBM76"/>
      <c r="IBN76"/>
      <c r="IBO76"/>
      <c r="IBP76"/>
      <c r="IBQ76"/>
      <c r="IBR76"/>
      <c r="IBS76"/>
      <c r="IBT76"/>
      <c r="IBU76"/>
      <c r="IBV76"/>
      <c r="IBW76"/>
      <c r="IBX76"/>
      <c r="IBY76"/>
      <c r="IBZ76"/>
      <c r="ICA76"/>
      <c r="ICB76"/>
      <c r="ICC76"/>
      <c r="ICD76"/>
      <c r="ICE76"/>
      <c r="ICF76"/>
      <c r="ICG76"/>
      <c r="ICH76"/>
      <c r="ICI76"/>
      <c r="ICJ76"/>
      <c r="ICK76"/>
      <c r="ICL76"/>
      <c r="ICM76"/>
      <c r="ICN76"/>
      <c r="ICO76"/>
      <c r="ICP76"/>
      <c r="ICQ76"/>
      <c r="ICR76"/>
      <c r="ICS76"/>
      <c r="ICT76"/>
      <c r="ICU76"/>
      <c r="ICV76"/>
      <c r="ICW76"/>
      <c r="ICX76"/>
      <c r="ICY76"/>
      <c r="ICZ76"/>
      <c r="IDA76"/>
      <c r="IDB76"/>
      <c r="IDC76"/>
      <c r="IDD76"/>
      <c r="IDE76"/>
      <c r="IDF76"/>
      <c r="IDG76"/>
      <c r="IDH76"/>
      <c r="IDI76"/>
      <c r="IDJ76"/>
      <c r="IDK76"/>
      <c r="IDL76"/>
      <c r="IDM76"/>
      <c r="IDN76"/>
      <c r="IDO76"/>
      <c r="IDP76"/>
      <c r="IDQ76"/>
      <c r="IDR76"/>
      <c r="IDS76"/>
      <c r="IDT76"/>
      <c r="IDU76"/>
      <c r="IDV76"/>
      <c r="IDW76"/>
      <c r="IDX76"/>
      <c r="IDY76"/>
      <c r="IDZ76"/>
      <c r="IEA76"/>
      <c r="IEB76"/>
      <c r="IEC76"/>
      <c r="IED76"/>
      <c r="IEE76"/>
      <c r="IEF76"/>
      <c r="IEG76"/>
      <c r="IEH76"/>
      <c r="IEI76"/>
      <c r="IEJ76"/>
      <c r="IEK76"/>
      <c r="IEL76"/>
      <c r="IEM76"/>
      <c r="IEN76"/>
      <c r="IEO76"/>
      <c r="IEP76"/>
      <c r="IEQ76"/>
      <c r="IER76"/>
      <c r="IES76"/>
      <c r="IET76"/>
      <c r="IEU76"/>
      <c r="IEV76"/>
      <c r="IEW76"/>
      <c r="IEX76"/>
      <c r="IEY76"/>
      <c r="IEZ76"/>
      <c r="IFA76"/>
      <c r="IFB76"/>
      <c r="IFC76"/>
      <c r="IFD76"/>
      <c r="IFE76"/>
      <c r="IFF76"/>
      <c r="IFG76"/>
      <c r="IFH76"/>
      <c r="IFI76"/>
      <c r="IFJ76"/>
      <c r="IFK76"/>
      <c r="IFL76"/>
      <c r="IFM76"/>
      <c r="IFN76"/>
      <c r="IFO76"/>
      <c r="IFP76"/>
      <c r="IFQ76"/>
      <c r="IFR76"/>
      <c r="IFS76"/>
      <c r="IFT76"/>
      <c r="IFU76"/>
      <c r="IFV76"/>
      <c r="IFW76"/>
      <c r="IFX76"/>
      <c r="IFY76"/>
      <c r="IFZ76"/>
      <c r="IGA76"/>
      <c r="IGB76"/>
      <c r="IGC76"/>
      <c r="IGD76"/>
      <c r="IGE76"/>
      <c r="IGF76"/>
      <c r="IGG76"/>
      <c r="IGH76"/>
      <c r="IGI76"/>
      <c r="IGJ76"/>
      <c r="IGK76"/>
      <c r="IGL76"/>
      <c r="IGM76"/>
      <c r="IGN76"/>
      <c r="IGO76"/>
      <c r="IGP76"/>
      <c r="IGQ76"/>
      <c r="IGR76"/>
      <c r="IGS76"/>
      <c r="IGT76"/>
      <c r="IGU76"/>
      <c r="IGV76"/>
      <c r="IGW76"/>
      <c r="IGX76"/>
      <c r="IGY76"/>
      <c r="IGZ76"/>
      <c r="IHA76"/>
      <c r="IHB76"/>
      <c r="IHC76"/>
      <c r="IHD76"/>
      <c r="IHE76"/>
      <c r="IHF76"/>
      <c r="IHG76"/>
      <c r="IHH76"/>
      <c r="IHI76"/>
      <c r="IHJ76"/>
      <c r="IHK76"/>
      <c r="IHL76"/>
      <c r="IHM76"/>
      <c r="IHN76"/>
      <c r="IHO76"/>
      <c r="IHP76"/>
      <c r="IHQ76"/>
      <c r="IHR76"/>
      <c r="IHS76"/>
      <c r="IHT76"/>
      <c r="IHU76"/>
      <c r="IHV76"/>
      <c r="IHW76"/>
      <c r="IHX76"/>
      <c r="IHY76"/>
      <c r="IHZ76"/>
      <c r="IIA76"/>
      <c r="IIB76"/>
      <c r="IIC76"/>
      <c r="IID76"/>
      <c r="IIE76"/>
      <c r="IIF76"/>
      <c r="IIG76"/>
      <c r="IIH76"/>
      <c r="III76"/>
      <c r="IIJ76"/>
      <c r="IIK76"/>
      <c r="IIL76"/>
      <c r="IIM76"/>
      <c r="IIN76"/>
      <c r="IIO76"/>
      <c r="IIP76"/>
      <c r="IIQ76"/>
      <c r="IIR76"/>
      <c r="IIS76"/>
      <c r="IIT76"/>
      <c r="IIU76"/>
      <c r="IIV76"/>
      <c r="IIW76"/>
      <c r="IIX76"/>
      <c r="IIY76"/>
      <c r="IIZ76"/>
      <c r="IJA76"/>
      <c r="IJB76"/>
      <c r="IJC76"/>
      <c r="IJD76"/>
      <c r="IJE76"/>
      <c r="IJF76"/>
      <c r="IJG76"/>
      <c r="IJH76"/>
      <c r="IJI76"/>
      <c r="IJJ76"/>
      <c r="IJK76"/>
      <c r="IJL76"/>
      <c r="IJM76"/>
      <c r="IJN76"/>
      <c r="IJO76"/>
      <c r="IJP76"/>
      <c r="IJQ76"/>
      <c r="IJR76"/>
      <c r="IJS76"/>
      <c r="IJT76"/>
      <c r="IJU76"/>
      <c r="IJV76"/>
      <c r="IJW76"/>
      <c r="IJX76"/>
      <c r="IJY76"/>
      <c r="IJZ76"/>
      <c r="IKA76"/>
      <c r="IKB76"/>
      <c r="IKC76"/>
      <c r="IKD76"/>
      <c r="IKE76"/>
      <c r="IKF76"/>
      <c r="IKG76"/>
      <c r="IKH76"/>
      <c r="IKI76"/>
      <c r="IKJ76"/>
      <c r="IKK76"/>
      <c r="IKL76"/>
      <c r="IKM76"/>
      <c r="IKN76"/>
      <c r="IKO76"/>
      <c r="IKP76"/>
      <c r="IKQ76"/>
      <c r="IKR76"/>
      <c r="IKS76"/>
      <c r="IKT76"/>
      <c r="IKU76"/>
      <c r="IKV76"/>
      <c r="IKW76"/>
      <c r="IKX76"/>
      <c r="IKY76"/>
      <c r="IKZ76"/>
      <c r="ILA76"/>
      <c r="ILB76"/>
      <c r="ILC76"/>
      <c r="ILD76"/>
      <c r="ILE76"/>
      <c r="ILF76"/>
      <c r="ILG76"/>
      <c r="ILH76"/>
      <c r="ILI76"/>
      <c r="ILJ76"/>
      <c r="ILK76"/>
      <c r="ILL76"/>
      <c r="ILM76"/>
      <c r="ILN76"/>
      <c r="ILO76"/>
      <c r="ILP76"/>
      <c r="ILQ76"/>
      <c r="ILR76"/>
      <c r="ILS76"/>
      <c r="ILT76"/>
      <c r="ILU76"/>
      <c r="ILV76"/>
      <c r="ILW76"/>
      <c r="ILX76"/>
      <c r="ILY76"/>
      <c r="ILZ76"/>
      <c r="IMA76"/>
      <c r="IMB76"/>
      <c r="IMC76"/>
      <c r="IMD76"/>
      <c r="IME76"/>
      <c r="IMF76"/>
      <c r="IMG76"/>
      <c r="IMH76"/>
      <c r="IMI76"/>
      <c r="IMJ76"/>
      <c r="IMK76"/>
      <c r="IML76"/>
      <c r="IMM76"/>
      <c r="IMN76"/>
      <c r="IMO76"/>
      <c r="IMP76"/>
      <c r="IMQ76"/>
      <c r="IMR76"/>
      <c r="IMS76"/>
      <c r="IMT76"/>
      <c r="IMU76"/>
      <c r="IMV76"/>
      <c r="IMW76"/>
      <c r="IMX76"/>
      <c r="IMY76"/>
      <c r="IMZ76"/>
      <c r="INA76"/>
      <c r="INB76"/>
      <c r="INC76"/>
      <c r="IND76"/>
      <c r="INE76"/>
      <c r="INF76"/>
      <c r="ING76"/>
      <c r="INH76"/>
      <c r="INI76"/>
      <c r="INJ76"/>
      <c r="INK76"/>
      <c r="INL76"/>
      <c r="INM76"/>
      <c r="INN76"/>
      <c r="INO76"/>
      <c r="INP76"/>
      <c r="INQ76"/>
      <c r="INR76"/>
      <c r="INS76"/>
      <c r="INT76"/>
      <c r="INU76"/>
      <c r="INV76"/>
      <c r="INW76"/>
      <c r="INX76"/>
      <c r="INY76"/>
      <c r="INZ76"/>
      <c r="IOA76"/>
      <c r="IOB76"/>
      <c r="IOC76"/>
      <c r="IOD76"/>
      <c r="IOE76"/>
      <c r="IOF76"/>
      <c r="IOG76"/>
      <c r="IOH76"/>
      <c r="IOI76"/>
      <c r="IOJ76"/>
      <c r="IOK76"/>
      <c r="IOL76"/>
      <c r="IOM76"/>
      <c r="ION76"/>
      <c r="IOO76"/>
      <c r="IOP76"/>
      <c r="IOQ76"/>
      <c r="IOR76"/>
      <c r="IOS76"/>
      <c r="IOT76"/>
      <c r="IOU76"/>
      <c r="IOV76"/>
      <c r="IOW76"/>
      <c r="IOX76"/>
      <c r="IOY76"/>
      <c r="IOZ76"/>
      <c r="IPA76"/>
      <c r="IPB76"/>
      <c r="IPC76"/>
      <c r="IPD76"/>
      <c r="IPE76"/>
      <c r="IPF76"/>
      <c r="IPG76"/>
      <c r="IPH76"/>
      <c r="IPI76"/>
      <c r="IPJ76"/>
      <c r="IPK76"/>
      <c r="IPL76"/>
      <c r="IPM76"/>
      <c r="IPN76"/>
      <c r="IPO76"/>
      <c r="IPP76"/>
      <c r="IPQ76"/>
      <c r="IPR76"/>
      <c r="IPS76"/>
      <c r="IPT76"/>
      <c r="IPU76"/>
      <c r="IPV76"/>
      <c r="IPW76"/>
      <c r="IPX76"/>
      <c r="IPY76"/>
      <c r="IPZ76"/>
      <c r="IQA76"/>
      <c r="IQB76"/>
      <c r="IQC76"/>
      <c r="IQD76"/>
      <c r="IQE76"/>
      <c r="IQF76"/>
      <c r="IQG76"/>
      <c r="IQH76"/>
      <c r="IQI76"/>
      <c r="IQJ76"/>
      <c r="IQK76"/>
      <c r="IQL76"/>
      <c r="IQM76"/>
      <c r="IQN76"/>
      <c r="IQO76"/>
      <c r="IQP76"/>
      <c r="IQQ76"/>
      <c r="IQR76"/>
      <c r="IQS76"/>
      <c r="IQT76"/>
      <c r="IQU76"/>
      <c r="IQV76"/>
      <c r="IQW76"/>
      <c r="IQX76"/>
      <c r="IQY76"/>
      <c r="IQZ76"/>
      <c r="IRA76"/>
      <c r="IRB76"/>
      <c r="IRC76"/>
      <c r="IRD76"/>
      <c r="IRE76"/>
      <c r="IRF76"/>
      <c r="IRG76"/>
      <c r="IRH76"/>
      <c r="IRI76"/>
      <c r="IRJ76"/>
      <c r="IRK76"/>
      <c r="IRL76"/>
      <c r="IRM76"/>
      <c r="IRN76"/>
      <c r="IRO76"/>
      <c r="IRP76"/>
      <c r="IRQ76"/>
      <c r="IRR76"/>
      <c r="IRS76"/>
      <c r="IRT76"/>
      <c r="IRU76"/>
      <c r="IRV76"/>
      <c r="IRW76"/>
      <c r="IRX76"/>
      <c r="IRY76"/>
      <c r="IRZ76"/>
      <c r="ISA76"/>
      <c r="ISB76"/>
      <c r="ISC76"/>
      <c r="ISD76"/>
      <c r="ISE76"/>
      <c r="ISF76"/>
      <c r="ISG76"/>
      <c r="ISH76"/>
      <c r="ISI76"/>
      <c r="ISJ76"/>
      <c r="ISK76"/>
      <c r="ISL76"/>
      <c r="ISM76"/>
      <c r="ISN76"/>
      <c r="ISO76"/>
      <c r="ISP76"/>
      <c r="ISQ76"/>
      <c r="ISR76"/>
      <c r="ISS76"/>
      <c r="IST76"/>
      <c r="ISU76"/>
      <c r="ISV76"/>
      <c r="ISW76"/>
      <c r="ISX76"/>
      <c r="ISY76"/>
      <c r="ISZ76"/>
      <c r="ITA76"/>
      <c r="ITB76"/>
      <c r="ITC76"/>
      <c r="ITD76"/>
      <c r="ITE76"/>
      <c r="ITF76"/>
      <c r="ITG76"/>
      <c r="ITH76"/>
      <c r="ITI76"/>
      <c r="ITJ76"/>
      <c r="ITK76"/>
      <c r="ITL76"/>
      <c r="ITM76"/>
      <c r="ITN76"/>
      <c r="ITO76"/>
      <c r="ITP76"/>
      <c r="ITQ76"/>
      <c r="ITR76"/>
      <c r="ITS76"/>
      <c r="ITT76"/>
      <c r="ITU76"/>
      <c r="ITV76"/>
      <c r="ITW76"/>
      <c r="ITX76"/>
      <c r="ITY76"/>
      <c r="ITZ76"/>
      <c r="IUA76"/>
      <c r="IUB76"/>
      <c r="IUC76"/>
      <c r="IUD76"/>
      <c r="IUE76"/>
      <c r="IUF76"/>
      <c r="IUG76"/>
      <c r="IUH76"/>
      <c r="IUI76"/>
      <c r="IUJ76"/>
      <c r="IUK76"/>
      <c r="IUL76"/>
      <c r="IUM76"/>
      <c r="IUN76"/>
      <c r="IUO76"/>
      <c r="IUP76"/>
      <c r="IUQ76"/>
      <c r="IUR76"/>
      <c r="IUS76"/>
      <c r="IUT76"/>
      <c r="IUU76"/>
      <c r="IUV76"/>
      <c r="IUW76"/>
      <c r="IUX76"/>
      <c r="IUY76"/>
      <c r="IUZ76"/>
      <c r="IVA76"/>
      <c r="IVB76"/>
      <c r="IVC76"/>
      <c r="IVD76"/>
      <c r="IVE76"/>
      <c r="IVF76"/>
      <c r="IVG76"/>
      <c r="IVH76"/>
      <c r="IVI76"/>
      <c r="IVJ76"/>
      <c r="IVK76"/>
      <c r="IVL76"/>
      <c r="IVM76"/>
      <c r="IVN76"/>
      <c r="IVO76"/>
      <c r="IVP76"/>
      <c r="IVQ76"/>
      <c r="IVR76"/>
      <c r="IVS76"/>
      <c r="IVT76"/>
      <c r="IVU76"/>
      <c r="IVV76"/>
      <c r="IVW76"/>
      <c r="IVX76"/>
      <c r="IVY76"/>
      <c r="IVZ76"/>
      <c r="IWA76"/>
      <c r="IWB76"/>
      <c r="IWC76"/>
      <c r="IWD76"/>
      <c r="IWE76"/>
      <c r="IWF76"/>
      <c r="IWG76"/>
      <c r="IWH76"/>
      <c r="IWI76"/>
      <c r="IWJ76"/>
      <c r="IWK76"/>
      <c r="IWL76"/>
      <c r="IWM76"/>
      <c r="IWN76"/>
      <c r="IWO76"/>
      <c r="IWP76"/>
      <c r="IWQ76"/>
      <c r="IWR76"/>
      <c r="IWS76"/>
      <c r="IWT76"/>
      <c r="IWU76"/>
      <c r="IWV76"/>
      <c r="IWW76"/>
      <c r="IWX76"/>
      <c r="IWY76"/>
      <c r="IWZ76"/>
      <c r="IXA76"/>
      <c r="IXB76"/>
      <c r="IXC76"/>
      <c r="IXD76"/>
      <c r="IXE76"/>
      <c r="IXF76"/>
      <c r="IXG76"/>
      <c r="IXH76"/>
      <c r="IXI76"/>
      <c r="IXJ76"/>
      <c r="IXK76"/>
      <c r="IXL76"/>
      <c r="IXM76"/>
      <c r="IXN76"/>
      <c r="IXO76"/>
      <c r="IXP76"/>
      <c r="IXQ76"/>
      <c r="IXR76"/>
      <c r="IXS76"/>
      <c r="IXT76"/>
      <c r="IXU76"/>
      <c r="IXV76"/>
      <c r="IXW76"/>
      <c r="IXX76"/>
      <c r="IXY76"/>
      <c r="IXZ76"/>
      <c r="IYA76"/>
      <c r="IYB76"/>
      <c r="IYC76"/>
      <c r="IYD76"/>
      <c r="IYE76"/>
      <c r="IYF76"/>
      <c r="IYG76"/>
      <c r="IYH76"/>
      <c r="IYI76"/>
      <c r="IYJ76"/>
      <c r="IYK76"/>
      <c r="IYL76"/>
      <c r="IYM76"/>
      <c r="IYN76"/>
      <c r="IYO76"/>
      <c r="IYP76"/>
      <c r="IYQ76"/>
      <c r="IYR76"/>
      <c r="IYS76"/>
      <c r="IYT76"/>
      <c r="IYU76"/>
      <c r="IYV76"/>
      <c r="IYW76"/>
      <c r="IYX76"/>
      <c r="IYY76"/>
      <c r="IYZ76"/>
      <c r="IZA76"/>
      <c r="IZB76"/>
      <c r="IZC76"/>
      <c r="IZD76"/>
      <c r="IZE76"/>
      <c r="IZF76"/>
      <c r="IZG76"/>
      <c r="IZH76"/>
      <c r="IZI76"/>
      <c r="IZJ76"/>
      <c r="IZK76"/>
      <c r="IZL76"/>
      <c r="IZM76"/>
      <c r="IZN76"/>
      <c r="IZO76"/>
      <c r="IZP76"/>
      <c r="IZQ76"/>
      <c r="IZR76"/>
      <c r="IZS76"/>
      <c r="IZT76"/>
      <c r="IZU76"/>
      <c r="IZV76"/>
      <c r="IZW76"/>
      <c r="IZX76"/>
      <c r="IZY76"/>
      <c r="IZZ76"/>
      <c r="JAA76"/>
      <c r="JAB76"/>
      <c r="JAC76"/>
      <c r="JAD76"/>
      <c r="JAE76"/>
      <c r="JAF76"/>
      <c r="JAG76"/>
      <c r="JAH76"/>
      <c r="JAI76"/>
      <c r="JAJ76"/>
      <c r="JAK76"/>
      <c r="JAL76"/>
      <c r="JAM76"/>
      <c r="JAN76"/>
      <c r="JAO76"/>
      <c r="JAP76"/>
      <c r="JAQ76"/>
      <c r="JAR76"/>
      <c r="JAS76"/>
      <c r="JAT76"/>
      <c r="JAU76"/>
      <c r="JAV76"/>
      <c r="JAW76"/>
      <c r="JAX76"/>
      <c r="JAY76"/>
      <c r="JAZ76"/>
      <c r="JBA76"/>
      <c r="JBB76"/>
      <c r="JBC76"/>
      <c r="JBD76"/>
      <c r="JBE76"/>
      <c r="JBF76"/>
      <c r="JBG76"/>
      <c r="JBH76"/>
      <c r="JBI76"/>
      <c r="JBJ76"/>
      <c r="JBK76"/>
      <c r="JBL76"/>
      <c r="JBM76"/>
      <c r="JBN76"/>
      <c r="JBO76"/>
      <c r="JBP76"/>
      <c r="JBQ76"/>
      <c r="JBR76"/>
      <c r="JBS76"/>
      <c r="JBT76"/>
      <c r="JBU76"/>
      <c r="JBV76"/>
      <c r="JBW76"/>
      <c r="JBX76"/>
      <c r="JBY76"/>
      <c r="JBZ76"/>
      <c r="JCA76"/>
      <c r="JCB76"/>
      <c r="JCC76"/>
      <c r="JCD76"/>
      <c r="JCE76"/>
      <c r="JCF76"/>
      <c r="JCG76"/>
      <c r="JCH76"/>
      <c r="JCI76"/>
      <c r="JCJ76"/>
      <c r="JCK76"/>
      <c r="JCL76"/>
      <c r="JCM76"/>
      <c r="JCN76"/>
      <c r="JCO76"/>
      <c r="JCP76"/>
      <c r="JCQ76"/>
      <c r="JCR76"/>
      <c r="JCS76"/>
      <c r="JCT76"/>
      <c r="JCU76"/>
      <c r="JCV76"/>
      <c r="JCW76"/>
      <c r="JCX76"/>
      <c r="JCY76"/>
      <c r="JCZ76"/>
      <c r="JDA76"/>
      <c r="JDB76"/>
      <c r="JDC76"/>
      <c r="JDD76"/>
      <c r="JDE76"/>
      <c r="JDF76"/>
      <c r="JDG76"/>
      <c r="JDH76"/>
      <c r="JDI76"/>
      <c r="JDJ76"/>
      <c r="JDK76"/>
      <c r="JDL76"/>
      <c r="JDM76"/>
      <c r="JDN76"/>
      <c r="JDO76"/>
      <c r="JDP76"/>
      <c r="JDQ76"/>
      <c r="JDR76"/>
      <c r="JDS76"/>
      <c r="JDT76"/>
      <c r="JDU76"/>
      <c r="JDV76"/>
      <c r="JDW76"/>
      <c r="JDX76"/>
      <c r="JDY76"/>
      <c r="JDZ76"/>
      <c r="JEA76"/>
      <c r="JEB76"/>
      <c r="JEC76"/>
      <c r="JED76"/>
      <c r="JEE76"/>
      <c r="JEF76"/>
      <c r="JEG76"/>
      <c r="JEH76"/>
      <c r="JEI76"/>
      <c r="JEJ76"/>
      <c r="JEK76"/>
      <c r="JEL76"/>
      <c r="JEM76"/>
      <c r="JEN76"/>
      <c r="JEO76"/>
      <c r="JEP76"/>
      <c r="JEQ76"/>
      <c r="JER76"/>
      <c r="JES76"/>
      <c r="JET76"/>
      <c r="JEU76"/>
      <c r="JEV76"/>
      <c r="JEW76"/>
      <c r="JEX76"/>
      <c r="JEY76"/>
      <c r="JEZ76"/>
      <c r="JFA76"/>
      <c r="JFB76"/>
      <c r="JFC76"/>
      <c r="JFD76"/>
      <c r="JFE76"/>
      <c r="JFF76"/>
      <c r="JFG76"/>
      <c r="JFH76"/>
      <c r="JFI76"/>
      <c r="JFJ76"/>
      <c r="JFK76"/>
      <c r="JFL76"/>
      <c r="JFM76"/>
      <c r="JFN76"/>
      <c r="JFO76"/>
      <c r="JFP76"/>
      <c r="JFQ76"/>
      <c r="JFR76"/>
      <c r="JFS76"/>
      <c r="JFT76"/>
      <c r="JFU76"/>
      <c r="JFV76"/>
      <c r="JFW76"/>
      <c r="JFX76"/>
      <c r="JFY76"/>
      <c r="JFZ76"/>
      <c r="JGA76"/>
      <c r="JGB76"/>
      <c r="JGC76"/>
      <c r="JGD76"/>
      <c r="JGE76"/>
      <c r="JGF76"/>
      <c r="JGG76"/>
      <c r="JGH76"/>
      <c r="JGI76"/>
      <c r="JGJ76"/>
      <c r="JGK76"/>
      <c r="JGL76"/>
      <c r="JGM76"/>
      <c r="JGN76"/>
      <c r="JGO76"/>
      <c r="JGP76"/>
      <c r="JGQ76"/>
      <c r="JGR76"/>
      <c r="JGS76"/>
      <c r="JGT76"/>
      <c r="JGU76"/>
      <c r="JGV76"/>
      <c r="JGW76"/>
      <c r="JGX76"/>
      <c r="JGY76"/>
      <c r="JGZ76"/>
      <c r="JHA76"/>
      <c r="JHB76"/>
      <c r="JHC76"/>
      <c r="JHD76"/>
      <c r="JHE76"/>
      <c r="JHF76"/>
      <c r="JHG76"/>
      <c r="JHH76"/>
      <c r="JHI76"/>
      <c r="JHJ76"/>
      <c r="JHK76"/>
      <c r="JHL76"/>
      <c r="JHM76"/>
      <c r="JHN76"/>
      <c r="JHO76"/>
      <c r="JHP76"/>
      <c r="JHQ76"/>
      <c r="JHR76"/>
      <c r="JHS76"/>
      <c r="JHT76"/>
      <c r="JHU76"/>
      <c r="JHV76"/>
      <c r="JHW76"/>
      <c r="JHX76"/>
      <c r="JHY76"/>
      <c r="JHZ76"/>
      <c r="JIA76"/>
      <c r="JIB76"/>
      <c r="JIC76"/>
      <c r="JID76"/>
      <c r="JIE76"/>
      <c r="JIF76"/>
      <c r="JIG76"/>
      <c r="JIH76"/>
      <c r="JII76"/>
      <c r="JIJ76"/>
      <c r="JIK76"/>
      <c r="JIL76"/>
      <c r="JIM76"/>
      <c r="JIN76"/>
      <c r="JIO76"/>
      <c r="JIP76"/>
      <c r="JIQ76"/>
      <c r="JIR76"/>
      <c r="JIS76"/>
      <c r="JIT76"/>
      <c r="JIU76"/>
      <c r="JIV76"/>
      <c r="JIW76"/>
      <c r="JIX76"/>
      <c r="JIY76"/>
      <c r="JIZ76"/>
      <c r="JJA76"/>
      <c r="JJB76"/>
      <c r="JJC76"/>
      <c r="JJD76"/>
      <c r="JJE76"/>
      <c r="JJF76"/>
      <c r="JJG76"/>
      <c r="JJH76"/>
      <c r="JJI76"/>
      <c r="JJJ76"/>
      <c r="JJK76"/>
      <c r="JJL76"/>
      <c r="JJM76"/>
      <c r="JJN76"/>
      <c r="JJO76"/>
      <c r="JJP76"/>
      <c r="JJQ76"/>
      <c r="JJR76"/>
      <c r="JJS76"/>
      <c r="JJT76"/>
      <c r="JJU76"/>
      <c r="JJV76"/>
      <c r="JJW76"/>
      <c r="JJX76"/>
      <c r="JJY76"/>
      <c r="JJZ76"/>
      <c r="JKA76"/>
      <c r="JKB76"/>
      <c r="JKC76"/>
      <c r="JKD76"/>
      <c r="JKE76"/>
      <c r="JKF76"/>
      <c r="JKG76"/>
      <c r="JKH76"/>
      <c r="JKI76"/>
      <c r="JKJ76"/>
      <c r="JKK76"/>
      <c r="JKL76"/>
      <c r="JKM76"/>
      <c r="JKN76"/>
      <c r="JKO76"/>
      <c r="JKP76"/>
      <c r="JKQ76"/>
      <c r="JKR76"/>
      <c r="JKS76"/>
      <c r="JKT76"/>
      <c r="JKU76"/>
      <c r="JKV76"/>
      <c r="JKW76"/>
      <c r="JKX76"/>
      <c r="JKY76"/>
      <c r="JKZ76"/>
      <c r="JLA76"/>
      <c r="JLB76"/>
      <c r="JLC76"/>
      <c r="JLD76"/>
      <c r="JLE76"/>
      <c r="JLF76"/>
      <c r="JLG76"/>
      <c r="JLH76"/>
      <c r="JLI76"/>
      <c r="JLJ76"/>
      <c r="JLK76"/>
      <c r="JLL76"/>
      <c r="JLM76"/>
      <c r="JLN76"/>
      <c r="JLO76"/>
      <c r="JLP76"/>
      <c r="JLQ76"/>
      <c r="JLR76"/>
      <c r="JLS76"/>
      <c r="JLT76"/>
      <c r="JLU76"/>
      <c r="JLV76"/>
      <c r="JLW76"/>
      <c r="JLX76"/>
      <c r="JLY76"/>
      <c r="JLZ76"/>
      <c r="JMA76"/>
      <c r="JMB76"/>
      <c r="JMC76"/>
      <c r="JMD76"/>
      <c r="JME76"/>
      <c r="JMF76"/>
      <c r="JMG76"/>
      <c r="JMH76"/>
      <c r="JMI76"/>
      <c r="JMJ76"/>
      <c r="JMK76"/>
      <c r="JML76"/>
      <c r="JMM76"/>
      <c r="JMN76"/>
      <c r="JMO76"/>
      <c r="JMP76"/>
      <c r="JMQ76"/>
      <c r="JMR76"/>
      <c r="JMS76"/>
      <c r="JMT76"/>
      <c r="JMU76"/>
      <c r="JMV76"/>
      <c r="JMW76"/>
      <c r="JMX76"/>
      <c r="JMY76"/>
      <c r="JMZ76"/>
      <c r="JNA76"/>
      <c r="JNB76"/>
      <c r="JNC76"/>
      <c r="JND76"/>
      <c r="JNE76"/>
      <c r="JNF76"/>
      <c r="JNG76"/>
      <c r="JNH76"/>
      <c r="JNI76"/>
      <c r="JNJ76"/>
      <c r="JNK76"/>
      <c r="JNL76"/>
      <c r="JNM76"/>
      <c r="JNN76"/>
      <c r="JNO76"/>
      <c r="JNP76"/>
      <c r="JNQ76"/>
      <c r="JNR76"/>
      <c r="JNS76"/>
      <c r="JNT76"/>
      <c r="JNU76"/>
      <c r="JNV76"/>
      <c r="JNW76"/>
      <c r="JNX76"/>
      <c r="JNY76"/>
      <c r="JNZ76"/>
      <c r="JOA76"/>
      <c r="JOB76"/>
      <c r="JOC76"/>
      <c r="JOD76"/>
      <c r="JOE76"/>
      <c r="JOF76"/>
      <c r="JOG76"/>
      <c r="JOH76"/>
      <c r="JOI76"/>
      <c r="JOJ76"/>
      <c r="JOK76"/>
      <c r="JOL76"/>
      <c r="JOM76"/>
      <c r="JON76"/>
      <c r="JOO76"/>
      <c r="JOP76"/>
      <c r="JOQ76"/>
      <c r="JOR76"/>
      <c r="JOS76"/>
      <c r="JOT76"/>
      <c r="JOU76"/>
      <c r="JOV76"/>
      <c r="JOW76"/>
      <c r="JOX76"/>
      <c r="JOY76"/>
      <c r="JOZ76"/>
      <c r="JPA76"/>
      <c r="JPB76"/>
      <c r="JPC76"/>
      <c r="JPD76"/>
      <c r="JPE76"/>
      <c r="JPF76"/>
      <c r="JPG76"/>
      <c r="JPH76"/>
      <c r="JPI76"/>
      <c r="JPJ76"/>
      <c r="JPK76"/>
      <c r="JPL76"/>
      <c r="JPM76"/>
      <c r="JPN76"/>
      <c r="JPO76"/>
      <c r="JPP76"/>
      <c r="JPQ76"/>
      <c r="JPR76"/>
      <c r="JPS76"/>
      <c r="JPT76"/>
      <c r="JPU76"/>
      <c r="JPV76"/>
      <c r="JPW76"/>
      <c r="JPX76"/>
      <c r="JPY76"/>
      <c r="JPZ76"/>
      <c r="JQA76"/>
      <c r="JQB76"/>
      <c r="JQC76"/>
      <c r="JQD76"/>
      <c r="JQE76"/>
      <c r="JQF76"/>
      <c r="JQG76"/>
      <c r="JQH76"/>
      <c r="JQI76"/>
      <c r="JQJ76"/>
      <c r="JQK76"/>
      <c r="JQL76"/>
      <c r="JQM76"/>
      <c r="JQN76"/>
      <c r="JQO76"/>
      <c r="JQP76"/>
      <c r="JQQ76"/>
      <c r="JQR76"/>
      <c r="JQS76"/>
      <c r="JQT76"/>
      <c r="JQU76"/>
      <c r="JQV76"/>
      <c r="JQW76"/>
      <c r="JQX76"/>
      <c r="JQY76"/>
      <c r="JQZ76"/>
      <c r="JRA76"/>
      <c r="JRB76"/>
      <c r="JRC76"/>
      <c r="JRD76"/>
      <c r="JRE76"/>
      <c r="JRF76"/>
      <c r="JRG76"/>
      <c r="JRH76"/>
      <c r="JRI76"/>
      <c r="JRJ76"/>
      <c r="JRK76"/>
      <c r="JRL76"/>
      <c r="JRM76"/>
      <c r="JRN76"/>
      <c r="JRO76"/>
      <c r="JRP76"/>
      <c r="JRQ76"/>
      <c r="JRR76"/>
      <c r="JRS76"/>
      <c r="JRT76"/>
      <c r="JRU76"/>
      <c r="JRV76"/>
      <c r="JRW76"/>
      <c r="JRX76"/>
      <c r="JRY76"/>
      <c r="JRZ76"/>
      <c r="JSA76"/>
      <c r="JSB76"/>
      <c r="JSC76"/>
      <c r="JSD76"/>
      <c r="JSE76"/>
      <c r="JSF76"/>
      <c r="JSG76"/>
      <c r="JSH76"/>
      <c r="JSI76"/>
      <c r="JSJ76"/>
      <c r="JSK76"/>
      <c r="JSL76"/>
      <c r="JSM76"/>
      <c r="JSN76"/>
      <c r="JSO76"/>
      <c r="JSP76"/>
      <c r="JSQ76"/>
      <c r="JSR76"/>
      <c r="JSS76"/>
      <c r="JST76"/>
      <c r="JSU76"/>
      <c r="JSV76"/>
      <c r="JSW76"/>
      <c r="JSX76"/>
      <c r="JSY76"/>
      <c r="JSZ76"/>
      <c r="JTA76"/>
      <c r="JTB76"/>
      <c r="JTC76"/>
      <c r="JTD76"/>
      <c r="JTE76"/>
      <c r="JTF76"/>
      <c r="JTG76"/>
      <c r="JTH76"/>
      <c r="JTI76"/>
      <c r="JTJ76"/>
      <c r="JTK76"/>
      <c r="JTL76"/>
      <c r="JTM76"/>
      <c r="JTN76"/>
      <c r="JTO76"/>
      <c r="JTP76"/>
      <c r="JTQ76"/>
      <c r="JTR76"/>
      <c r="JTS76"/>
      <c r="JTT76"/>
      <c r="JTU76"/>
      <c r="JTV76"/>
      <c r="JTW76"/>
      <c r="JTX76"/>
      <c r="JTY76"/>
      <c r="JTZ76"/>
      <c r="JUA76"/>
      <c r="JUB76"/>
      <c r="JUC76"/>
      <c r="JUD76"/>
      <c r="JUE76"/>
      <c r="JUF76"/>
      <c r="JUG76"/>
      <c r="JUH76"/>
      <c r="JUI76"/>
      <c r="JUJ76"/>
      <c r="JUK76"/>
      <c r="JUL76"/>
      <c r="JUM76"/>
      <c r="JUN76"/>
      <c r="JUO76"/>
      <c r="JUP76"/>
      <c r="JUQ76"/>
      <c r="JUR76"/>
      <c r="JUS76"/>
      <c r="JUT76"/>
      <c r="JUU76"/>
      <c r="JUV76"/>
      <c r="JUW76"/>
      <c r="JUX76"/>
      <c r="JUY76"/>
      <c r="JUZ76"/>
      <c r="JVA76"/>
      <c r="JVB76"/>
      <c r="JVC76"/>
      <c r="JVD76"/>
      <c r="JVE76"/>
      <c r="JVF76"/>
      <c r="JVG76"/>
      <c r="JVH76"/>
      <c r="JVI76"/>
      <c r="JVJ76"/>
      <c r="JVK76"/>
      <c r="JVL76"/>
      <c r="JVM76"/>
      <c r="JVN76"/>
      <c r="JVO76"/>
      <c r="JVP76"/>
      <c r="JVQ76"/>
      <c r="JVR76"/>
      <c r="JVS76"/>
      <c r="JVT76"/>
      <c r="JVU76"/>
      <c r="JVV76"/>
      <c r="JVW76"/>
      <c r="JVX76"/>
      <c r="JVY76"/>
      <c r="JVZ76"/>
      <c r="JWA76"/>
      <c r="JWB76"/>
      <c r="JWC76"/>
      <c r="JWD76"/>
      <c r="JWE76"/>
      <c r="JWF76"/>
      <c r="JWG76"/>
      <c r="JWH76"/>
      <c r="JWI76"/>
      <c r="JWJ76"/>
      <c r="JWK76"/>
      <c r="JWL76"/>
      <c r="JWM76"/>
      <c r="JWN76"/>
      <c r="JWO76"/>
      <c r="JWP76"/>
      <c r="JWQ76"/>
      <c r="JWR76"/>
      <c r="JWS76"/>
      <c r="JWT76"/>
      <c r="JWU76"/>
      <c r="JWV76"/>
      <c r="JWW76"/>
      <c r="JWX76"/>
      <c r="JWY76"/>
      <c r="JWZ76"/>
      <c r="JXA76"/>
      <c r="JXB76"/>
      <c r="JXC76"/>
      <c r="JXD76"/>
      <c r="JXE76"/>
      <c r="JXF76"/>
      <c r="JXG76"/>
      <c r="JXH76"/>
      <c r="JXI76"/>
      <c r="JXJ76"/>
      <c r="JXK76"/>
      <c r="JXL76"/>
      <c r="JXM76"/>
      <c r="JXN76"/>
      <c r="JXO76"/>
      <c r="JXP76"/>
      <c r="JXQ76"/>
      <c r="JXR76"/>
      <c r="JXS76"/>
      <c r="JXT76"/>
      <c r="JXU76"/>
      <c r="JXV76"/>
      <c r="JXW76"/>
      <c r="JXX76"/>
      <c r="JXY76"/>
      <c r="JXZ76"/>
      <c r="JYA76"/>
      <c r="JYB76"/>
      <c r="JYC76"/>
      <c r="JYD76"/>
      <c r="JYE76"/>
      <c r="JYF76"/>
      <c r="JYG76"/>
      <c r="JYH76"/>
      <c r="JYI76"/>
      <c r="JYJ76"/>
      <c r="JYK76"/>
      <c r="JYL76"/>
      <c r="JYM76"/>
      <c r="JYN76"/>
      <c r="JYO76"/>
      <c r="JYP76"/>
      <c r="JYQ76"/>
      <c r="JYR76"/>
      <c r="JYS76"/>
      <c r="JYT76"/>
      <c r="JYU76"/>
      <c r="JYV76"/>
      <c r="JYW76"/>
      <c r="JYX76"/>
      <c r="JYY76"/>
      <c r="JYZ76"/>
      <c r="JZA76"/>
      <c r="JZB76"/>
      <c r="JZC76"/>
      <c r="JZD76"/>
      <c r="JZE76"/>
      <c r="JZF76"/>
      <c r="JZG76"/>
      <c r="JZH76"/>
      <c r="JZI76"/>
      <c r="JZJ76"/>
      <c r="JZK76"/>
      <c r="JZL76"/>
      <c r="JZM76"/>
      <c r="JZN76"/>
      <c r="JZO76"/>
      <c r="JZP76"/>
      <c r="JZQ76"/>
      <c r="JZR76"/>
      <c r="JZS76"/>
      <c r="JZT76"/>
      <c r="JZU76"/>
      <c r="JZV76"/>
      <c r="JZW76"/>
      <c r="JZX76"/>
      <c r="JZY76"/>
      <c r="JZZ76"/>
      <c r="KAA76"/>
      <c r="KAB76"/>
      <c r="KAC76"/>
      <c r="KAD76"/>
      <c r="KAE76"/>
      <c r="KAF76"/>
      <c r="KAG76"/>
      <c r="KAH76"/>
      <c r="KAI76"/>
      <c r="KAJ76"/>
      <c r="KAK76"/>
      <c r="KAL76"/>
      <c r="KAM76"/>
      <c r="KAN76"/>
      <c r="KAO76"/>
      <c r="KAP76"/>
      <c r="KAQ76"/>
      <c r="KAR76"/>
      <c r="KAS76"/>
      <c r="KAT76"/>
      <c r="KAU76"/>
      <c r="KAV76"/>
      <c r="KAW76"/>
      <c r="KAX76"/>
      <c r="KAY76"/>
      <c r="KAZ76"/>
      <c r="KBA76"/>
      <c r="KBB76"/>
      <c r="KBC76"/>
      <c r="KBD76"/>
      <c r="KBE76"/>
      <c r="KBF76"/>
      <c r="KBG76"/>
      <c r="KBH76"/>
      <c r="KBI76"/>
      <c r="KBJ76"/>
      <c r="KBK76"/>
      <c r="KBL76"/>
      <c r="KBM76"/>
      <c r="KBN76"/>
      <c r="KBO76"/>
      <c r="KBP76"/>
      <c r="KBQ76"/>
      <c r="KBR76"/>
      <c r="KBS76"/>
      <c r="KBT76"/>
      <c r="KBU76"/>
      <c r="KBV76"/>
      <c r="KBW76"/>
      <c r="KBX76"/>
      <c r="KBY76"/>
      <c r="KBZ76"/>
      <c r="KCA76"/>
      <c r="KCB76"/>
      <c r="KCC76"/>
      <c r="KCD76"/>
      <c r="KCE76"/>
      <c r="KCF76"/>
      <c r="KCG76"/>
      <c r="KCH76"/>
      <c r="KCI76"/>
      <c r="KCJ76"/>
      <c r="KCK76"/>
      <c r="KCL76"/>
      <c r="KCM76"/>
      <c r="KCN76"/>
      <c r="KCO76"/>
      <c r="KCP76"/>
      <c r="KCQ76"/>
      <c r="KCR76"/>
      <c r="KCS76"/>
      <c r="KCT76"/>
      <c r="KCU76"/>
      <c r="KCV76"/>
      <c r="KCW76"/>
      <c r="KCX76"/>
      <c r="KCY76"/>
      <c r="KCZ76"/>
      <c r="KDA76"/>
      <c r="KDB76"/>
      <c r="KDC76"/>
      <c r="KDD76"/>
      <c r="KDE76"/>
      <c r="KDF76"/>
      <c r="KDG76"/>
      <c r="KDH76"/>
      <c r="KDI76"/>
      <c r="KDJ76"/>
      <c r="KDK76"/>
      <c r="KDL76"/>
      <c r="KDM76"/>
      <c r="KDN76"/>
      <c r="KDO76"/>
      <c r="KDP76"/>
      <c r="KDQ76"/>
      <c r="KDR76"/>
      <c r="KDS76"/>
      <c r="KDT76"/>
      <c r="KDU76"/>
      <c r="KDV76"/>
      <c r="KDW76"/>
      <c r="KDX76"/>
      <c r="KDY76"/>
      <c r="KDZ76"/>
      <c r="KEA76"/>
      <c r="KEB76"/>
      <c r="KEC76"/>
      <c r="KED76"/>
      <c r="KEE76"/>
      <c r="KEF76"/>
      <c r="KEG76"/>
      <c r="KEH76"/>
      <c r="KEI76"/>
      <c r="KEJ76"/>
      <c r="KEK76"/>
      <c r="KEL76"/>
      <c r="KEM76"/>
      <c r="KEN76"/>
      <c r="KEO76"/>
      <c r="KEP76"/>
      <c r="KEQ76"/>
      <c r="KER76"/>
      <c r="KES76"/>
      <c r="KET76"/>
      <c r="KEU76"/>
      <c r="KEV76"/>
      <c r="KEW76"/>
      <c r="KEX76"/>
      <c r="KEY76"/>
      <c r="KEZ76"/>
      <c r="KFA76"/>
      <c r="KFB76"/>
      <c r="KFC76"/>
      <c r="KFD76"/>
      <c r="KFE76"/>
      <c r="KFF76"/>
      <c r="KFG76"/>
      <c r="KFH76"/>
      <c r="KFI76"/>
      <c r="KFJ76"/>
      <c r="KFK76"/>
      <c r="KFL76"/>
      <c r="KFM76"/>
      <c r="KFN76"/>
      <c r="KFO76"/>
      <c r="KFP76"/>
      <c r="KFQ76"/>
      <c r="KFR76"/>
      <c r="KFS76"/>
      <c r="KFT76"/>
      <c r="KFU76"/>
      <c r="KFV76"/>
      <c r="KFW76"/>
      <c r="KFX76"/>
      <c r="KFY76"/>
      <c r="KFZ76"/>
      <c r="KGA76"/>
      <c r="KGB76"/>
      <c r="KGC76"/>
      <c r="KGD76"/>
      <c r="KGE76"/>
      <c r="KGF76"/>
      <c r="KGG76"/>
      <c r="KGH76"/>
      <c r="KGI76"/>
      <c r="KGJ76"/>
      <c r="KGK76"/>
      <c r="KGL76"/>
      <c r="KGM76"/>
      <c r="KGN76"/>
      <c r="KGO76"/>
      <c r="KGP76"/>
      <c r="KGQ76"/>
      <c r="KGR76"/>
      <c r="KGS76"/>
      <c r="KGT76"/>
      <c r="KGU76"/>
      <c r="KGV76"/>
      <c r="KGW76"/>
      <c r="KGX76"/>
      <c r="KGY76"/>
      <c r="KGZ76"/>
      <c r="KHA76"/>
      <c r="KHB76"/>
      <c r="KHC76"/>
      <c r="KHD76"/>
      <c r="KHE76"/>
      <c r="KHF76"/>
      <c r="KHG76"/>
      <c r="KHH76"/>
      <c r="KHI76"/>
      <c r="KHJ76"/>
      <c r="KHK76"/>
      <c r="KHL76"/>
      <c r="KHM76"/>
      <c r="KHN76"/>
      <c r="KHO76"/>
      <c r="KHP76"/>
      <c r="KHQ76"/>
      <c r="KHR76"/>
      <c r="KHS76"/>
      <c r="KHT76"/>
      <c r="KHU76"/>
      <c r="KHV76"/>
      <c r="KHW76"/>
      <c r="KHX76"/>
      <c r="KHY76"/>
      <c r="KHZ76"/>
      <c r="KIA76"/>
      <c r="KIB76"/>
      <c r="KIC76"/>
      <c r="KID76"/>
      <c r="KIE76"/>
      <c r="KIF76"/>
      <c r="KIG76"/>
      <c r="KIH76"/>
      <c r="KII76"/>
      <c r="KIJ76"/>
      <c r="KIK76"/>
      <c r="KIL76"/>
      <c r="KIM76"/>
      <c r="KIN76"/>
      <c r="KIO76"/>
      <c r="KIP76"/>
      <c r="KIQ76"/>
      <c r="KIR76"/>
      <c r="KIS76"/>
      <c r="KIT76"/>
      <c r="KIU76"/>
      <c r="KIV76"/>
      <c r="KIW76"/>
      <c r="KIX76"/>
      <c r="KIY76"/>
      <c r="KIZ76"/>
      <c r="KJA76"/>
      <c r="KJB76"/>
      <c r="KJC76"/>
      <c r="KJD76"/>
      <c r="KJE76"/>
      <c r="KJF76"/>
      <c r="KJG76"/>
      <c r="KJH76"/>
      <c r="KJI76"/>
      <c r="KJJ76"/>
      <c r="KJK76"/>
      <c r="KJL76"/>
      <c r="KJM76"/>
      <c r="KJN76"/>
      <c r="KJO76"/>
      <c r="KJP76"/>
      <c r="KJQ76"/>
      <c r="KJR76"/>
      <c r="KJS76"/>
      <c r="KJT76"/>
      <c r="KJU76"/>
      <c r="KJV76"/>
      <c r="KJW76"/>
      <c r="KJX76"/>
      <c r="KJY76"/>
      <c r="KJZ76"/>
      <c r="KKA76"/>
      <c r="KKB76"/>
      <c r="KKC76"/>
      <c r="KKD76"/>
      <c r="KKE76"/>
      <c r="KKF76"/>
      <c r="KKG76"/>
      <c r="KKH76"/>
      <c r="KKI76"/>
      <c r="KKJ76"/>
      <c r="KKK76"/>
      <c r="KKL76"/>
      <c r="KKM76"/>
      <c r="KKN76"/>
      <c r="KKO76"/>
      <c r="KKP76"/>
      <c r="KKQ76"/>
      <c r="KKR76"/>
      <c r="KKS76"/>
      <c r="KKT76"/>
      <c r="KKU76"/>
      <c r="KKV76"/>
      <c r="KKW76"/>
      <c r="KKX76"/>
      <c r="KKY76"/>
      <c r="KKZ76"/>
      <c r="KLA76"/>
      <c r="KLB76"/>
      <c r="KLC76"/>
      <c r="KLD76"/>
      <c r="KLE76"/>
      <c r="KLF76"/>
      <c r="KLG76"/>
      <c r="KLH76"/>
      <c r="KLI76"/>
      <c r="KLJ76"/>
      <c r="KLK76"/>
      <c r="KLL76"/>
      <c r="KLM76"/>
      <c r="KLN76"/>
      <c r="KLO76"/>
      <c r="KLP76"/>
      <c r="KLQ76"/>
      <c r="KLR76"/>
      <c r="KLS76"/>
      <c r="KLT76"/>
      <c r="KLU76"/>
      <c r="KLV76"/>
      <c r="KLW76"/>
      <c r="KLX76"/>
      <c r="KLY76"/>
      <c r="KLZ76"/>
      <c r="KMA76"/>
      <c r="KMB76"/>
      <c r="KMC76"/>
      <c r="KMD76"/>
      <c r="KME76"/>
      <c r="KMF76"/>
      <c r="KMG76"/>
      <c r="KMH76"/>
      <c r="KMI76"/>
      <c r="KMJ76"/>
      <c r="KMK76"/>
      <c r="KML76"/>
      <c r="KMM76"/>
      <c r="KMN76"/>
      <c r="KMO76"/>
      <c r="KMP76"/>
      <c r="KMQ76"/>
      <c r="KMR76"/>
      <c r="KMS76"/>
      <c r="KMT76"/>
      <c r="KMU76"/>
      <c r="KMV76"/>
      <c r="KMW76"/>
      <c r="KMX76"/>
      <c r="KMY76"/>
      <c r="KMZ76"/>
      <c r="KNA76"/>
      <c r="KNB76"/>
      <c r="KNC76"/>
      <c r="KND76"/>
      <c r="KNE76"/>
      <c r="KNF76"/>
      <c r="KNG76"/>
      <c r="KNH76"/>
      <c r="KNI76"/>
      <c r="KNJ76"/>
      <c r="KNK76"/>
      <c r="KNL76"/>
      <c r="KNM76"/>
      <c r="KNN76"/>
      <c r="KNO76"/>
      <c r="KNP76"/>
      <c r="KNQ76"/>
      <c r="KNR76"/>
      <c r="KNS76"/>
      <c r="KNT76"/>
      <c r="KNU76"/>
      <c r="KNV76"/>
      <c r="KNW76"/>
      <c r="KNX76"/>
      <c r="KNY76"/>
      <c r="KNZ76"/>
      <c r="KOA76"/>
      <c r="KOB76"/>
      <c r="KOC76"/>
      <c r="KOD76"/>
      <c r="KOE76"/>
      <c r="KOF76"/>
      <c r="KOG76"/>
      <c r="KOH76"/>
      <c r="KOI76"/>
      <c r="KOJ76"/>
      <c r="KOK76"/>
      <c r="KOL76"/>
      <c r="KOM76"/>
      <c r="KON76"/>
      <c r="KOO76"/>
      <c r="KOP76"/>
      <c r="KOQ76"/>
      <c r="KOR76"/>
      <c r="KOS76"/>
      <c r="KOT76"/>
      <c r="KOU76"/>
      <c r="KOV76"/>
      <c r="KOW76"/>
      <c r="KOX76"/>
      <c r="KOY76"/>
      <c r="KOZ76"/>
      <c r="KPA76"/>
      <c r="KPB76"/>
      <c r="KPC76"/>
      <c r="KPD76"/>
      <c r="KPE76"/>
      <c r="KPF76"/>
      <c r="KPG76"/>
      <c r="KPH76"/>
      <c r="KPI76"/>
      <c r="KPJ76"/>
      <c r="KPK76"/>
      <c r="KPL76"/>
      <c r="KPM76"/>
      <c r="KPN76"/>
      <c r="KPO76"/>
      <c r="KPP76"/>
      <c r="KPQ76"/>
      <c r="KPR76"/>
      <c r="KPS76"/>
      <c r="KPT76"/>
      <c r="KPU76"/>
      <c r="KPV76"/>
      <c r="KPW76"/>
      <c r="KPX76"/>
      <c r="KPY76"/>
      <c r="KPZ76"/>
      <c r="KQA76"/>
      <c r="KQB76"/>
      <c r="KQC76"/>
      <c r="KQD76"/>
      <c r="KQE76"/>
      <c r="KQF76"/>
      <c r="KQG76"/>
      <c r="KQH76"/>
      <c r="KQI76"/>
      <c r="KQJ76"/>
      <c r="KQK76"/>
      <c r="KQL76"/>
      <c r="KQM76"/>
      <c r="KQN76"/>
      <c r="KQO76"/>
      <c r="KQP76"/>
      <c r="KQQ76"/>
      <c r="KQR76"/>
      <c r="KQS76"/>
      <c r="KQT76"/>
      <c r="KQU76"/>
      <c r="KQV76"/>
      <c r="KQW76"/>
      <c r="KQX76"/>
      <c r="KQY76"/>
      <c r="KQZ76"/>
      <c r="KRA76"/>
      <c r="KRB76"/>
      <c r="KRC76"/>
      <c r="KRD76"/>
      <c r="KRE76"/>
      <c r="KRF76"/>
      <c r="KRG76"/>
      <c r="KRH76"/>
      <c r="KRI76"/>
      <c r="KRJ76"/>
      <c r="KRK76"/>
      <c r="KRL76"/>
      <c r="KRM76"/>
      <c r="KRN76"/>
      <c r="KRO76"/>
      <c r="KRP76"/>
      <c r="KRQ76"/>
      <c r="KRR76"/>
      <c r="KRS76"/>
      <c r="KRT76"/>
      <c r="KRU76"/>
      <c r="KRV76"/>
      <c r="KRW76"/>
      <c r="KRX76"/>
      <c r="KRY76"/>
      <c r="KRZ76"/>
      <c r="KSA76"/>
      <c r="KSB76"/>
      <c r="KSC76"/>
      <c r="KSD76"/>
      <c r="KSE76"/>
      <c r="KSF76"/>
      <c r="KSG76"/>
      <c r="KSH76"/>
      <c r="KSI76"/>
      <c r="KSJ76"/>
      <c r="KSK76"/>
      <c r="KSL76"/>
      <c r="KSM76"/>
      <c r="KSN76"/>
      <c r="KSO76"/>
      <c r="KSP76"/>
      <c r="KSQ76"/>
      <c r="KSR76"/>
      <c r="KSS76"/>
      <c r="KST76"/>
      <c r="KSU76"/>
      <c r="KSV76"/>
      <c r="KSW76"/>
      <c r="KSX76"/>
      <c r="KSY76"/>
      <c r="KSZ76"/>
      <c r="KTA76"/>
      <c r="KTB76"/>
      <c r="KTC76"/>
      <c r="KTD76"/>
      <c r="KTE76"/>
      <c r="KTF76"/>
      <c r="KTG76"/>
      <c r="KTH76"/>
      <c r="KTI76"/>
      <c r="KTJ76"/>
      <c r="KTK76"/>
      <c r="KTL76"/>
      <c r="KTM76"/>
      <c r="KTN76"/>
      <c r="KTO76"/>
      <c r="KTP76"/>
      <c r="KTQ76"/>
      <c r="KTR76"/>
      <c r="KTS76"/>
      <c r="KTT76"/>
      <c r="KTU76"/>
      <c r="KTV76"/>
      <c r="KTW76"/>
      <c r="KTX76"/>
      <c r="KTY76"/>
      <c r="KTZ76"/>
      <c r="KUA76"/>
      <c r="KUB76"/>
      <c r="KUC76"/>
      <c r="KUD76"/>
      <c r="KUE76"/>
      <c r="KUF76"/>
      <c r="KUG76"/>
      <c r="KUH76"/>
      <c r="KUI76"/>
      <c r="KUJ76"/>
      <c r="KUK76"/>
      <c r="KUL76"/>
      <c r="KUM76"/>
      <c r="KUN76"/>
      <c r="KUO76"/>
      <c r="KUP76"/>
      <c r="KUQ76"/>
      <c r="KUR76"/>
      <c r="KUS76"/>
      <c r="KUT76"/>
      <c r="KUU76"/>
      <c r="KUV76"/>
      <c r="KUW76"/>
      <c r="KUX76"/>
      <c r="KUY76"/>
      <c r="KUZ76"/>
      <c r="KVA76"/>
      <c r="KVB76"/>
      <c r="KVC76"/>
      <c r="KVD76"/>
      <c r="KVE76"/>
      <c r="KVF76"/>
      <c r="KVG76"/>
      <c r="KVH76"/>
      <c r="KVI76"/>
      <c r="KVJ76"/>
      <c r="KVK76"/>
      <c r="KVL76"/>
      <c r="KVM76"/>
      <c r="KVN76"/>
      <c r="KVO76"/>
      <c r="KVP76"/>
      <c r="KVQ76"/>
      <c r="KVR76"/>
      <c r="KVS76"/>
      <c r="KVT76"/>
      <c r="KVU76"/>
      <c r="KVV76"/>
      <c r="KVW76"/>
      <c r="KVX76"/>
      <c r="KVY76"/>
      <c r="KVZ76"/>
      <c r="KWA76"/>
      <c r="KWB76"/>
      <c r="KWC76"/>
      <c r="KWD76"/>
      <c r="KWE76"/>
      <c r="KWF76"/>
      <c r="KWG76"/>
      <c r="KWH76"/>
      <c r="KWI76"/>
      <c r="KWJ76"/>
      <c r="KWK76"/>
      <c r="KWL76"/>
      <c r="KWM76"/>
      <c r="KWN76"/>
      <c r="KWO76"/>
      <c r="KWP76"/>
      <c r="KWQ76"/>
      <c r="KWR76"/>
      <c r="KWS76"/>
      <c r="KWT76"/>
      <c r="KWU76"/>
      <c r="KWV76"/>
      <c r="KWW76"/>
      <c r="KWX76"/>
      <c r="KWY76"/>
      <c r="KWZ76"/>
      <c r="KXA76"/>
      <c r="KXB76"/>
      <c r="KXC76"/>
      <c r="KXD76"/>
      <c r="KXE76"/>
      <c r="KXF76"/>
      <c r="KXG76"/>
      <c r="KXH76"/>
      <c r="KXI76"/>
      <c r="KXJ76"/>
      <c r="KXK76"/>
      <c r="KXL76"/>
      <c r="KXM76"/>
      <c r="KXN76"/>
      <c r="KXO76"/>
      <c r="KXP76"/>
      <c r="KXQ76"/>
      <c r="KXR76"/>
      <c r="KXS76"/>
      <c r="KXT76"/>
      <c r="KXU76"/>
      <c r="KXV76"/>
      <c r="KXW76"/>
      <c r="KXX76"/>
      <c r="KXY76"/>
      <c r="KXZ76"/>
      <c r="KYA76"/>
      <c r="KYB76"/>
      <c r="KYC76"/>
      <c r="KYD76"/>
      <c r="KYE76"/>
      <c r="KYF76"/>
      <c r="KYG76"/>
      <c r="KYH76"/>
      <c r="KYI76"/>
      <c r="KYJ76"/>
      <c r="KYK76"/>
      <c r="KYL76"/>
      <c r="KYM76"/>
      <c r="KYN76"/>
      <c r="KYO76"/>
      <c r="KYP76"/>
      <c r="KYQ76"/>
      <c r="KYR76"/>
      <c r="KYS76"/>
      <c r="KYT76"/>
      <c r="KYU76"/>
      <c r="KYV76"/>
      <c r="KYW76"/>
      <c r="KYX76"/>
      <c r="KYY76"/>
      <c r="KYZ76"/>
      <c r="KZA76"/>
      <c r="KZB76"/>
      <c r="KZC76"/>
      <c r="KZD76"/>
      <c r="KZE76"/>
      <c r="KZF76"/>
      <c r="KZG76"/>
      <c r="KZH76"/>
      <c r="KZI76"/>
      <c r="KZJ76"/>
      <c r="KZK76"/>
      <c r="KZL76"/>
      <c r="KZM76"/>
      <c r="KZN76"/>
      <c r="KZO76"/>
      <c r="KZP76"/>
      <c r="KZQ76"/>
      <c r="KZR76"/>
      <c r="KZS76"/>
      <c r="KZT76"/>
      <c r="KZU76"/>
      <c r="KZV76"/>
      <c r="KZW76"/>
      <c r="KZX76"/>
      <c r="KZY76"/>
      <c r="KZZ76"/>
      <c r="LAA76"/>
      <c r="LAB76"/>
      <c r="LAC76"/>
      <c r="LAD76"/>
      <c r="LAE76"/>
      <c r="LAF76"/>
      <c r="LAG76"/>
      <c r="LAH76"/>
      <c r="LAI76"/>
      <c r="LAJ76"/>
      <c r="LAK76"/>
      <c r="LAL76"/>
      <c r="LAM76"/>
      <c r="LAN76"/>
      <c r="LAO76"/>
      <c r="LAP76"/>
      <c r="LAQ76"/>
      <c r="LAR76"/>
      <c r="LAS76"/>
      <c r="LAT76"/>
      <c r="LAU76"/>
      <c r="LAV76"/>
      <c r="LAW76"/>
      <c r="LAX76"/>
      <c r="LAY76"/>
      <c r="LAZ76"/>
      <c r="LBA76"/>
      <c r="LBB76"/>
      <c r="LBC76"/>
      <c r="LBD76"/>
      <c r="LBE76"/>
      <c r="LBF76"/>
      <c r="LBG76"/>
      <c r="LBH76"/>
      <c r="LBI76"/>
      <c r="LBJ76"/>
      <c r="LBK76"/>
      <c r="LBL76"/>
      <c r="LBM76"/>
      <c r="LBN76"/>
      <c r="LBO76"/>
      <c r="LBP76"/>
      <c r="LBQ76"/>
      <c r="LBR76"/>
      <c r="LBS76"/>
      <c r="LBT76"/>
      <c r="LBU76"/>
      <c r="LBV76"/>
      <c r="LBW76"/>
      <c r="LBX76"/>
      <c r="LBY76"/>
      <c r="LBZ76"/>
      <c r="LCA76"/>
      <c r="LCB76"/>
      <c r="LCC76"/>
      <c r="LCD76"/>
      <c r="LCE76"/>
      <c r="LCF76"/>
      <c r="LCG76"/>
      <c r="LCH76"/>
      <c r="LCI76"/>
      <c r="LCJ76"/>
      <c r="LCK76"/>
      <c r="LCL76"/>
      <c r="LCM76"/>
      <c r="LCN76"/>
      <c r="LCO76"/>
      <c r="LCP76"/>
      <c r="LCQ76"/>
      <c r="LCR76"/>
      <c r="LCS76"/>
      <c r="LCT76"/>
      <c r="LCU76"/>
      <c r="LCV76"/>
      <c r="LCW76"/>
      <c r="LCX76"/>
      <c r="LCY76"/>
      <c r="LCZ76"/>
      <c r="LDA76"/>
      <c r="LDB76"/>
      <c r="LDC76"/>
      <c r="LDD76"/>
      <c r="LDE76"/>
      <c r="LDF76"/>
      <c r="LDG76"/>
      <c r="LDH76"/>
      <c r="LDI76"/>
      <c r="LDJ76"/>
      <c r="LDK76"/>
      <c r="LDL76"/>
      <c r="LDM76"/>
      <c r="LDN76"/>
      <c r="LDO76"/>
      <c r="LDP76"/>
      <c r="LDQ76"/>
      <c r="LDR76"/>
      <c r="LDS76"/>
      <c r="LDT76"/>
      <c r="LDU76"/>
      <c r="LDV76"/>
      <c r="LDW76"/>
      <c r="LDX76"/>
      <c r="LDY76"/>
      <c r="LDZ76"/>
      <c r="LEA76"/>
      <c r="LEB76"/>
      <c r="LEC76"/>
      <c r="LED76"/>
      <c r="LEE76"/>
      <c r="LEF76"/>
      <c r="LEG76"/>
      <c r="LEH76"/>
      <c r="LEI76"/>
      <c r="LEJ76"/>
      <c r="LEK76"/>
      <c r="LEL76"/>
      <c r="LEM76"/>
      <c r="LEN76"/>
      <c r="LEO76"/>
      <c r="LEP76"/>
      <c r="LEQ76"/>
      <c r="LER76"/>
      <c r="LES76"/>
      <c r="LET76"/>
      <c r="LEU76"/>
      <c r="LEV76"/>
      <c r="LEW76"/>
      <c r="LEX76"/>
      <c r="LEY76"/>
      <c r="LEZ76"/>
      <c r="LFA76"/>
      <c r="LFB76"/>
      <c r="LFC76"/>
      <c r="LFD76"/>
      <c r="LFE76"/>
      <c r="LFF76"/>
      <c r="LFG76"/>
      <c r="LFH76"/>
      <c r="LFI76"/>
      <c r="LFJ76"/>
      <c r="LFK76"/>
      <c r="LFL76"/>
      <c r="LFM76"/>
      <c r="LFN76"/>
      <c r="LFO76"/>
      <c r="LFP76"/>
      <c r="LFQ76"/>
      <c r="LFR76"/>
      <c r="LFS76"/>
      <c r="LFT76"/>
      <c r="LFU76"/>
      <c r="LFV76"/>
      <c r="LFW76"/>
      <c r="LFX76"/>
      <c r="LFY76"/>
      <c r="LFZ76"/>
      <c r="LGA76"/>
      <c r="LGB76"/>
      <c r="LGC76"/>
      <c r="LGD76"/>
      <c r="LGE76"/>
      <c r="LGF76"/>
      <c r="LGG76"/>
      <c r="LGH76"/>
      <c r="LGI76"/>
      <c r="LGJ76"/>
      <c r="LGK76"/>
      <c r="LGL76"/>
      <c r="LGM76"/>
      <c r="LGN76"/>
      <c r="LGO76"/>
      <c r="LGP76"/>
      <c r="LGQ76"/>
      <c r="LGR76"/>
      <c r="LGS76"/>
      <c r="LGT76"/>
      <c r="LGU76"/>
      <c r="LGV76"/>
      <c r="LGW76"/>
      <c r="LGX76"/>
      <c r="LGY76"/>
      <c r="LGZ76"/>
      <c r="LHA76"/>
      <c r="LHB76"/>
      <c r="LHC76"/>
      <c r="LHD76"/>
      <c r="LHE76"/>
      <c r="LHF76"/>
      <c r="LHG76"/>
      <c r="LHH76"/>
      <c r="LHI76"/>
      <c r="LHJ76"/>
      <c r="LHK76"/>
      <c r="LHL76"/>
      <c r="LHM76"/>
      <c r="LHN76"/>
      <c r="LHO76"/>
      <c r="LHP76"/>
      <c r="LHQ76"/>
      <c r="LHR76"/>
      <c r="LHS76"/>
      <c r="LHT76"/>
      <c r="LHU76"/>
      <c r="LHV76"/>
      <c r="LHW76"/>
      <c r="LHX76"/>
      <c r="LHY76"/>
      <c r="LHZ76"/>
      <c r="LIA76"/>
      <c r="LIB76"/>
      <c r="LIC76"/>
      <c r="LID76"/>
      <c r="LIE76"/>
      <c r="LIF76"/>
      <c r="LIG76"/>
      <c r="LIH76"/>
      <c r="LII76"/>
      <c r="LIJ76"/>
      <c r="LIK76"/>
      <c r="LIL76"/>
      <c r="LIM76"/>
      <c r="LIN76"/>
      <c r="LIO76"/>
      <c r="LIP76"/>
      <c r="LIQ76"/>
      <c r="LIR76"/>
      <c r="LIS76"/>
      <c r="LIT76"/>
      <c r="LIU76"/>
      <c r="LIV76"/>
      <c r="LIW76"/>
      <c r="LIX76"/>
      <c r="LIY76"/>
      <c r="LIZ76"/>
      <c r="LJA76"/>
      <c r="LJB76"/>
      <c r="LJC76"/>
      <c r="LJD76"/>
      <c r="LJE76"/>
      <c r="LJF76"/>
      <c r="LJG76"/>
      <c r="LJH76"/>
      <c r="LJI76"/>
      <c r="LJJ76"/>
      <c r="LJK76"/>
      <c r="LJL76"/>
      <c r="LJM76"/>
      <c r="LJN76"/>
      <c r="LJO76"/>
      <c r="LJP76"/>
      <c r="LJQ76"/>
      <c r="LJR76"/>
      <c r="LJS76"/>
      <c r="LJT76"/>
      <c r="LJU76"/>
      <c r="LJV76"/>
      <c r="LJW76"/>
      <c r="LJX76"/>
      <c r="LJY76"/>
      <c r="LJZ76"/>
      <c r="LKA76"/>
      <c r="LKB76"/>
      <c r="LKC76"/>
      <c r="LKD76"/>
      <c r="LKE76"/>
      <c r="LKF76"/>
      <c r="LKG76"/>
      <c r="LKH76"/>
      <c r="LKI76"/>
      <c r="LKJ76"/>
      <c r="LKK76"/>
      <c r="LKL76"/>
      <c r="LKM76"/>
      <c r="LKN76"/>
      <c r="LKO76"/>
      <c r="LKP76"/>
      <c r="LKQ76"/>
      <c r="LKR76"/>
      <c r="LKS76"/>
      <c r="LKT76"/>
      <c r="LKU76"/>
      <c r="LKV76"/>
      <c r="LKW76"/>
      <c r="LKX76"/>
      <c r="LKY76"/>
      <c r="LKZ76"/>
      <c r="LLA76"/>
      <c r="LLB76"/>
      <c r="LLC76"/>
      <c r="LLD76"/>
      <c r="LLE76"/>
      <c r="LLF76"/>
      <c r="LLG76"/>
      <c r="LLH76"/>
      <c r="LLI76"/>
      <c r="LLJ76"/>
      <c r="LLK76"/>
      <c r="LLL76"/>
      <c r="LLM76"/>
      <c r="LLN76"/>
      <c r="LLO76"/>
      <c r="LLP76"/>
      <c r="LLQ76"/>
      <c r="LLR76"/>
      <c r="LLS76"/>
      <c r="LLT76"/>
      <c r="LLU76"/>
      <c r="LLV76"/>
      <c r="LLW76"/>
      <c r="LLX76"/>
      <c r="LLY76"/>
      <c r="LLZ76"/>
      <c r="LMA76"/>
      <c r="LMB76"/>
      <c r="LMC76"/>
      <c r="LMD76"/>
      <c r="LME76"/>
      <c r="LMF76"/>
      <c r="LMG76"/>
      <c r="LMH76"/>
      <c r="LMI76"/>
      <c r="LMJ76"/>
      <c r="LMK76"/>
      <c r="LML76"/>
      <c r="LMM76"/>
      <c r="LMN76"/>
      <c r="LMO76"/>
      <c r="LMP76"/>
      <c r="LMQ76"/>
      <c r="LMR76"/>
      <c r="LMS76"/>
      <c r="LMT76"/>
      <c r="LMU76"/>
      <c r="LMV76"/>
      <c r="LMW76"/>
      <c r="LMX76"/>
      <c r="LMY76"/>
      <c r="LMZ76"/>
      <c r="LNA76"/>
      <c r="LNB76"/>
      <c r="LNC76"/>
      <c r="LND76"/>
      <c r="LNE76"/>
      <c r="LNF76"/>
      <c r="LNG76"/>
      <c r="LNH76"/>
      <c r="LNI76"/>
      <c r="LNJ76"/>
      <c r="LNK76"/>
      <c r="LNL76"/>
      <c r="LNM76"/>
      <c r="LNN76"/>
      <c r="LNO76"/>
      <c r="LNP76"/>
      <c r="LNQ76"/>
      <c r="LNR76"/>
      <c r="LNS76"/>
      <c r="LNT76"/>
      <c r="LNU76"/>
      <c r="LNV76"/>
      <c r="LNW76"/>
      <c r="LNX76"/>
      <c r="LNY76"/>
      <c r="LNZ76"/>
      <c r="LOA76"/>
      <c r="LOB76"/>
      <c r="LOC76"/>
      <c r="LOD76"/>
      <c r="LOE76"/>
      <c r="LOF76"/>
      <c r="LOG76"/>
      <c r="LOH76"/>
      <c r="LOI76"/>
      <c r="LOJ76"/>
      <c r="LOK76"/>
      <c r="LOL76"/>
      <c r="LOM76"/>
      <c r="LON76"/>
      <c r="LOO76"/>
      <c r="LOP76"/>
      <c r="LOQ76"/>
      <c r="LOR76"/>
      <c r="LOS76"/>
      <c r="LOT76"/>
      <c r="LOU76"/>
      <c r="LOV76"/>
      <c r="LOW76"/>
      <c r="LOX76"/>
      <c r="LOY76"/>
      <c r="LOZ76"/>
      <c r="LPA76"/>
      <c r="LPB76"/>
      <c r="LPC76"/>
      <c r="LPD76"/>
      <c r="LPE76"/>
      <c r="LPF76"/>
      <c r="LPG76"/>
      <c r="LPH76"/>
      <c r="LPI76"/>
      <c r="LPJ76"/>
      <c r="LPK76"/>
      <c r="LPL76"/>
      <c r="LPM76"/>
      <c r="LPN76"/>
      <c r="LPO76"/>
      <c r="LPP76"/>
      <c r="LPQ76"/>
      <c r="LPR76"/>
      <c r="LPS76"/>
      <c r="LPT76"/>
      <c r="LPU76"/>
      <c r="LPV76"/>
      <c r="LPW76"/>
      <c r="LPX76"/>
      <c r="LPY76"/>
      <c r="LPZ76"/>
      <c r="LQA76"/>
      <c r="LQB76"/>
      <c r="LQC76"/>
      <c r="LQD76"/>
      <c r="LQE76"/>
      <c r="LQF76"/>
      <c r="LQG76"/>
      <c r="LQH76"/>
      <c r="LQI76"/>
      <c r="LQJ76"/>
      <c r="LQK76"/>
      <c r="LQL76"/>
      <c r="LQM76"/>
      <c r="LQN76"/>
      <c r="LQO76"/>
      <c r="LQP76"/>
      <c r="LQQ76"/>
      <c r="LQR76"/>
      <c r="LQS76"/>
      <c r="LQT76"/>
      <c r="LQU76"/>
      <c r="LQV76"/>
      <c r="LQW76"/>
      <c r="LQX76"/>
      <c r="LQY76"/>
      <c r="LQZ76"/>
      <c r="LRA76"/>
      <c r="LRB76"/>
      <c r="LRC76"/>
      <c r="LRD76"/>
      <c r="LRE76"/>
      <c r="LRF76"/>
      <c r="LRG76"/>
      <c r="LRH76"/>
      <c r="LRI76"/>
      <c r="LRJ76"/>
      <c r="LRK76"/>
      <c r="LRL76"/>
      <c r="LRM76"/>
      <c r="LRN76"/>
      <c r="LRO76"/>
      <c r="LRP76"/>
      <c r="LRQ76"/>
      <c r="LRR76"/>
      <c r="LRS76"/>
      <c r="LRT76"/>
      <c r="LRU76"/>
      <c r="LRV76"/>
      <c r="LRW76"/>
      <c r="LRX76"/>
      <c r="LRY76"/>
      <c r="LRZ76"/>
      <c r="LSA76"/>
      <c r="LSB76"/>
      <c r="LSC76"/>
      <c r="LSD76"/>
      <c r="LSE76"/>
      <c r="LSF76"/>
      <c r="LSG76"/>
      <c r="LSH76"/>
      <c r="LSI76"/>
      <c r="LSJ76"/>
      <c r="LSK76"/>
      <c r="LSL76"/>
      <c r="LSM76"/>
      <c r="LSN76"/>
      <c r="LSO76"/>
      <c r="LSP76"/>
      <c r="LSQ76"/>
      <c r="LSR76"/>
      <c r="LSS76"/>
      <c r="LST76"/>
      <c r="LSU76"/>
      <c r="LSV76"/>
      <c r="LSW76"/>
      <c r="LSX76"/>
      <c r="LSY76"/>
      <c r="LSZ76"/>
      <c r="LTA76"/>
      <c r="LTB76"/>
      <c r="LTC76"/>
      <c r="LTD76"/>
      <c r="LTE76"/>
      <c r="LTF76"/>
      <c r="LTG76"/>
      <c r="LTH76"/>
      <c r="LTI76"/>
      <c r="LTJ76"/>
      <c r="LTK76"/>
      <c r="LTL76"/>
      <c r="LTM76"/>
      <c r="LTN76"/>
      <c r="LTO76"/>
      <c r="LTP76"/>
      <c r="LTQ76"/>
      <c r="LTR76"/>
      <c r="LTS76"/>
      <c r="LTT76"/>
      <c r="LTU76"/>
      <c r="LTV76"/>
      <c r="LTW76"/>
      <c r="LTX76"/>
      <c r="LTY76"/>
      <c r="LTZ76"/>
      <c r="LUA76"/>
      <c r="LUB76"/>
      <c r="LUC76"/>
      <c r="LUD76"/>
      <c r="LUE76"/>
      <c r="LUF76"/>
      <c r="LUG76"/>
      <c r="LUH76"/>
      <c r="LUI76"/>
      <c r="LUJ76"/>
      <c r="LUK76"/>
      <c r="LUL76"/>
      <c r="LUM76"/>
      <c r="LUN76"/>
      <c r="LUO76"/>
      <c r="LUP76"/>
      <c r="LUQ76"/>
      <c r="LUR76"/>
      <c r="LUS76"/>
      <c r="LUT76"/>
      <c r="LUU76"/>
      <c r="LUV76"/>
      <c r="LUW76"/>
      <c r="LUX76"/>
      <c r="LUY76"/>
      <c r="LUZ76"/>
      <c r="LVA76"/>
      <c r="LVB76"/>
      <c r="LVC76"/>
      <c r="LVD76"/>
      <c r="LVE76"/>
      <c r="LVF76"/>
      <c r="LVG76"/>
      <c r="LVH76"/>
      <c r="LVI76"/>
      <c r="LVJ76"/>
      <c r="LVK76"/>
      <c r="LVL76"/>
      <c r="LVM76"/>
      <c r="LVN76"/>
      <c r="LVO76"/>
      <c r="LVP76"/>
      <c r="LVQ76"/>
      <c r="LVR76"/>
      <c r="LVS76"/>
      <c r="LVT76"/>
      <c r="LVU76"/>
      <c r="LVV76"/>
      <c r="LVW76"/>
      <c r="LVX76"/>
      <c r="LVY76"/>
      <c r="LVZ76"/>
      <c r="LWA76"/>
      <c r="LWB76"/>
      <c r="LWC76"/>
      <c r="LWD76"/>
      <c r="LWE76"/>
      <c r="LWF76"/>
      <c r="LWG76"/>
      <c r="LWH76"/>
      <c r="LWI76"/>
      <c r="LWJ76"/>
      <c r="LWK76"/>
      <c r="LWL76"/>
      <c r="LWM76"/>
      <c r="LWN76"/>
      <c r="LWO76"/>
      <c r="LWP76"/>
      <c r="LWQ76"/>
      <c r="LWR76"/>
      <c r="LWS76"/>
      <c r="LWT76"/>
      <c r="LWU76"/>
      <c r="LWV76"/>
      <c r="LWW76"/>
      <c r="LWX76"/>
      <c r="LWY76"/>
      <c r="LWZ76"/>
      <c r="LXA76"/>
      <c r="LXB76"/>
      <c r="LXC76"/>
      <c r="LXD76"/>
      <c r="LXE76"/>
      <c r="LXF76"/>
      <c r="LXG76"/>
      <c r="LXH76"/>
      <c r="LXI76"/>
      <c r="LXJ76"/>
      <c r="LXK76"/>
      <c r="LXL76"/>
      <c r="LXM76"/>
      <c r="LXN76"/>
      <c r="LXO76"/>
      <c r="LXP76"/>
      <c r="LXQ76"/>
      <c r="LXR76"/>
      <c r="LXS76"/>
      <c r="LXT76"/>
      <c r="LXU76"/>
      <c r="LXV76"/>
      <c r="LXW76"/>
      <c r="LXX76"/>
      <c r="LXY76"/>
      <c r="LXZ76"/>
      <c r="LYA76"/>
      <c r="LYB76"/>
      <c r="LYC76"/>
      <c r="LYD76"/>
      <c r="LYE76"/>
      <c r="LYF76"/>
      <c r="LYG76"/>
      <c r="LYH76"/>
      <c r="LYI76"/>
      <c r="LYJ76"/>
      <c r="LYK76"/>
      <c r="LYL76"/>
      <c r="LYM76"/>
      <c r="LYN76"/>
      <c r="LYO76"/>
      <c r="LYP76"/>
      <c r="LYQ76"/>
      <c r="LYR76"/>
      <c r="LYS76"/>
      <c r="LYT76"/>
      <c r="LYU76"/>
      <c r="LYV76"/>
      <c r="LYW76"/>
      <c r="LYX76"/>
      <c r="LYY76"/>
      <c r="LYZ76"/>
      <c r="LZA76"/>
      <c r="LZB76"/>
      <c r="LZC76"/>
      <c r="LZD76"/>
      <c r="LZE76"/>
      <c r="LZF76"/>
      <c r="LZG76"/>
      <c r="LZH76"/>
      <c r="LZI76"/>
      <c r="LZJ76"/>
      <c r="LZK76"/>
      <c r="LZL76"/>
      <c r="LZM76"/>
      <c r="LZN76"/>
      <c r="LZO76"/>
      <c r="LZP76"/>
      <c r="LZQ76"/>
      <c r="LZR76"/>
      <c r="LZS76"/>
      <c r="LZT76"/>
      <c r="LZU76"/>
      <c r="LZV76"/>
      <c r="LZW76"/>
      <c r="LZX76"/>
      <c r="LZY76"/>
      <c r="LZZ76"/>
      <c r="MAA76"/>
      <c r="MAB76"/>
      <c r="MAC76"/>
      <c r="MAD76"/>
      <c r="MAE76"/>
      <c r="MAF76"/>
      <c r="MAG76"/>
      <c r="MAH76"/>
      <c r="MAI76"/>
      <c r="MAJ76"/>
      <c r="MAK76"/>
      <c r="MAL76"/>
      <c r="MAM76"/>
      <c r="MAN76"/>
      <c r="MAO76"/>
      <c r="MAP76"/>
      <c r="MAQ76"/>
      <c r="MAR76"/>
      <c r="MAS76"/>
      <c r="MAT76"/>
      <c r="MAU76"/>
      <c r="MAV76"/>
      <c r="MAW76"/>
      <c r="MAX76"/>
      <c r="MAY76"/>
      <c r="MAZ76"/>
      <c r="MBA76"/>
      <c r="MBB76"/>
      <c r="MBC76"/>
      <c r="MBD76"/>
      <c r="MBE76"/>
      <c r="MBF76"/>
      <c r="MBG76"/>
      <c r="MBH76"/>
      <c r="MBI76"/>
      <c r="MBJ76"/>
      <c r="MBK76"/>
      <c r="MBL76"/>
      <c r="MBM76"/>
      <c r="MBN76"/>
      <c r="MBO76"/>
      <c r="MBP76"/>
      <c r="MBQ76"/>
      <c r="MBR76"/>
      <c r="MBS76"/>
      <c r="MBT76"/>
      <c r="MBU76"/>
      <c r="MBV76"/>
      <c r="MBW76"/>
      <c r="MBX76"/>
      <c r="MBY76"/>
      <c r="MBZ76"/>
      <c r="MCA76"/>
      <c r="MCB76"/>
      <c r="MCC76"/>
      <c r="MCD76"/>
      <c r="MCE76"/>
      <c r="MCF76"/>
      <c r="MCG76"/>
      <c r="MCH76"/>
      <c r="MCI76"/>
      <c r="MCJ76"/>
      <c r="MCK76"/>
      <c r="MCL76"/>
      <c r="MCM76"/>
      <c r="MCN76"/>
      <c r="MCO76"/>
      <c r="MCP76"/>
      <c r="MCQ76"/>
      <c r="MCR76"/>
      <c r="MCS76"/>
      <c r="MCT76"/>
      <c r="MCU76"/>
      <c r="MCV76"/>
      <c r="MCW76"/>
      <c r="MCX76"/>
      <c r="MCY76"/>
      <c r="MCZ76"/>
      <c r="MDA76"/>
      <c r="MDB76"/>
      <c r="MDC76"/>
      <c r="MDD76"/>
      <c r="MDE76"/>
      <c r="MDF76"/>
      <c r="MDG76"/>
      <c r="MDH76"/>
      <c r="MDI76"/>
      <c r="MDJ76"/>
      <c r="MDK76"/>
      <c r="MDL76"/>
      <c r="MDM76"/>
      <c r="MDN76"/>
      <c r="MDO76"/>
      <c r="MDP76"/>
      <c r="MDQ76"/>
      <c r="MDR76"/>
      <c r="MDS76"/>
      <c r="MDT76"/>
      <c r="MDU76"/>
      <c r="MDV76"/>
      <c r="MDW76"/>
      <c r="MDX76"/>
      <c r="MDY76"/>
      <c r="MDZ76"/>
      <c r="MEA76"/>
      <c r="MEB76"/>
      <c r="MEC76"/>
      <c r="MED76"/>
      <c r="MEE76"/>
      <c r="MEF76"/>
      <c r="MEG76"/>
      <c r="MEH76"/>
      <c r="MEI76"/>
      <c r="MEJ76"/>
      <c r="MEK76"/>
      <c r="MEL76"/>
      <c r="MEM76"/>
      <c r="MEN76"/>
      <c r="MEO76"/>
      <c r="MEP76"/>
      <c r="MEQ76"/>
      <c r="MER76"/>
      <c r="MES76"/>
      <c r="MET76"/>
      <c r="MEU76"/>
      <c r="MEV76"/>
      <c r="MEW76"/>
      <c r="MEX76"/>
      <c r="MEY76"/>
      <c r="MEZ76"/>
      <c r="MFA76"/>
      <c r="MFB76"/>
      <c r="MFC76"/>
      <c r="MFD76"/>
      <c r="MFE76"/>
      <c r="MFF76"/>
      <c r="MFG76"/>
      <c r="MFH76"/>
      <c r="MFI76"/>
      <c r="MFJ76"/>
      <c r="MFK76"/>
      <c r="MFL76"/>
      <c r="MFM76"/>
      <c r="MFN76"/>
      <c r="MFO76"/>
      <c r="MFP76"/>
      <c r="MFQ76"/>
      <c r="MFR76"/>
      <c r="MFS76"/>
      <c r="MFT76"/>
      <c r="MFU76"/>
      <c r="MFV76"/>
      <c r="MFW76"/>
      <c r="MFX76"/>
      <c r="MFY76"/>
      <c r="MFZ76"/>
      <c r="MGA76"/>
      <c r="MGB76"/>
      <c r="MGC76"/>
      <c r="MGD76"/>
      <c r="MGE76"/>
      <c r="MGF76"/>
      <c r="MGG76"/>
      <c r="MGH76"/>
      <c r="MGI76"/>
      <c r="MGJ76"/>
      <c r="MGK76"/>
      <c r="MGL76"/>
      <c r="MGM76"/>
      <c r="MGN76"/>
      <c r="MGO76"/>
      <c r="MGP76"/>
      <c r="MGQ76"/>
      <c r="MGR76"/>
      <c r="MGS76"/>
      <c r="MGT76"/>
      <c r="MGU76"/>
      <c r="MGV76"/>
      <c r="MGW76"/>
      <c r="MGX76"/>
      <c r="MGY76"/>
      <c r="MGZ76"/>
      <c r="MHA76"/>
      <c r="MHB76"/>
      <c r="MHC76"/>
      <c r="MHD76"/>
      <c r="MHE76"/>
      <c r="MHF76"/>
      <c r="MHG76"/>
      <c r="MHH76"/>
      <c r="MHI76"/>
      <c r="MHJ76"/>
      <c r="MHK76"/>
      <c r="MHL76"/>
      <c r="MHM76"/>
      <c r="MHN76"/>
      <c r="MHO76"/>
      <c r="MHP76"/>
      <c r="MHQ76"/>
      <c r="MHR76"/>
      <c r="MHS76"/>
      <c r="MHT76"/>
      <c r="MHU76"/>
      <c r="MHV76"/>
      <c r="MHW76"/>
      <c r="MHX76"/>
      <c r="MHY76"/>
      <c r="MHZ76"/>
      <c r="MIA76"/>
      <c r="MIB76"/>
      <c r="MIC76"/>
      <c r="MID76"/>
      <c r="MIE76"/>
      <c r="MIF76"/>
      <c r="MIG76"/>
      <c r="MIH76"/>
      <c r="MII76"/>
      <c r="MIJ76"/>
      <c r="MIK76"/>
      <c r="MIL76"/>
      <c r="MIM76"/>
      <c r="MIN76"/>
      <c r="MIO76"/>
      <c r="MIP76"/>
      <c r="MIQ76"/>
      <c r="MIR76"/>
      <c r="MIS76"/>
      <c r="MIT76"/>
      <c r="MIU76"/>
      <c r="MIV76"/>
      <c r="MIW76"/>
      <c r="MIX76"/>
      <c r="MIY76"/>
      <c r="MIZ76"/>
      <c r="MJA76"/>
      <c r="MJB76"/>
      <c r="MJC76"/>
      <c r="MJD76"/>
      <c r="MJE76"/>
      <c r="MJF76"/>
      <c r="MJG76"/>
      <c r="MJH76"/>
      <c r="MJI76"/>
      <c r="MJJ76"/>
      <c r="MJK76"/>
      <c r="MJL76"/>
      <c r="MJM76"/>
      <c r="MJN76"/>
      <c r="MJO76"/>
      <c r="MJP76"/>
      <c r="MJQ76"/>
      <c r="MJR76"/>
      <c r="MJS76"/>
      <c r="MJT76"/>
      <c r="MJU76"/>
      <c r="MJV76"/>
      <c r="MJW76"/>
      <c r="MJX76"/>
      <c r="MJY76"/>
      <c r="MJZ76"/>
      <c r="MKA76"/>
      <c r="MKB76"/>
      <c r="MKC76"/>
      <c r="MKD76"/>
      <c r="MKE76"/>
      <c r="MKF76"/>
      <c r="MKG76"/>
      <c r="MKH76"/>
      <c r="MKI76"/>
      <c r="MKJ76"/>
      <c r="MKK76"/>
      <c r="MKL76"/>
      <c r="MKM76"/>
      <c r="MKN76"/>
      <c r="MKO76"/>
      <c r="MKP76"/>
      <c r="MKQ76"/>
      <c r="MKR76"/>
      <c r="MKS76"/>
      <c r="MKT76"/>
      <c r="MKU76"/>
      <c r="MKV76"/>
      <c r="MKW76"/>
      <c r="MKX76"/>
      <c r="MKY76"/>
      <c r="MKZ76"/>
      <c r="MLA76"/>
      <c r="MLB76"/>
      <c r="MLC76"/>
      <c r="MLD76"/>
      <c r="MLE76"/>
      <c r="MLF76"/>
      <c r="MLG76"/>
      <c r="MLH76"/>
      <c r="MLI76"/>
      <c r="MLJ76"/>
      <c r="MLK76"/>
      <c r="MLL76"/>
      <c r="MLM76"/>
      <c r="MLN76"/>
      <c r="MLO76"/>
      <c r="MLP76"/>
      <c r="MLQ76"/>
      <c r="MLR76"/>
      <c r="MLS76"/>
      <c r="MLT76"/>
      <c r="MLU76"/>
      <c r="MLV76"/>
      <c r="MLW76"/>
      <c r="MLX76"/>
      <c r="MLY76"/>
      <c r="MLZ76"/>
      <c r="MMA76"/>
      <c r="MMB76"/>
      <c r="MMC76"/>
      <c r="MMD76"/>
      <c r="MME76"/>
      <c r="MMF76"/>
      <c r="MMG76"/>
      <c r="MMH76"/>
      <c r="MMI76"/>
      <c r="MMJ76"/>
      <c r="MMK76"/>
      <c r="MML76"/>
      <c r="MMM76"/>
      <c r="MMN76"/>
      <c r="MMO76"/>
      <c r="MMP76"/>
      <c r="MMQ76"/>
      <c r="MMR76"/>
      <c r="MMS76"/>
      <c r="MMT76"/>
      <c r="MMU76"/>
      <c r="MMV76"/>
      <c r="MMW76"/>
      <c r="MMX76"/>
      <c r="MMY76"/>
      <c r="MMZ76"/>
      <c r="MNA76"/>
      <c r="MNB76"/>
      <c r="MNC76"/>
      <c r="MND76"/>
      <c r="MNE76"/>
      <c r="MNF76"/>
      <c r="MNG76"/>
      <c r="MNH76"/>
      <c r="MNI76"/>
      <c r="MNJ76"/>
      <c r="MNK76"/>
      <c r="MNL76"/>
      <c r="MNM76"/>
      <c r="MNN76"/>
      <c r="MNO76"/>
      <c r="MNP76"/>
      <c r="MNQ76"/>
      <c r="MNR76"/>
      <c r="MNS76"/>
      <c r="MNT76"/>
      <c r="MNU76"/>
      <c r="MNV76"/>
      <c r="MNW76"/>
      <c r="MNX76"/>
      <c r="MNY76"/>
      <c r="MNZ76"/>
      <c r="MOA76"/>
      <c r="MOB76"/>
      <c r="MOC76"/>
      <c r="MOD76"/>
      <c r="MOE76"/>
      <c r="MOF76"/>
      <c r="MOG76"/>
      <c r="MOH76"/>
      <c r="MOI76"/>
      <c r="MOJ76"/>
      <c r="MOK76"/>
      <c r="MOL76"/>
      <c r="MOM76"/>
      <c r="MON76"/>
      <c r="MOO76"/>
      <c r="MOP76"/>
      <c r="MOQ76"/>
      <c r="MOR76"/>
      <c r="MOS76"/>
      <c r="MOT76"/>
      <c r="MOU76"/>
      <c r="MOV76"/>
      <c r="MOW76"/>
      <c r="MOX76"/>
      <c r="MOY76"/>
      <c r="MOZ76"/>
      <c r="MPA76"/>
      <c r="MPB76"/>
      <c r="MPC76"/>
      <c r="MPD76"/>
      <c r="MPE76"/>
      <c r="MPF76"/>
      <c r="MPG76"/>
      <c r="MPH76"/>
      <c r="MPI76"/>
      <c r="MPJ76"/>
      <c r="MPK76"/>
      <c r="MPL76"/>
      <c r="MPM76"/>
      <c r="MPN76"/>
      <c r="MPO76"/>
      <c r="MPP76"/>
      <c r="MPQ76"/>
      <c r="MPR76"/>
      <c r="MPS76"/>
      <c r="MPT76"/>
      <c r="MPU76"/>
      <c r="MPV76"/>
      <c r="MPW76"/>
      <c r="MPX76"/>
      <c r="MPY76"/>
      <c r="MPZ76"/>
      <c r="MQA76"/>
      <c r="MQB76"/>
      <c r="MQC76"/>
      <c r="MQD76"/>
      <c r="MQE76"/>
      <c r="MQF76"/>
      <c r="MQG76"/>
      <c r="MQH76"/>
      <c r="MQI76"/>
      <c r="MQJ76"/>
      <c r="MQK76"/>
      <c r="MQL76"/>
      <c r="MQM76"/>
      <c r="MQN76"/>
      <c r="MQO76"/>
      <c r="MQP76"/>
      <c r="MQQ76"/>
      <c r="MQR76"/>
      <c r="MQS76"/>
      <c r="MQT76"/>
      <c r="MQU76"/>
      <c r="MQV76"/>
      <c r="MQW76"/>
      <c r="MQX76"/>
      <c r="MQY76"/>
      <c r="MQZ76"/>
      <c r="MRA76"/>
      <c r="MRB76"/>
      <c r="MRC76"/>
      <c r="MRD76"/>
      <c r="MRE76"/>
      <c r="MRF76"/>
      <c r="MRG76"/>
      <c r="MRH76"/>
      <c r="MRI76"/>
      <c r="MRJ76"/>
      <c r="MRK76"/>
      <c r="MRL76"/>
      <c r="MRM76"/>
      <c r="MRN76"/>
      <c r="MRO76"/>
      <c r="MRP76"/>
      <c r="MRQ76"/>
      <c r="MRR76"/>
      <c r="MRS76"/>
      <c r="MRT76"/>
      <c r="MRU76"/>
      <c r="MRV76"/>
      <c r="MRW76"/>
      <c r="MRX76"/>
      <c r="MRY76"/>
      <c r="MRZ76"/>
      <c r="MSA76"/>
      <c r="MSB76"/>
      <c r="MSC76"/>
      <c r="MSD76"/>
      <c r="MSE76"/>
      <c r="MSF76"/>
      <c r="MSG76"/>
      <c r="MSH76"/>
      <c r="MSI76"/>
      <c r="MSJ76"/>
      <c r="MSK76"/>
      <c r="MSL76"/>
      <c r="MSM76"/>
      <c r="MSN76"/>
      <c r="MSO76"/>
      <c r="MSP76"/>
      <c r="MSQ76"/>
      <c r="MSR76"/>
      <c r="MSS76"/>
      <c r="MST76"/>
      <c r="MSU76"/>
      <c r="MSV76"/>
      <c r="MSW76"/>
      <c r="MSX76"/>
      <c r="MSY76"/>
      <c r="MSZ76"/>
      <c r="MTA76"/>
      <c r="MTB76"/>
      <c r="MTC76"/>
      <c r="MTD76"/>
      <c r="MTE76"/>
      <c r="MTF76"/>
      <c r="MTG76"/>
      <c r="MTH76"/>
      <c r="MTI76"/>
      <c r="MTJ76"/>
      <c r="MTK76"/>
      <c r="MTL76"/>
      <c r="MTM76"/>
      <c r="MTN76"/>
      <c r="MTO76"/>
      <c r="MTP76"/>
      <c r="MTQ76"/>
      <c r="MTR76"/>
      <c r="MTS76"/>
      <c r="MTT76"/>
      <c r="MTU76"/>
      <c r="MTV76"/>
      <c r="MTW76"/>
      <c r="MTX76"/>
      <c r="MTY76"/>
      <c r="MTZ76"/>
      <c r="MUA76"/>
      <c r="MUB76"/>
      <c r="MUC76"/>
      <c r="MUD76"/>
      <c r="MUE76"/>
      <c r="MUF76"/>
      <c r="MUG76"/>
      <c r="MUH76"/>
      <c r="MUI76"/>
      <c r="MUJ76"/>
      <c r="MUK76"/>
      <c r="MUL76"/>
      <c r="MUM76"/>
      <c r="MUN76"/>
      <c r="MUO76"/>
      <c r="MUP76"/>
      <c r="MUQ76"/>
      <c r="MUR76"/>
      <c r="MUS76"/>
      <c r="MUT76"/>
      <c r="MUU76"/>
      <c r="MUV76"/>
      <c r="MUW76"/>
      <c r="MUX76"/>
      <c r="MUY76"/>
      <c r="MUZ76"/>
      <c r="MVA76"/>
      <c r="MVB76"/>
      <c r="MVC76"/>
      <c r="MVD76"/>
      <c r="MVE76"/>
      <c r="MVF76"/>
      <c r="MVG76"/>
      <c r="MVH76"/>
      <c r="MVI76"/>
      <c r="MVJ76"/>
      <c r="MVK76"/>
      <c r="MVL76"/>
      <c r="MVM76"/>
      <c r="MVN76"/>
      <c r="MVO76"/>
      <c r="MVP76"/>
      <c r="MVQ76"/>
      <c r="MVR76"/>
      <c r="MVS76"/>
      <c r="MVT76"/>
      <c r="MVU76"/>
      <c r="MVV76"/>
      <c r="MVW76"/>
      <c r="MVX76"/>
      <c r="MVY76"/>
      <c r="MVZ76"/>
      <c r="MWA76"/>
      <c r="MWB76"/>
      <c r="MWC76"/>
      <c r="MWD76"/>
      <c r="MWE76"/>
      <c r="MWF76"/>
      <c r="MWG76"/>
      <c r="MWH76"/>
      <c r="MWI76"/>
      <c r="MWJ76"/>
      <c r="MWK76"/>
      <c r="MWL76"/>
      <c r="MWM76"/>
      <c r="MWN76"/>
      <c r="MWO76"/>
      <c r="MWP76"/>
      <c r="MWQ76"/>
      <c r="MWR76"/>
      <c r="MWS76"/>
      <c r="MWT76"/>
      <c r="MWU76"/>
      <c r="MWV76"/>
      <c r="MWW76"/>
      <c r="MWX76"/>
      <c r="MWY76"/>
      <c r="MWZ76"/>
      <c r="MXA76"/>
      <c r="MXB76"/>
      <c r="MXC76"/>
      <c r="MXD76"/>
      <c r="MXE76"/>
      <c r="MXF76"/>
      <c r="MXG76"/>
      <c r="MXH76"/>
      <c r="MXI76"/>
      <c r="MXJ76"/>
      <c r="MXK76"/>
      <c r="MXL76"/>
      <c r="MXM76"/>
      <c r="MXN76"/>
      <c r="MXO76"/>
      <c r="MXP76"/>
      <c r="MXQ76"/>
      <c r="MXR76"/>
      <c r="MXS76"/>
      <c r="MXT76"/>
      <c r="MXU76"/>
      <c r="MXV76"/>
      <c r="MXW76"/>
      <c r="MXX76"/>
      <c r="MXY76"/>
      <c r="MXZ76"/>
      <c r="MYA76"/>
      <c r="MYB76"/>
      <c r="MYC76"/>
      <c r="MYD76"/>
      <c r="MYE76"/>
      <c r="MYF76"/>
      <c r="MYG76"/>
      <c r="MYH76"/>
      <c r="MYI76"/>
      <c r="MYJ76"/>
      <c r="MYK76"/>
      <c r="MYL76"/>
      <c r="MYM76"/>
      <c r="MYN76"/>
      <c r="MYO76"/>
      <c r="MYP76"/>
      <c r="MYQ76"/>
      <c r="MYR76"/>
      <c r="MYS76"/>
      <c r="MYT76"/>
      <c r="MYU76"/>
      <c r="MYV76"/>
      <c r="MYW76"/>
      <c r="MYX76"/>
      <c r="MYY76"/>
      <c r="MYZ76"/>
      <c r="MZA76"/>
      <c r="MZB76"/>
      <c r="MZC76"/>
      <c r="MZD76"/>
      <c r="MZE76"/>
      <c r="MZF76"/>
      <c r="MZG76"/>
      <c r="MZH76"/>
      <c r="MZI76"/>
      <c r="MZJ76"/>
      <c r="MZK76"/>
      <c r="MZL76"/>
      <c r="MZM76"/>
      <c r="MZN76"/>
      <c r="MZO76"/>
      <c r="MZP76"/>
      <c r="MZQ76"/>
      <c r="MZR76"/>
      <c r="MZS76"/>
      <c r="MZT76"/>
      <c r="MZU76"/>
      <c r="MZV76"/>
      <c r="MZW76"/>
      <c r="MZX76"/>
      <c r="MZY76"/>
      <c r="MZZ76"/>
      <c r="NAA76"/>
      <c r="NAB76"/>
      <c r="NAC76"/>
      <c r="NAD76"/>
      <c r="NAE76"/>
      <c r="NAF76"/>
      <c r="NAG76"/>
      <c r="NAH76"/>
      <c r="NAI76"/>
      <c r="NAJ76"/>
      <c r="NAK76"/>
      <c r="NAL76"/>
      <c r="NAM76"/>
      <c r="NAN76"/>
      <c r="NAO76"/>
      <c r="NAP76"/>
      <c r="NAQ76"/>
      <c r="NAR76"/>
      <c r="NAS76"/>
      <c r="NAT76"/>
      <c r="NAU76"/>
      <c r="NAV76"/>
      <c r="NAW76"/>
      <c r="NAX76"/>
      <c r="NAY76"/>
      <c r="NAZ76"/>
      <c r="NBA76"/>
      <c r="NBB76"/>
      <c r="NBC76"/>
      <c r="NBD76"/>
      <c r="NBE76"/>
      <c r="NBF76"/>
      <c r="NBG76"/>
      <c r="NBH76"/>
      <c r="NBI76"/>
      <c r="NBJ76"/>
      <c r="NBK76"/>
      <c r="NBL76"/>
      <c r="NBM76"/>
      <c r="NBN76"/>
      <c r="NBO76"/>
      <c r="NBP76"/>
      <c r="NBQ76"/>
      <c r="NBR76"/>
      <c r="NBS76"/>
      <c r="NBT76"/>
      <c r="NBU76"/>
      <c r="NBV76"/>
      <c r="NBW76"/>
      <c r="NBX76"/>
      <c r="NBY76"/>
      <c r="NBZ76"/>
      <c r="NCA76"/>
      <c r="NCB76"/>
      <c r="NCC76"/>
      <c r="NCD76"/>
      <c r="NCE76"/>
      <c r="NCF76"/>
      <c r="NCG76"/>
      <c r="NCH76"/>
      <c r="NCI76"/>
      <c r="NCJ76"/>
      <c r="NCK76"/>
      <c r="NCL76"/>
      <c r="NCM76"/>
      <c r="NCN76"/>
      <c r="NCO76"/>
      <c r="NCP76"/>
      <c r="NCQ76"/>
      <c r="NCR76"/>
      <c r="NCS76"/>
      <c r="NCT76"/>
      <c r="NCU76"/>
      <c r="NCV76"/>
      <c r="NCW76"/>
      <c r="NCX76"/>
      <c r="NCY76"/>
      <c r="NCZ76"/>
      <c r="NDA76"/>
      <c r="NDB76"/>
      <c r="NDC76"/>
      <c r="NDD76"/>
      <c r="NDE76"/>
      <c r="NDF76"/>
      <c r="NDG76"/>
      <c r="NDH76"/>
      <c r="NDI76"/>
      <c r="NDJ76"/>
      <c r="NDK76"/>
      <c r="NDL76"/>
      <c r="NDM76"/>
      <c r="NDN76"/>
      <c r="NDO76"/>
      <c r="NDP76"/>
      <c r="NDQ76"/>
      <c r="NDR76"/>
      <c r="NDS76"/>
      <c r="NDT76"/>
      <c r="NDU76"/>
      <c r="NDV76"/>
      <c r="NDW76"/>
      <c r="NDX76"/>
      <c r="NDY76"/>
      <c r="NDZ76"/>
      <c r="NEA76"/>
      <c r="NEB76"/>
      <c r="NEC76"/>
      <c r="NED76"/>
      <c r="NEE76"/>
      <c r="NEF76"/>
      <c r="NEG76"/>
      <c r="NEH76"/>
      <c r="NEI76"/>
      <c r="NEJ76"/>
      <c r="NEK76"/>
      <c r="NEL76"/>
      <c r="NEM76"/>
      <c r="NEN76"/>
      <c r="NEO76"/>
      <c r="NEP76"/>
      <c r="NEQ76"/>
      <c r="NER76"/>
      <c r="NES76"/>
      <c r="NET76"/>
      <c r="NEU76"/>
      <c r="NEV76"/>
      <c r="NEW76"/>
      <c r="NEX76"/>
      <c r="NEY76"/>
      <c r="NEZ76"/>
      <c r="NFA76"/>
      <c r="NFB76"/>
      <c r="NFC76"/>
      <c r="NFD76"/>
      <c r="NFE76"/>
      <c r="NFF76"/>
      <c r="NFG76"/>
      <c r="NFH76"/>
      <c r="NFI76"/>
      <c r="NFJ76"/>
      <c r="NFK76"/>
      <c r="NFL76"/>
      <c r="NFM76"/>
      <c r="NFN76"/>
      <c r="NFO76"/>
      <c r="NFP76"/>
      <c r="NFQ76"/>
      <c r="NFR76"/>
      <c r="NFS76"/>
      <c r="NFT76"/>
      <c r="NFU76"/>
      <c r="NFV76"/>
      <c r="NFW76"/>
      <c r="NFX76"/>
      <c r="NFY76"/>
      <c r="NFZ76"/>
      <c r="NGA76"/>
      <c r="NGB76"/>
      <c r="NGC76"/>
      <c r="NGD76"/>
      <c r="NGE76"/>
      <c r="NGF76"/>
      <c r="NGG76"/>
      <c r="NGH76"/>
      <c r="NGI76"/>
      <c r="NGJ76"/>
      <c r="NGK76"/>
      <c r="NGL76"/>
      <c r="NGM76"/>
      <c r="NGN76"/>
      <c r="NGO76"/>
      <c r="NGP76"/>
      <c r="NGQ76"/>
      <c r="NGR76"/>
      <c r="NGS76"/>
      <c r="NGT76"/>
      <c r="NGU76"/>
      <c r="NGV76"/>
      <c r="NGW76"/>
      <c r="NGX76"/>
      <c r="NGY76"/>
      <c r="NGZ76"/>
      <c r="NHA76"/>
      <c r="NHB76"/>
      <c r="NHC76"/>
      <c r="NHD76"/>
      <c r="NHE76"/>
      <c r="NHF76"/>
      <c r="NHG76"/>
      <c r="NHH76"/>
      <c r="NHI76"/>
      <c r="NHJ76"/>
      <c r="NHK76"/>
      <c r="NHL76"/>
      <c r="NHM76"/>
      <c r="NHN76"/>
      <c r="NHO76"/>
      <c r="NHP76"/>
      <c r="NHQ76"/>
      <c r="NHR76"/>
      <c r="NHS76"/>
      <c r="NHT76"/>
      <c r="NHU76"/>
      <c r="NHV76"/>
      <c r="NHW76"/>
      <c r="NHX76"/>
      <c r="NHY76"/>
      <c r="NHZ76"/>
      <c r="NIA76"/>
      <c r="NIB76"/>
      <c r="NIC76"/>
      <c r="NID76"/>
      <c r="NIE76"/>
      <c r="NIF76"/>
      <c r="NIG76"/>
      <c r="NIH76"/>
      <c r="NII76"/>
      <c r="NIJ76"/>
      <c r="NIK76"/>
      <c r="NIL76"/>
      <c r="NIM76"/>
      <c r="NIN76"/>
      <c r="NIO76"/>
      <c r="NIP76"/>
      <c r="NIQ76"/>
      <c r="NIR76"/>
      <c r="NIS76"/>
      <c r="NIT76"/>
      <c r="NIU76"/>
      <c r="NIV76"/>
      <c r="NIW76"/>
      <c r="NIX76"/>
      <c r="NIY76"/>
      <c r="NIZ76"/>
      <c r="NJA76"/>
      <c r="NJB76"/>
      <c r="NJC76"/>
      <c r="NJD76"/>
      <c r="NJE76"/>
      <c r="NJF76"/>
      <c r="NJG76"/>
      <c r="NJH76"/>
      <c r="NJI76"/>
      <c r="NJJ76"/>
      <c r="NJK76"/>
      <c r="NJL76"/>
      <c r="NJM76"/>
      <c r="NJN76"/>
      <c r="NJO76"/>
      <c r="NJP76"/>
      <c r="NJQ76"/>
      <c r="NJR76"/>
      <c r="NJS76"/>
      <c r="NJT76"/>
      <c r="NJU76"/>
      <c r="NJV76"/>
      <c r="NJW76"/>
      <c r="NJX76"/>
      <c r="NJY76"/>
      <c r="NJZ76"/>
      <c r="NKA76"/>
      <c r="NKB76"/>
      <c r="NKC76"/>
      <c r="NKD76"/>
      <c r="NKE76"/>
      <c r="NKF76"/>
      <c r="NKG76"/>
      <c r="NKH76"/>
      <c r="NKI76"/>
      <c r="NKJ76"/>
      <c r="NKK76"/>
      <c r="NKL76"/>
      <c r="NKM76"/>
      <c r="NKN76"/>
      <c r="NKO76"/>
      <c r="NKP76"/>
      <c r="NKQ76"/>
      <c r="NKR76"/>
      <c r="NKS76"/>
      <c r="NKT76"/>
      <c r="NKU76"/>
      <c r="NKV76"/>
      <c r="NKW76"/>
      <c r="NKX76"/>
      <c r="NKY76"/>
      <c r="NKZ76"/>
      <c r="NLA76"/>
      <c r="NLB76"/>
      <c r="NLC76"/>
      <c r="NLD76"/>
      <c r="NLE76"/>
      <c r="NLF76"/>
      <c r="NLG76"/>
      <c r="NLH76"/>
      <c r="NLI76"/>
      <c r="NLJ76"/>
      <c r="NLK76"/>
      <c r="NLL76"/>
      <c r="NLM76"/>
      <c r="NLN76"/>
      <c r="NLO76"/>
      <c r="NLP76"/>
      <c r="NLQ76"/>
      <c r="NLR76"/>
      <c r="NLS76"/>
      <c r="NLT76"/>
      <c r="NLU76"/>
      <c r="NLV76"/>
      <c r="NLW76"/>
      <c r="NLX76"/>
      <c r="NLY76"/>
      <c r="NLZ76"/>
      <c r="NMA76"/>
      <c r="NMB76"/>
      <c r="NMC76"/>
      <c r="NMD76"/>
      <c r="NME76"/>
      <c r="NMF76"/>
      <c r="NMG76"/>
      <c r="NMH76"/>
      <c r="NMI76"/>
      <c r="NMJ76"/>
      <c r="NMK76"/>
      <c r="NML76"/>
      <c r="NMM76"/>
      <c r="NMN76"/>
      <c r="NMO76"/>
      <c r="NMP76"/>
      <c r="NMQ76"/>
      <c r="NMR76"/>
      <c r="NMS76"/>
      <c r="NMT76"/>
      <c r="NMU76"/>
      <c r="NMV76"/>
      <c r="NMW76"/>
      <c r="NMX76"/>
      <c r="NMY76"/>
      <c r="NMZ76"/>
      <c r="NNA76"/>
      <c r="NNB76"/>
      <c r="NNC76"/>
      <c r="NND76"/>
      <c r="NNE76"/>
      <c r="NNF76"/>
      <c r="NNG76"/>
      <c r="NNH76"/>
      <c r="NNI76"/>
      <c r="NNJ76"/>
      <c r="NNK76"/>
      <c r="NNL76"/>
      <c r="NNM76"/>
      <c r="NNN76"/>
      <c r="NNO76"/>
      <c r="NNP76"/>
      <c r="NNQ76"/>
      <c r="NNR76"/>
      <c r="NNS76"/>
      <c r="NNT76"/>
      <c r="NNU76"/>
      <c r="NNV76"/>
      <c r="NNW76"/>
      <c r="NNX76"/>
      <c r="NNY76"/>
      <c r="NNZ76"/>
      <c r="NOA76"/>
      <c r="NOB76"/>
      <c r="NOC76"/>
      <c r="NOD76"/>
      <c r="NOE76"/>
      <c r="NOF76"/>
      <c r="NOG76"/>
      <c r="NOH76"/>
      <c r="NOI76"/>
      <c r="NOJ76"/>
      <c r="NOK76"/>
      <c r="NOL76"/>
      <c r="NOM76"/>
      <c r="NON76"/>
      <c r="NOO76"/>
      <c r="NOP76"/>
      <c r="NOQ76"/>
      <c r="NOR76"/>
      <c r="NOS76"/>
      <c r="NOT76"/>
      <c r="NOU76"/>
      <c r="NOV76"/>
      <c r="NOW76"/>
      <c r="NOX76"/>
      <c r="NOY76"/>
      <c r="NOZ76"/>
      <c r="NPA76"/>
      <c r="NPB76"/>
      <c r="NPC76"/>
      <c r="NPD76"/>
      <c r="NPE76"/>
      <c r="NPF76"/>
      <c r="NPG76"/>
      <c r="NPH76"/>
      <c r="NPI76"/>
      <c r="NPJ76"/>
      <c r="NPK76"/>
      <c r="NPL76"/>
      <c r="NPM76"/>
      <c r="NPN76"/>
      <c r="NPO76"/>
      <c r="NPP76"/>
      <c r="NPQ76"/>
      <c r="NPR76"/>
      <c r="NPS76"/>
      <c r="NPT76"/>
      <c r="NPU76"/>
      <c r="NPV76"/>
      <c r="NPW76"/>
      <c r="NPX76"/>
      <c r="NPY76"/>
      <c r="NPZ76"/>
      <c r="NQA76"/>
      <c r="NQB76"/>
      <c r="NQC76"/>
      <c r="NQD76"/>
      <c r="NQE76"/>
      <c r="NQF76"/>
      <c r="NQG76"/>
      <c r="NQH76"/>
      <c r="NQI76"/>
      <c r="NQJ76"/>
      <c r="NQK76"/>
      <c r="NQL76"/>
      <c r="NQM76"/>
      <c r="NQN76"/>
      <c r="NQO76"/>
      <c r="NQP76"/>
      <c r="NQQ76"/>
      <c r="NQR76"/>
      <c r="NQS76"/>
      <c r="NQT76"/>
      <c r="NQU76"/>
      <c r="NQV76"/>
      <c r="NQW76"/>
      <c r="NQX76"/>
      <c r="NQY76"/>
      <c r="NQZ76"/>
      <c r="NRA76"/>
      <c r="NRB76"/>
      <c r="NRC76"/>
      <c r="NRD76"/>
      <c r="NRE76"/>
      <c r="NRF76"/>
      <c r="NRG76"/>
      <c r="NRH76"/>
      <c r="NRI76"/>
    </row>
    <row r="77" spans="1:9941" s="61" customFormat="1" ht="12.2" customHeight="1" thickBot="1" x14ac:dyDescent="0.25">
      <c r="A77" s="70" t="s">
        <v>22</v>
      </c>
      <c r="B77" s="479" t="s">
        <v>586</v>
      </c>
      <c r="C77" s="139">
        <f>SUM(C78:C79)</f>
        <v>921237092</v>
      </c>
      <c r="D77" s="326">
        <f t="shared" ref="D77:K77" si="22">SUM(D78:D79)</f>
        <v>920608678</v>
      </c>
      <c r="E77" s="745">
        <f t="shared" si="22"/>
        <v>0</v>
      </c>
      <c r="F77" s="745">
        <f t="shared" si="22"/>
        <v>0</v>
      </c>
      <c r="G77" s="745">
        <f t="shared" si="22"/>
        <v>0</v>
      </c>
      <c r="H77" s="32">
        <f t="shared" ref="H77:H84" si="23">+D77-C77</f>
        <v>-628414</v>
      </c>
      <c r="I77" s="823">
        <f t="shared" si="22"/>
        <v>0</v>
      </c>
      <c r="J77" s="32">
        <f t="shared" si="22"/>
        <v>0</v>
      </c>
      <c r="K77" s="32">
        <f t="shared" si="22"/>
        <v>0</v>
      </c>
      <c r="L77" s="32">
        <f t="shared" ref="L77" si="24">SUM(L78:L79)</f>
        <v>0</v>
      </c>
      <c r="M77"/>
      <c r="N77"/>
      <c r="O77" s="1293"/>
      <c r="P77" s="1293"/>
      <c r="Q77" s="1293"/>
      <c r="R77" s="1293"/>
      <c r="S77" s="1293"/>
      <c r="T77" s="1293"/>
      <c r="U77" s="1293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  <c r="AQH77"/>
      <c r="AQI77"/>
      <c r="AQJ77"/>
      <c r="AQK77"/>
      <c r="AQL77"/>
      <c r="AQM77"/>
      <c r="AQN77"/>
      <c r="AQO77"/>
      <c r="AQP77"/>
      <c r="AQQ77"/>
      <c r="AQR77"/>
      <c r="AQS77"/>
      <c r="AQT77"/>
      <c r="AQU77"/>
      <c r="AQV77"/>
      <c r="AQW77"/>
      <c r="AQX77"/>
      <c r="AQY77"/>
      <c r="AQZ77"/>
      <c r="ARA77"/>
      <c r="ARB77"/>
      <c r="ARC77"/>
      <c r="ARD77"/>
      <c r="ARE77"/>
      <c r="ARF77"/>
      <c r="ARG77"/>
      <c r="ARH77"/>
      <c r="ARI77"/>
      <c r="ARJ77"/>
      <c r="ARK77"/>
      <c r="ARL77"/>
      <c r="ARM77"/>
      <c r="ARN77"/>
      <c r="ARO77"/>
      <c r="ARP77"/>
      <c r="ARQ77"/>
      <c r="ARR77"/>
      <c r="ARS77"/>
      <c r="ART77"/>
      <c r="ARU77"/>
      <c r="ARV77"/>
      <c r="ARW77"/>
      <c r="ARX77"/>
      <c r="ARY77"/>
      <c r="ARZ77"/>
      <c r="ASA77"/>
      <c r="ASB77"/>
      <c r="ASC77"/>
      <c r="ASD77"/>
      <c r="ASE77"/>
      <c r="ASF77"/>
      <c r="ASG77"/>
      <c r="ASH77"/>
      <c r="ASI77"/>
      <c r="ASJ77"/>
      <c r="ASK77"/>
      <c r="ASL77"/>
      <c r="ASM77"/>
      <c r="ASN77"/>
      <c r="ASO77"/>
      <c r="ASP77"/>
      <c r="ASQ77"/>
      <c r="ASR77"/>
      <c r="ASS77"/>
      <c r="AST77"/>
      <c r="ASU77"/>
      <c r="ASV77"/>
      <c r="ASW77"/>
      <c r="ASX77"/>
      <c r="ASY77"/>
      <c r="ASZ77"/>
      <c r="ATA77"/>
      <c r="ATB77"/>
      <c r="ATC77"/>
      <c r="ATD77"/>
      <c r="ATE77"/>
      <c r="ATF77"/>
      <c r="ATG77"/>
      <c r="ATH77"/>
      <c r="ATI77"/>
      <c r="ATJ77"/>
      <c r="ATK77"/>
      <c r="ATL77"/>
      <c r="ATM77"/>
      <c r="ATN77"/>
      <c r="ATO77"/>
      <c r="ATP77"/>
      <c r="ATQ77"/>
      <c r="ATR77"/>
      <c r="ATS77"/>
      <c r="ATT77"/>
      <c r="ATU77"/>
      <c r="ATV77"/>
      <c r="ATW77"/>
      <c r="ATX77"/>
      <c r="ATY77"/>
      <c r="ATZ77"/>
      <c r="AUA77"/>
      <c r="AUB77"/>
      <c r="AUC77"/>
      <c r="AUD77"/>
      <c r="AUE77"/>
      <c r="AUF77"/>
      <c r="AUG77"/>
      <c r="AUH77"/>
      <c r="AUI77"/>
      <c r="AUJ77"/>
      <c r="AUK77"/>
      <c r="AUL77"/>
      <c r="AUM77"/>
      <c r="AUN77"/>
      <c r="AUO77"/>
      <c r="AUP77"/>
      <c r="AUQ77"/>
      <c r="AUR77"/>
      <c r="AUS77"/>
      <c r="AUT77"/>
      <c r="AUU77"/>
      <c r="AUV77"/>
      <c r="AUW77"/>
      <c r="AUX77"/>
      <c r="AUY77"/>
      <c r="AUZ77"/>
      <c r="AVA77"/>
      <c r="AVB77"/>
      <c r="AVC77"/>
      <c r="AVD77"/>
      <c r="AVE77"/>
      <c r="AVF77"/>
      <c r="AVG77"/>
      <c r="AVH77"/>
      <c r="AVI77"/>
      <c r="AVJ77"/>
      <c r="AVK77"/>
      <c r="AVL77"/>
      <c r="AVM77"/>
      <c r="AVN77"/>
      <c r="AVO77"/>
      <c r="AVP77"/>
      <c r="AVQ77"/>
      <c r="AVR77"/>
      <c r="AVS77"/>
      <c r="AVT77"/>
      <c r="AVU77"/>
      <c r="AVV77"/>
      <c r="AVW77"/>
      <c r="AVX77"/>
      <c r="AVY77"/>
      <c r="AVZ77"/>
      <c r="AWA77"/>
      <c r="AWB77"/>
      <c r="AWC77"/>
      <c r="AWD77"/>
      <c r="AWE77"/>
      <c r="AWF77"/>
      <c r="AWG77"/>
      <c r="AWH77"/>
      <c r="AWI77"/>
      <c r="AWJ77"/>
      <c r="AWK77"/>
      <c r="AWL77"/>
      <c r="AWM77"/>
      <c r="AWN77"/>
      <c r="AWO77"/>
      <c r="AWP77"/>
      <c r="AWQ77"/>
      <c r="AWR77"/>
      <c r="AWS77"/>
      <c r="AWT77"/>
      <c r="AWU77"/>
      <c r="AWV77"/>
      <c r="AWW77"/>
      <c r="AWX77"/>
      <c r="AWY77"/>
      <c r="AWZ77"/>
      <c r="AXA77"/>
      <c r="AXB77"/>
      <c r="AXC77"/>
      <c r="AXD77"/>
      <c r="AXE77"/>
      <c r="AXF77"/>
      <c r="AXG77"/>
      <c r="AXH77"/>
      <c r="AXI77"/>
      <c r="AXJ77"/>
      <c r="AXK77"/>
      <c r="AXL77"/>
      <c r="AXM77"/>
      <c r="AXN77"/>
      <c r="AXO77"/>
      <c r="AXP77"/>
      <c r="AXQ77"/>
      <c r="AXR77"/>
      <c r="AXS77"/>
      <c r="AXT77"/>
      <c r="AXU77"/>
      <c r="AXV77"/>
      <c r="AXW77"/>
      <c r="AXX77"/>
      <c r="AXY77"/>
      <c r="AXZ77"/>
      <c r="AYA77"/>
      <c r="AYB77"/>
      <c r="AYC77"/>
      <c r="AYD77"/>
      <c r="AYE77"/>
      <c r="AYF77"/>
      <c r="AYG77"/>
      <c r="AYH77"/>
      <c r="AYI77"/>
      <c r="AYJ77"/>
      <c r="AYK77"/>
      <c r="AYL77"/>
      <c r="AYM77"/>
      <c r="AYN77"/>
      <c r="AYO77"/>
      <c r="AYP77"/>
      <c r="AYQ77"/>
      <c r="AYR77"/>
      <c r="AYS77"/>
      <c r="AYT77"/>
      <c r="AYU77"/>
      <c r="AYV77"/>
      <c r="AYW77"/>
      <c r="AYX77"/>
      <c r="AYY77"/>
      <c r="AYZ77"/>
      <c r="AZA77"/>
      <c r="AZB77"/>
      <c r="AZC77"/>
      <c r="AZD77"/>
      <c r="AZE77"/>
      <c r="AZF77"/>
      <c r="AZG77"/>
      <c r="AZH77"/>
      <c r="AZI77"/>
      <c r="AZJ77"/>
      <c r="AZK77"/>
      <c r="AZL77"/>
      <c r="AZM77"/>
      <c r="AZN77"/>
      <c r="AZO77"/>
      <c r="AZP77"/>
      <c r="AZQ77"/>
      <c r="AZR77"/>
      <c r="AZS77"/>
      <c r="AZT77"/>
      <c r="AZU77"/>
      <c r="AZV77"/>
      <c r="AZW77"/>
      <c r="AZX77"/>
      <c r="AZY77"/>
      <c r="AZZ77"/>
      <c r="BAA77"/>
      <c r="BAB77"/>
      <c r="BAC77"/>
      <c r="BAD77"/>
      <c r="BAE77"/>
      <c r="BAF77"/>
      <c r="BAG77"/>
      <c r="BAH77"/>
      <c r="BAI77"/>
      <c r="BAJ77"/>
      <c r="BAK77"/>
      <c r="BAL77"/>
      <c r="BAM77"/>
      <c r="BAN77"/>
      <c r="BAO77"/>
      <c r="BAP77"/>
      <c r="BAQ77"/>
      <c r="BAR77"/>
      <c r="BAS77"/>
      <c r="BAT77"/>
      <c r="BAU77"/>
      <c r="BAV77"/>
      <c r="BAW77"/>
      <c r="BAX77"/>
      <c r="BAY77"/>
      <c r="BAZ77"/>
      <c r="BBA77"/>
      <c r="BBB77"/>
      <c r="BBC77"/>
      <c r="BBD77"/>
      <c r="BBE77"/>
      <c r="BBF77"/>
      <c r="BBG77"/>
      <c r="BBH77"/>
      <c r="BBI77"/>
      <c r="BBJ77"/>
      <c r="BBK77"/>
      <c r="BBL77"/>
      <c r="BBM77"/>
      <c r="BBN77"/>
      <c r="BBO77"/>
      <c r="BBP77"/>
      <c r="BBQ77"/>
      <c r="BBR77"/>
      <c r="BBS77"/>
      <c r="BBT77"/>
      <c r="BBU77"/>
      <c r="BBV77"/>
      <c r="BBW77"/>
      <c r="BBX77"/>
      <c r="BBY77"/>
      <c r="BBZ77"/>
      <c r="BCA77"/>
      <c r="BCB77"/>
      <c r="BCC77"/>
      <c r="BCD77"/>
      <c r="BCE77"/>
      <c r="BCF77"/>
      <c r="BCG77"/>
      <c r="BCH77"/>
      <c r="BCI77"/>
      <c r="BCJ77"/>
      <c r="BCK77"/>
      <c r="BCL77"/>
      <c r="BCM77"/>
      <c r="BCN77"/>
      <c r="BCO77"/>
      <c r="BCP77"/>
      <c r="BCQ77"/>
      <c r="BCR77"/>
      <c r="BCS77"/>
      <c r="BCT77"/>
      <c r="BCU77"/>
      <c r="BCV77"/>
      <c r="BCW77"/>
      <c r="BCX77"/>
      <c r="BCY77"/>
      <c r="BCZ77"/>
      <c r="BDA77"/>
      <c r="BDB77"/>
      <c r="BDC77"/>
      <c r="BDD77"/>
      <c r="BDE77"/>
      <c r="BDF77"/>
      <c r="BDG77"/>
      <c r="BDH77"/>
      <c r="BDI77"/>
      <c r="BDJ77"/>
      <c r="BDK77"/>
      <c r="BDL77"/>
      <c r="BDM77"/>
      <c r="BDN77"/>
      <c r="BDO77"/>
      <c r="BDP77"/>
      <c r="BDQ77"/>
      <c r="BDR77"/>
      <c r="BDS77"/>
      <c r="BDT77"/>
      <c r="BDU77"/>
      <c r="BDV77"/>
      <c r="BDW77"/>
      <c r="BDX77"/>
      <c r="BDY77"/>
      <c r="BDZ77"/>
      <c r="BEA77"/>
      <c r="BEB77"/>
      <c r="BEC77"/>
      <c r="BED77"/>
      <c r="BEE77"/>
      <c r="BEF77"/>
      <c r="BEG77"/>
      <c r="BEH77"/>
      <c r="BEI77"/>
      <c r="BEJ77"/>
      <c r="BEK77"/>
      <c r="BEL77"/>
      <c r="BEM77"/>
      <c r="BEN77"/>
      <c r="BEO77"/>
      <c r="BEP77"/>
      <c r="BEQ77"/>
      <c r="BER77"/>
      <c r="BES77"/>
      <c r="BET77"/>
      <c r="BEU77"/>
      <c r="BEV77"/>
      <c r="BEW77"/>
      <c r="BEX77"/>
      <c r="BEY77"/>
      <c r="BEZ77"/>
      <c r="BFA77"/>
      <c r="BFB77"/>
      <c r="BFC77"/>
      <c r="BFD77"/>
      <c r="BFE77"/>
      <c r="BFF77"/>
      <c r="BFG77"/>
      <c r="BFH77"/>
      <c r="BFI77"/>
      <c r="BFJ77"/>
      <c r="BFK77"/>
      <c r="BFL77"/>
      <c r="BFM77"/>
      <c r="BFN77"/>
      <c r="BFO77"/>
      <c r="BFP77"/>
      <c r="BFQ77"/>
      <c r="BFR77"/>
      <c r="BFS77"/>
      <c r="BFT77"/>
      <c r="BFU77"/>
      <c r="BFV77"/>
      <c r="BFW77"/>
      <c r="BFX77"/>
      <c r="BFY77"/>
      <c r="BFZ77"/>
      <c r="BGA77"/>
      <c r="BGB77"/>
      <c r="BGC77"/>
      <c r="BGD77"/>
      <c r="BGE77"/>
      <c r="BGF77"/>
      <c r="BGG77"/>
      <c r="BGH77"/>
      <c r="BGI77"/>
      <c r="BGJ77"/>
      <c r="BGK77"/>
      <c r="BGL77"/>
      <c r="BGM77"/>
      <c r="BGN77"/>
      <c r="BGO77"/>
      <c r="BGP77"/>
      <c r="BGQ77"/>
      <c r="BGR77"/>
      <c r="BGS77"/>
      <c r="BGT77"/>
      <c r="BGU77"/>
      <c r="BGV77"/>
      <c r="BGW77"/>
      <c r="BGX77"/>
      <c r="BGY77"/>
      <c r="BGZ77"/>
      <c r="BHA77"/>
      <c r="BHB77"/>
      <c r="BHC77"/>
      <c r="BHD77"/>
      <c r="BHE77"/>
      <c r="BHF77"/>
      <c r="BHG77"/>
      <c r="BHH77"/>
      <c r="BHI77"/>
      <c r="BHJ77"/>
      <c r="BHK77"/>
      <c r="BHL77"/>
      <c r="BHM77"/>
      <c r="BHN77"/>
      <c r="BHO77"/>
      <c r="BHP77"/>
      <c r="BHQ77"/>
      <c r="BHR77"/>
      <c r="BHS77"/>
      <c r="BHT77"/>
      <c r="BHU77"/>
      <c r="BHV77"/>
      <c r="BHW77"/>
      <c r="BHX77"/>
      <c r="BHY77"/>
      <c r="BHZ77"/>
      <c r="BIA77"/>
      <c r="BIB77"/>
      <c r="BIC77"/>
      <c r="BID77"/>
      <c r="BIE77"/>
      <c r="BIF77"/>
      <c r="BIG77"/>
      <c r="BIH77"/>
      <c r="BII77"/>
      <c r="BIJ77"/>
      <c r="BIK77"/>
      <c r="BIL77"/>
      <c r="BIM77"/>
      <c r="BIN77"/>
      <c r="BIO77"/>
      <c r="BIP77"/>
      <c r="BIQ77"/>
      <c r="BIR77"/>
      <c r="BIS77"/>
      <c r="BIT77"/>
      <c r="BIU77"/>
      <c r="BIV77"/>
      <c r="BIW77"/>
      <c r="BIX77"/>
      <c r="BIY77"/>
      <c r="BIZ77"/>
      <c r="BJA77"/>
      <c r="BJB77"/>
      <c r="BJC77"/>
      <c r="BJD77"/>
      <c r="BJE77"/>
      <c r="BJF77"/>
      <c r="BJG77"/>
      <c r="BJH77"/>
      <c r="BJI77"/>
      <c r="BJJ77"/>
      <c r="BJK77"/>
      <c r="BJL77"/>
      <c r="BJM77"/>
      <c r="BJN77"/>
      <c r="BJO77"/>
      <c r="BJP77"/>
      <c r="BJQ77"/>
      <c r="BJR77"/>
      <c r="BJS77"/>
      <c r="BJT77"/>
      <c r="BJU77"/>
      <c r="BJV77"/>
      <c r="BJW77"/>
      <c r="BJX77"/>
      <c r="BJY77"/>
      <c r="BJZ77"/>
      <c r="BKA77"/>
      <c r="BKB77"/>
      <c r="BKC77"/>
      <c r="BKD77"/>
      <c r="BKE77"/>
      <c r="BKF77"/>
      <c r="BKG77"/>
      <c r="BKH77"/>
      <c r="BKI77"/>
      <c r="BKJ77"/>
      <c r="BKK77"/>
      <c r="BKL77"/>
      <c r="BKM77"/>
      <c r="BKN77"/>
      <c r="BKO77"/>
      <c r="BKP77"/>
      <c r="BKQ77"/>
      <c r="BKR77"/>
      <c r="BKS77"/>
      <c r="BKT77"/>
      <c r="BKU77"/>
      <c r="BKV77"/>
      <c r="BKW77"/>
      <c r="BKX77"/>
      <c r="BKY77"/>
      <c r="BKZ77"/>
      <c r="BLA77"/>
      <c r="BLB77"/>
      <c r="BLC77"/>
      <c r="BLD77"/>
      <c r="BLE77"/>
      <c r="BLF77"/>
      <c r="BLG77"/>
      <c r="BLH77"/>
      <c r="BLI77"/>
      <c r="BLJ77"/>
      <c r="BLK77"/>
      <c r="BLL77"/>
      <c r="BLM77"/>
      <c r="BLN77"/>
      <c r="BLO77"/>
      <c r="BLP77"/>
      <c r="BLQ77"/>
      <c r="BLR77"/>
      <c r="BLS77"/>
      <c r="BLT77"/>
      <c r="BLU77"/>
      <c r="BLV77"/>
      <c r="BLW77"/>
      <c r="BLX77"/>
      <c r="BLY77"/>
      <c r="BLZ77"/>
      <c r="BMA77"/>
      <c r="BMB77"/>
      <c r="BMC77"/>
      <c r="BMD77"/>
      <c r="BME77"/>
      <c r="BMF77"/>
      <c r="BMG77"/>
      <c r="BMH77"/>
      <c r="BMI77"/>
      <c r="BMJ77"/>
      <c r="BMK77"/>
      <c r="BML77"/>
      <c r="BMM77"/>
      <c r="BMN77"/>
      <c r="BMO77"/>
      <c r="BMP77"/>
      <c r="BMQ77"/>
      <c r="BMR77"/>
      <c r="BMS77"/>
      <c r="BMT77"/>
      <c r="BMU77"/>
      <c r="BMV77"/>
      <c r="BMW77"/>
      <c r="BMX77"/>
      <c r="BMY77"/>
      <c r="BMZ77"/>
      <c r="BNA77"/>
      <c r="BNB77"/>
      <c r="BNC77"/>
      <c r="BND77"/>
      <c r="BNE77"/>
      <c r="BNF77"/>
      <c r="BNG77"/>
      <c r="BNH77"/>
      <c r="BNI77"/>
      <c r="BNJ77"/>
      <c r="BNK77"/>
      <c r="BNL77"/>
      <c r="BNM77"/>
      <c r="BNN77"/>
      <c r="BNO77"/>
      <c r="BNP77"/>
      <c r="BNQ77"/>
      <c r="BNR77"/>
      <c r="BNS77"/>
      <c r="BNT77"/>
      <c r="BNU77"/>
      <c r="BNV77"/>
      <c r="BNW77"/>
      <c r="BNX77"/>
      <c r="BNY77"/>
      <c r="BNZ77"/>
      <c r="BOA77"/>
      <c r="BOB77"/>
      <c r="BOC77"/>
      <c r="BOD77"/>
      <c r="BOE77"/>
      <c r="BOF77"/>
      <c r="BOG77"/>
      <c r="BOH77"/>
      <c r="BOI77"/>
      <c r="BOJ77"/>
      <c r="BOK77"/>
      <c r="BOL77"/>
      <c r="BOM77"/>
      <c r="BON77"/>
      <c r="BOO77"/>
      <c r="BOP77"/>
      <c r="BOQ77"/>
      <c r="BOR77"/>
      <c r="BOS77"/>
      <c r="BOT77"/>
      <c r="BOU77"/>
      <c r="BOV77"/>
      <c r="BOW77"/>
      <c r="BOX77"/>
      <c r="BOY77"/>
      <c r="BOZ77"/>
      <c r="BPA77"/>
      <c r="BPB77"/>
      <c r="BPC77"/>
      <c r="BPD77"/>
      <c r="BPE77"/>
      <c r="BPF77"/>
      <c r="BPG77"/>
      <c r="BPH77"/>
      <c r="BPI77"/>
      <c r="BPJ77"/>
      <c r="BPK77"/>
      <c r="BPL77"/>
      <c r="BPM77"/>
      <c r="BPN77"/>
      <c r="BPO77"/>
      <c r="BPP77"/>
      <c r="BPQ77"/>
      <c r="BPR77"/>
      <c r="BPS77"/>
      <c r="BPT77"/>
      <c r="BPU77"/>
      <c r="BPV77"/>
      <c r="BPW77"/>
      <c r="BPX77"/>
      <c r="BPY77"/>
      <c r="BPZ77"/>
      <c r="BQA77"/>
      <c r="BQB77"/>
      <c r="BQC77"/>
      <c r="BQD77"/>
      <c r="BQE77"/>
      <c r="BQF77"/>
      <c r="BQG77"/>
      <c r="BQH77"/>
      <c r="BQI77"/>
      <c r="BQJ77"/>
      <c r="BQK77"/>
      <c r="BQL77"/>
      <c r="BQM77"/>
      <c r="BQN77"/>
      <c r="BQO77"/>
      <c r="BQP77"/>
      <c r="BQQ77"/>
      <c r="BQR77"/>
      <c r="BQS77"/>
      <c r="BQT77"/>
      <c r="BQU77"/>
      <c r="BQV77"/>
      <c r="BQW77"/>
      <c r="BQX77"/>
      <c r="BQY77"/>
      <c r="BQZ77"/>
      <c r="BRA77"/>
      <c r="BRB77"/>
      <c r="BRC77"/>
      <c r="BRD77"/>
      <c r="BRE77"/>
      <c r="BRF77"/>
      <c r="BRG77"/>
      <c r="BRH77"/>
      <c r="BRI77"/>
      <c r="BRJ77"/>
      <c r="BRK77"/>
      <c r="BRL77"/>
      <c r="BRM77"/>
      <c r="BRN77"/>
      <c r="BRO77"/>
      <c r="BRP77"/>
      <c r="BRQ77"/>
      <c r="BRR77"/>
      <c r="BRS77"/>
      <c r="BRT77"/>
      <c r="BRU77"/>
      <c r="BRV77"/>
      <c r="BRW77"/>
      <c r="BRX77"/>
      <c r="BRY77"/>
      <c r="BRZ77"/>
      <c r="BSA77"/>
      <c r="BSB77"/>
      <c r="BSC77"/>
      <c r="BSD77"/>
      <c r="BSE77"/>
      <c r="BSF77"/>
      <c r="BSG77"/>
      <c r="BSH77"/>
      <c r="BSI77"/>
      <c r="BSJ77"/>
      <c r="BSK77"/>
      <c r="BSL77"/>
      <c r="BSM77"/>
      <c r="BSN77"/>
      <c r="BSO77"/>
      <c r="BSP77"/>
      <c r="BSQ77"/>
      <c r="BSR77"/>
      <c r="BSS77"/>
      <c r="BST77"/>
      <c r="BSU77"/>
      <c r="BSV77"/>
      <c r="BSW77"/>
      <c r="BSX77"/>
      <c r="BSY77"/>
      <c r="BSZ77"/>
      <c r="BTA77"/>
      <c r="BTB77"/>
      <c r="BTC77"/>
      <c r="BTD77"/>
      <c r="BTE77"/>
      <c r="BTF77"/>
      <c r="BTG77"/>
      <c r="BTH77"/>
      <c r="BTI77"/>
      <c r="BTJ77"/>
      <c r="BTK77"/>
      <c r="BTL77"/>
      <c r="BTM77"/>
      <c r="BTN77"/>
      <c r="BTO77"/>
      <c r="BTP77"/>
      <c r="BTQ77"/>
      <c r="BTR77"/>
      <c r="BTS77"/>
      <c r="BTT77"/>
      <c r="BTU77"/>
      <c r="BTV77"/>
      <c r="BTW77"/>
      <c r="BTX77"/>
      <c r="BTY77"/>
      <c r="BTZ77"/>
      <c r="BUA77"/>
      <c r="BUB77"/>
      <c r="BUC77"/>
      <c r="BUD77"/>
      <c r="BUE77"/>
      <c r="BUF77"/>
      <c r="BUG77"/>
      <c r="BUH77"/>
      <c r="BUI77"/>
      <c r="BUJ77"/>
      <c r="BUK77"/>
      <c r="BUL77"/>
      <c r="BUM77"/>
      <c r="BUN77"/>
      <c r="BUO77"/>
      <c r="BUP77"/>
      <c r="BUQ77"/>
      <c r="BUR77"/>
      <c r="BUS77"/>
      <c r="BUT77"/>
      <c r="BUU77"/>
      <c r="BUV77"/>
      <c r="BUW77"/>
      <c r="BUX77"/>
      <c r="BUY77"/>
      <c r="BUZ77"/>
      <c r="BVA77"/>
      <c r="BVB77"/>
      <c r="BVC77"/>
      <c r="BVD77"/>
      <c r="BVE77"/>
      <c r="BVF77"/>
      <c r="BVG77"/>
      <c r="BVH77"/>
      <c r="BVI77"/>
      <c r="BVJ77"/>
      <c r="BVK77"/>
      <c r="BVL77"/>
      <c r="BVM77"/>
      <c r="BVN77"/>
      <c r="BVO77"/>
      <c r="BVP77"/>
      <c r="BVQ77"/>
      <c r="BVR77"/>
      <c r="BVS77"/>
      <c r="BVT77"/>
      <c r="BVU77"/>
      <c r="BVV77"/>
      <c r="BVW77"/>
      <c r="BVX77"/>
      <c r="BVY77"/>
      <c r="BVZ77"/>
      <c r="BWA77"/>
      <c r="BWB77"/>
      <c r="BWC77"/>
      <c r="BWD77"/>
      <c r="BWE77"/>
      <c r="BWF77"/>
      <c r="BWG77"/>
      <c r="BWH77"/>
      <c r="BWI77"/>
      <c r="BWJ77"/>
      <c r="BWK77"/>
      <c r="BWL77"/>
      <c r="BWM77"/>
      <c r="BWN77"/>
      <c r="BWO77"/>
      <c r="BWP77"/>
      <c r="BWQ77"/>
      <c r="BWR77"/>
      <c r="BWS77"/>
      <c r="BWT77"/>
      <c r="BWU77"/>
      <c r="BWV77"/>
      <c r="BWW77"/>
      <c r="BWX77"/>
      <c r="BWY77"/>
      <c r="BWZ77"/>
      <c r="BXA77"/>
      <c r="BXB77"/>
      <c r="BXC77"/>
      <c r="BXD77"/>
      <c r="BXE77"/>
      <c r="BXF77"/>
      <c r="BXG77"/>
      <c r="BXH77"/>
      <c r="BXI77"/>
      <c r="BXJ77"/>
      <c r="BXK77"/>
      <c r="BXL77"/>
      <c r="BXM77"/>
      <c r="BXN77"/>
      <c r="BXO77"/>
      <c r="BXP77"/>
      <c r="BXQ77"/>
      <c r="BXR77"/>
      <c r="BXS77"/>
      <c r="BXT77"/>
      <c r="BXU77"/>
      <c r="BXV77"/>
      <c r="BXW77"/>
      <c r="BXX77"/>
      <c r="BXY77"/>
      <c r="BXZ77"/>
      <c r="BYA77"/>
      <c r="BYB77"/>
      <c r="BYC77"/>
      <c r="BYD77"/>
      <c r="BYE77"/>
      <c r="BYF77"/>
      <c r="BYG77"/>
      <c r="BYH77"/>
      <c r="BYI77"/>
      <c r="BYJ77"/>
      <c r="BYK77"/>
      <c r="BYL77"/>
      <c r="BYM77"/>
      <c r="BYN77"/>
      <c r="BYO77"/>
      <c r="BYP77"/>
      <c r="BYQ77"/>
      <c r="BYR77"/>
      <c r="BYS77"/>
      <c r="BYT77"/>
      <c r="BYU77"/>
      <c r="BYV77"/>
      <c r="BYW77"/>
      <c r="BYX77"/>
      <c r="BYY77"/>
      <c r="BYZ77"/>
      <c r="BZA77"/>
      <c r="BZB77"/>
      <c r="BZC77"/>
      <c r="BZD77"/>
      <c r="BZE77"/>
      <c r="BZF77"/>
      <c r="BZG77"/>
      <c r="BZH77"/>
      <c r="BZI77"/>
      <c r="BZJ77"/>
      <c r="BZK77"/>
      <c r="BZL77"/>
      <c r="BZM77"/>
      <c r="BZN77"/>
      <c r="BZO77"/>
      <c r="BZP77"/>
      <c r="BZQ77"/>
      <c r="BZR77"/>
      <c r="BZS77"/>
      <c r="BZT77"/>
      <c r="BZU77"/>
      <c r="BZV77"/>
      <c r="BZW77"/>
      <c r="BZX77"/>
      <c r="BZY77"/>
      <c r="BZZ77"/>
      <c r="CAA77"/>
      <c r="CAB77"/>
      <c r="CAC77"/>
      <c r="CAD77"/>
      <c r="CAE77"/>
      <c r="CAF77"/>
      <c r="CAG77"/>
      <c r="CAH77"/>
      <c r="CAI77"/>
      <c r="CAJ77"/>
      <c r="CAK77"/>
      <c r="CAL77"/>
      <c r="CAM77"/>
      <c r="CAN77"/>
      <c r="CAO77"/>
      <c r="CAP77"/>
      <c r="CAQ77"/>
      <c r="CAR77"/>
      <c r="CAS77"/>
      <c r="CAT77"/>
      <c r="CAU77"/>
      <c r="CAV77"/>
      <c r="CAW77"/>
      <c r="CAX77"/>
      <c r="CAY77"/>
      <c r="CAZ77"/>
      <c r="CBA77"/>
      <c r="CBB77"/>
      <c r="CBC77"/>
      <c r="CBD77"/>
      <c r="CBE77"/>
      <c r="CBF77"/>
      <c r="CBG77"/>
      <c r="CBH77"/>
      <c r="CBI77"/>
      <c r="CBJ77"/>
      <c r="CBK77"/>
      <c r="CBL77"/>
      <c r="CBM77"/>
      <c r="CBN77"/>
      <c r="CBO77"/>
      <c r="CBP77"/>
      <c r="CBQ77"/>
      <c r="CBR77"/>
      <c r="CBS77"/>
      <c r="CBT77"/>
      <c r="CBU77"/>
      <c r="CBV77"/>
      <c r="CBW77"/>
      <c r="CBX77"/>
      <c r="CBY77"/>
      <c r="CBZ77"/>
      <c r="CCA77"/>
      <c r="CCB77"/>
      <c r="CCC77"/>
      <c r="CCD77"/>
      <c r="CCE77"/>
      <c r="CCF77"/>
      <c r="CCG77"/>
      <c r="CCH77"/>
      <c r="CCI77"/>
      <c r="CCJ77"/>
      <c r="CCK77"/>
      <c r="CCL77"/>
      <c r="CCM77"/>
      <c r="CCN77"/>
      <c r="CCO77"/>
      <c r="CCP77"/>
      <c r="CCQ77"/>
      <c r="CCR77"/>
      <c r="CCS77"/>
      <c r="CCT77"/>
      <c r="CCU77"/>
      <c r="CCV77"/>
      <c r="CCW77"/>
      <c r="CCX77"/>
      <c r="CCY77"/>
      <c r="CCZ77"/>
      <c r="CDA77"/>
      <c r="CDB77"/>
      <c r="CDC77"/>
      <c r="CDD77"/>
      <c r="CDE77"/>
      <c r="CDF77"/>
      <c r="CDG77"/>
      <c r="CDH77"/>
      <c r="CDI77"/>
      <c r="CDJ77"/>
      <c r="CDK77"/>
      <c r="CDL77"/>
      <c r="CDM77"/>
      <c r="CDN77"/>
      <c r="CDO77"/>
      <c r="CDP77"/>
      <c r="CDQ77"/>
      <c r="CDR77"/>
      <c r="CDS77"/>
      <c r="CDT77"/>
      <c r="CDU77"/>
      <c r="CDV77"/>
      <c r="CDW77"/>
      <c r="CDX77"/>
      <c r="CDY77"/>
      <c r="CDZ77"/>
      <c r="CEA77"/>
      <c r="CEB77"/>
      <c r="CEC77"/>
      <c r="CED77"/>
      <c r="CEE77"/>
      <c r="CEF77"/>
      <c r="CEG77"/>
      <c r="CEH77"/>
      <c r="CEI77"/>
      <c r="CEJ77"/>
      <c r="CEK77"/>
      <c r="CEL77"/>
      <c r="CEM77"/>
      <c r="CEN77"/>
      <c r="CEO77"/>
      <c r="CEP77"/>
      <c r="CEQ77"/>
      <c r="CER77"/>
      <c r="CES77"/>
      <c r="CET77"/>
      <c r="CEU77"/>
      <c r="CEV77"/>
      <c r="CEW77"/>
      <c r="CEX77"/>
      <c r="CEY77"/>
      <c r="CEZ77"/>
      <c r="CFA77"/>
      <c r="CFB77"/>
      <c r="CFC77"/>
      <c r="CFD77"/>
      <c r="CFE77"/>
      <c r="CFF77"/>
      <c r="CFG77"/>
      <c r="CFH77"/>
      <c r="CFI77"/>
      <c r="CFJ77"/>
      <c r="CFK77"/>
      <c r="CFL77"/>
      <c r="CFM77"/>
      <c r="CFN77"/>
      <c r="CFO77"/>
      <c r="CFP77"/>
      <c r="CFQ77"/>
      <c r="CFR77"/>
      <c r="CFS77"/>
      <c r="CFT77"/>
      <c r="CFU77"/>
      <c r="CFV77"/>
      <c r="CFW77"/>
      <c r="CFX77"/>
      <c r="CFY77"/>
      <c r="CFZ77"/>
      <c r="CGA77"/>
      <c r="CGB77"/>
      <c r="CGC77"/>
      <c r="CGD77"/>
      <c r="CGE77"/>
      <c r="CGF77"/>
      <c r="CGG77"/>
      <c r="CGH77"/>
      <c r="CGI77"/>
      <c r="CGJ77"/>
      <c r="CGK77"/>
      <c r="CGL77"/>
      <c r="CGM77"/>
      <c r="CGN77"/>
      <c r="CGO77"/>
      <c r="CGP77"/>
      <c r="CGQ77"/>
      <c r="CGR77"/>
      <c r="CGS77"/>
      <c r="CGT77"/>
      <c r="CGU77"/>
      <c r="CGV77"/>
      <c r="CGW77"/>
      <c r="CGX77"/>
      <c r="CGY77"/>
      <c r="CGZ77"/>
      <c r="CHA77"/>
      <c r="CHB77"/>
      <c r="CHC77"/>
      <c r="CHD77"/>
      <c r="CHE77"/>
      <c r="CHF77"/>
      <c r="CHG77"/>
      <c r="CHH77"/>
      <c r="CHI77"/>
      <c r="CHJ77"/>
      <c r="CHK77"/>
      <c r="CHL77"/>
      <c r="CHM77"/>
      <c r="CHN77"/>
      <c r="CHO77"/>
      <c r="CHP77"/>
      <c r="CHQ77"/>
      <c r="CHR77"/>
      <c r="CHS77"/>
      <c r="CHT77"/>
      <c r="CHU77"/>
      <c r="CHV77"/>
      <c r="CHW77"/>
      <c r="CHX77"/>
      <c r="CHY77"/>
      <c r="CHZ77"/>
      <c r="CIA77"/>
      <c r="CIB77"/>
      <c r="CIC77"/>
      <c r="CID77"/>
      <c r="CIE77"/>
      <c r="CIF77"/>
      <c r="CIG77"/>
      <c r="CIH77"/>
      <c r="CII77"/>
      <c r="CIJ77"/>
      <c r="CIK77"/>
      <c r="CIL77"/>
      <c r="CIM77"/>
      <c r="CIN77"/>
      <c r="CIO77"/>
      <c r="CIP77"/>
      <c r="CIQ77"/>
      <c r="CIR77"/>
      <c r="CIS77"/>
      <c r="CIT77"/>
      <c r="CIU77"/>
      <c r="CIV77"/>
      <c r="CIW77"/>
      <c r="CIX77"/>
      <c r="CIY77"/>
      <c r="CIZ77"/>
      <c r="CJA77"/>
      <c r="CJB77"/>
      <c r="CJC77"/>
      <c r="CJD77"/>
      <c r="CJE77"/>
      <c r="CJF77"/>
      <c r="CJG77"/>
      <c r="CJH77"/>
      <c r="CJI77"/>
      <c r="CJJ77"/>
      <c r="CJK77"/>
      <c r="CJL77"/>
      <c r="CJM77"/>
      <c r="CJN77"/>
      <c r="CJO77"/>
      <c r="CJP77"/>
      <c r="CJQ77"/>
      <c r="CJR77"/>
      <c r="CJS77"/>
      <c r="CJT77"/>
      <c r="CJU77"/>
      <c r="CJV77"/>
      <c r="CJW77"/>
      <c r="CJX77"/>
      <c r="CJY77"/>
      <c r="CJZ77"/>
      <c r="CKA77"/>
      <c r="CKB77"/>
      <c r="CKC77"/>
      <c r="CKD77"/>
      <c r="CKE77"/>
      <c r="CKF77"/>
      <c r="CKG77"/>
      <c r="CKH77"/>
      <c r="CKI77"/>
      <c r="CKJ77"/>
      <c r="CKK77"/>
      <c r="CKL77"/>
      <c r="CKM77"/>
      <c r="CKN77"/>
      <c r="CKO77"/>
      <c r="CKP77"/>
      <c r="CKQ77"/>
      <c r="CKR77"/>
      <c r="CKS77"/>
      <c r="CKT77"/>
      <c r="CKU77"/>
      <c r="CKV77"/>
      <c r="CKW77"/>
      <c r="CKX77"/>
      <c r="CKY77"/>
      <c r="CKZ77"/>
      <c r="CLA77"/>
      <c r="CLB77"/>
      <c r="CLC77"/>
      <c r="CLD77"/>
      <c r="CLE77"/>
      <c r="CLF77"/>
      <c r="CLG77"/>
      <c r="CLH77"/>
      <c r="CLI77"/>
      <c r="CLJ77"/>
      <c r="CLK77"/>
      <c r="CLL77"/>
      <c r="CLM77"/>
      <c r="CLN77"/>
      <c r="CLO77"/>
      <c r="CLP77"/>
      <c r="CLQ77"/>
      <c r="CLR77"/>
      <c r="CLS77"/>
      <c r="CLT77"/>
      <c r="CLU77"/>
      <c r="CLV77"/>
      <c r="CLW77"/>
      <c r="CLX77"/>
      <c r="CLY77"/>
      <c r="CLZ77"/>
      <c r="CMA77"/>
      <c r="CMB77"/>
      <c r="CMC77"/>
      <c r="CMD77"/>
      <c r="CME77"/>
      <c r="CMF77"/>
      <c r="CMG77"/>
      <c r="CMH77"/>
      <c r="CMI77"/>
      <c r="CMJ77"/>
      <c r="CMK77"/>
      <c r="CML77"/>
      <c r="CMM77"/>
      <c r="CMN77"/>
      <c r="CMO77"/>
      <c r="CMP77"/>
      <c r="CMQ77"/>
      <c r="CMR77"/>
      <c r="CMS77"/>
      <c r="CMT77"/>
      <c r="CMU77"/>
      <c r="CMV77"/>
      <c r="CMW77"/>
      <c r="CMX77"/>
      <c r="CMY77"/>
      <c r="CMZ77"/>
      <c r="CNA77"/>
      <c r="CNB77"/>
      <c r="CNC77"/>
      <c r="CND77"/>
      <c r="CNE77"/>
      <c r="CNF77"/>
      <c r="CNG77"/>
      <c r="CNH77"/>
      <c r="CNI77"/>
      <c r="CNJ77"/>
      <c r="CNK77"/>
      <c r="CNL77"/>
      <c r="CNM77"/>
      <c r="CNN77"/>
      <c r="CNO77"/>
      <c r="CNP77"/>
      <c r="CNQ77"/>
      <c r="CNR77"/>
      <c r="CNS77"/>
      <c r="CNT77"/>
      <c r="CNU77"/>
      <c r="CNV77"/>
      <c r="CNW77"/>
      <c r="CNX77"/>
      <c r="CNY77"/>
      <c r="CNZ77"/>
      <c r="COA77"/>
      <c r="COB77"/>
      <c r="COC77"/>
      <c r="COD77"/>
      <c r="COE77"/>
      <c r="COF77"/>
      <c r="COG77"/>
      <c r="COH77"/>
      <c r="COI77"/>
      <c r="COJ77"/>
      <c r="COK77"/>
      <c r="COL77"/>
      <c r="COM77"/>
      <c r="CON77"/>
      <c r="COO77"/>
      <c r="COP77"/>
      <c r="COQ77"/>
      <c r="COR77"/>
      <c r="COS77"/>
      <c r="COT77"/>
      <c r="COU77"/>
      <c r="COV77"/>
      <c r="COW77"/>
      <c r="COX77"/>
      <c r="COY77"/>
      <c r="COZ77"/>
      <c r="CPA77"/>
      <c r="CPB77"/>
      <c r="CPC77"/>
      <c r="CPD77"/>
      <c r="CPE77"/>
      <c r="CPF77"/>
      <c r="CPG77"/>
      <c r="CPH77"/>
      <c r="CPI77"/>
      <c r="CPJ77"/>
      <c r="CPK77"/>
      <c r="CPL77"/>
      <c r="CPM77"/>
      <c r="CPN77"/>
      <c r="CPO77"/>
      <c r="CPP77"/>
      <c r="CPQ77"/>
      <c r="CPR77"/>
      <c r="CPS77"/>
      <c r="CPT77"/>
      <c r="CPU77"/>
      <c r="CPV77"/>
      <c r="CPW77"/>
      <c r="CPX77"/>
      <c r="CPY77"/>
      <c r="CPZ77"/>
      <c r="CQA77"/>
      <c r="CQB77"/>
      <c r="CQC77"/>
      <c r="CQD77"/>
      <c r="CQE77"/>
      <c r="CQF77"/>
      <c r="CQG77"/>
      <c r="CQH77"/>
      <c r="CQI77"/>
      <c r="CQJ77"/>
      <c r="CQK77"/>
      <c r="CQL77"/>
      <c r="CQM77"/>
      <c r="CQN77"/>
      <c r="CQO77"/>
      <c r="CQP77"/>
      <c r="CQQ77"/>
      <c r="CQR77"/>
      <c r="CQS77"/>
      <c r="CQT77"/>
      <c r="CQU77"/>
      <c r="CQV77"/>
      <c r="CQW77"/>
      <c r="CQX77"/>
      <c r="CQY77"/>
      <c r="CQZ77"/>
      <c r="CRA77"/>
      <c r="CRB77"/>
      <c r="CRC77"/>
      <c r="CRD77"/>
      <c r="CRE77"/>
      <c r="CRF77"/>
      <c r="CRG77"/>
      <c r="CRH77"/>
      <c r="CRI77"/>
      <c r="CRJ77"/>
      <c r="CRK77"/>
      <c r="CRL77"/>
      <c r="CRM77"/>
      <c r="CRN77"/>
      <c r="CRO77"/>
      <c r="CRP77"/>
      <c r="CRQ77"/>
      <c r="CRR77"/>
      <c r="CRS77"/>
      <c r="CRT77"/>
      <c r="CRU77"/>
      <c r="CRV77"/>
      <c r="CRW77"/>
      <c r="CRX77"/>
      <c r="CRY77"/>
      <c r="CRZ77"/>
      <c r="CSA77"/>
      <c r="CSB77"/>
      <c r="CSC77"/>
      <c r="CSD77"/>
      <c r="CSE77"/>
      <c r="CSF77"/>
      <c r="CSG77"/>
      <c r="CSH77"/>
      <c r="CSI77"/>
      <c r="CSJ77"/>
      <c r="CSK77"/>
      <c r="CSL77"/>
      <c r="CSM77"/>
      <c r="CSN77"/>
      <c r="CSO77"/>
      <c r="CSP77"/>
      <c r="CSQ77"/>
      <c r="CSR77"/>
      <c r="CSS77"/>
      <c r="CST77"/>
      <c r="CSU77"/>
      <c r="CSV77"/>
      <c r="CSW77"/>
      <c r="CSX77"/>
      <c r="CSY77"/>
      <c r="CSZ77"/>
      <c r="CTA77"/>
      <c r="CTB77"/>
      <c r="CTC77"/>
      <c r="CTD77"/>
      <c r="CTE77"/>
      <c r="CTF77"/>
      <c r="CTG77"/>
      <c r="CTH77"/>
      <c r="CTI77"/>
      <c r="CTJ77"/>
      <c r="CTK77"/>
      <c r="CTL77"/>
      <c r="CTM77"/>
      <c r="CTN77"/>
      <c r="CTO77"/>
      <c r="CTP77"/>
      <c r="CTQ77"/>
      <c r="CTR77"/>
      <c r="CTS77"/>
      <c r="CTT77"/>
      <c r="CTU77"/>
      <c r="CTV77"/>
      <c r="CTW77"/>
      <c r="CTX77"/>
      <c r="CTY77"/>
      <c r="CTZ77"/>
      <c r="CUA77"/>
      <c r="CUB77"/>
      <c r="CUC77"/>
      <c r="CUD77"/>
      <c r="CUE77"/>
      <c r="CUF77"/>
      <c r="CUG77"/>
      <c r="CUH77"/>
      <c r="CUI77"/>
      <c r="CUJ77"/>
      <c r="CUK77"/>
      <c r="CUL77"/>
      <c r="CUM77"/>
      <c r="CUN77"/>
      <c r="CUO77"/>
      <c r="CUP77"/>
      <c r="CUQ77"/>
      <c r="CUR77"/>
      <c r="CUS77"/>
      <c r="CUT77"/>
      <c r="CUU77"/>
      <c r="CUV77"/>
      <c r="CUW77"/>
      <c r="CUX77"/>
      <c r="CUY77"/>
      <c r="CUZ77"/>
      <c r="CVA77"/>
      <c r="CVB77"/>
      <c r="CVC77"/>
      <c r="CVD77"/>
      <c r="CVE77"/>
      <c r="CVF77"/>
      <c r="CVG77"/>
      <c r="CVH77"/>
      <c r="CVI77"/>
      <c r="CVJ77"/>
      <c r="CVK77"/>
      <c r="CVL77"/>
      <c r="CVM77"/>
      <c r="CVN77"/>
      <c r="CVO77"/>
      <c r="CVP77"/>
      <c r="CVQ77"/>
      <c r="CVR77"/>
      <c r="CVS77"/>
      <c r="CVT77"/>
      <c r="CVU77"/>
      <c r="CVV77"/>
      <c r="CVW77"/>
      <c r="CVX77"/>
      <c r="CVY77"/>
      <c r="CVZ77"/>
      <c r="CWA77"/>
      <c r="CWB77"/>
      <c r="CWC77"/>
      <c r="CWD77"/>
      <c r="CWE77"/>
      <c r="CWF77"/>
      <c r="CWG77"/>
      <c r="CWH77"/>
      <c r="CWI77"/>
      <c r="CWJ77"/>
      <c r="CWK77"/>
      <c r="CWL77"/>
      <c r="CWM77"/>
      <c r="CWN77"/>
      <c r="CWO77"/>
      <c r="CWP77"/>
      <c r="CWQ77"/>
      <c r="CWR77"/>
      <c r="CWS77"/>
      <c r="CWT77"/>
      <c r="CWU77"/>
      <c r="CWV77"/>
      <c r="CWW77"/>
      <c r="CWX77"/>
      <c r="CWY77"/>
      <c r="CWZ77"/>
      <c r="CXA77"/>
      <c r="CXB77"/>
      <c r="CXC77"/>
      <c r="CXD77"/>
      <c r="CXE77"/>
      <c r="CXF77"/>
      <c r="CXG77"/>
      <c r="CXH77"/>
      <c r="CXI77"/>
      <c r="CXJ77"/>
      <c r="CXK77"/>
      <c r="CXL77"/>
      <c r="CXM77"/>
      <c r="CXN77"/>
      <c r="CXO77"/>
      <c r="CXP77"/>
      <c r="CXQ77"/>
      <c r="CXR77"/>
      <c r="CXS77"/>
      <c r="CXT77"/>
      <c r="CXU77"/>
      <c r="CXV77"/>
      <c r="CXW77"/>
      <c r="CXX77"/>
      <c r="CXY77"/>
      <c r="CXZ77"/>
      <c r="CYA77"/>
      <c r="CYB77"/>
      <c r="CYC77"/>
      <c r="CYD77"/>
      <c r="CYE77"/>
      <c r="CYF77"/>
      <c r="CYG77"/>
      <c r="CYH77"/>
      <c r="CYI77"/>
      <c r="CYJ77"/>
      <c r="CYK77"/>
      <c r="CYL77"/>
      <c r="CYM77"/>
      <c r="CYN77"/>
      <c r="CYO77"/>
      <c r="CYP77"/>
      <c r="CYQ77"/>
      <c r="CYR77"/>
      <c r="CYS77"/>
      <c r="CYT77"/>
      <c r="CYU77"/>
      <c r="CYV77"/>
      <c r="CYW77"/>
      <c r="CYX77"/>
      <c r="CYY77"/>
      <c r="CYZ77"/>
      <c r="CZA77"/>
      <c r="CZB77"/>
      <c r="CZC77"/>
      <c r="CZD77"/>
      <c r="CZE77"/>
      <c r="CZF77"/>
      <c r="CZG77"/>
      <c r="CZH77"/>
      <c r="CZI77"/>
      <c r="CZJ77"/>
      <c r="CZK77"/>
      <c r="CZL77"/>
      <c r="CZM77"/>
      <c r="CZN77"/>
      <c r="CZO77"/>
      <c r="CZP77"/>
      <c r="CZQ77"/>
      <c r="CZR77"/>
      <c r="CZS77"/>
      <c r="CZT77"/>
      <c r="CZU77"/>
      <c r="CZV77"/>
      <c r="CZW77"/>
      <c r="CZX77"/>
      <c r="CZY77"/>
      <c r="CZZ77"/>
      <c r="DAA77"/>
      <c r="DAB77"/>
      <c r="DAC77"/>
      <c r="DAD77"/>
      <c r="DAE77"/>
      <c r="DAF77"/>
      <c r="DAG77"/>
      <c r="DAH77"/>
      <c r="DAI77"/>
      <c r="DAJ77"/>
      <c r="DAK77"/>
      <c r="DAL77"/>
      <c r="DAM77"/>
      <c r="DAN77"/>
      <c r="DAO77"/>
      <c r="DAP77"/>
      <c r="DAQ77"/>
      <c r="DAR77"/>
      <c r="DAS77"/>
      <c r="DAT77"/>
      <c r="DAU77"/>
      <c r="DAV77"/>
      <c r="DAW77"/>
      <c r="DAX77"/>
      <c r="DAY77"/>
      <c r="DAZ77"/>
      <c r="DBA77"/>
      <c r="DBB77"/>
      <c r="DBC77"/>
      <c r="DBD77"/>
      <c r="DBE77"/>
      <c r="DBF77"/>
      <c r="DBG77"/>
      <c r="DBH77"/>
      <c r="DBI77"/>
      <c r="DBJ77"/>
      <c r="DBK77"/>
      <c r="DBL77"/>
      <c r="DBM77"/>
      <c r="DBN77"/>
      <c r="DBO77"/>
      <c r="DBP77"/>
      <c r="DBQ77"/>
      <c r="DBR77"/>
      <c r="DBS77"/>
      <c r="DBT77"/>
      <c r="DBU77"/>
      <c r="DBV77"/>
      <c r="DBW77"/>
      <c r="DBX77"/>
      <c r="DBY77"/>
      <c r="DBZ77"/>
      <c r="DCA77"/>
      <c r="DCB77"/>
      <c r="DCC77"/>
      <c r="DCD77"/>
      <c r="DCE77"/>
      <c r="DCF77"/>
      <c r="DCG77"/>
      <c r="DCH77"/>
      <c r="DCI77"/>
      <c r="DCJ77"/>
      <c r="DCK77"/>
      <c r="DCL77"/>
      <c r="DCM77"/>
      <c r="DCN77"/>
      <c r="DCO77"/>
      <c r="DCP77"/>
      <c r="DCQ77"/>
      <c r="DCR77"/>
      <c r="DCS77"/>
      <c r="DCT77"/>
      <c r="DCU77"/>
      <c r="DCV77"/>
      <c r="DCW77"/>
      <c r="DCX77"/>
      <c r="DCY77"/>
      <c r="DCZ77"/>
      <c r="DDA77"/>
      <c r="DDB77"/>
      <c r="DDC77"/>
      <c r="DDD77"/>
      <c r="DDE77"/>
      <c r="DDF77"/>
      <c r="DDG77"/>
      <c r="DDH77"/>
      <c r="DDI77"/>
      <c r="DDJ77"/>
      <c r="DDK77"/>
      <c r="DDL77"/>
      <c r="DDM77"/>
      <c r="DDN77"/>
      <c r="DDO77"/>
      <c r="DDP77"/>
      <c r="DDQ77"/>
      <c r="DDR77"/>
      <c r="DDS77"/>
      <c r="DDT77"/>
      <c r="DDU77"/>
      <c r="DDV77"/>
      <c r="DDW77"/>
      <c r="DDX77"/>
      <c r="DDY77"/>
      <c r="DDZ77"/>
      <c r="DEA77"/>
      <c r="DEB77"/>
      <c r="DEC77"/>
      <c r="DED77"/>
      <c r="DEE77"/>
      <c r="DEF77"/>
      <c r="DEG77"/>
      <c r="DEH77"/>
      <c r="DEI77"/>
      <c r="DEJ77"/>
      <c r="DEK77"/>
      <c r="DEL77"/>
      <c r="DEM77"/>
      <c r="DEN77"/>
      <c r="DEO77"/>
      <c r="DEP77"/>
      <c r="DEQ77"/>
      <c r="DER77"/>
      <c r="DES77"/>
      <c r="DET77"/>
      <c r="DEU77"/>
      <c r="DEV77"/>
      <c r="DEW77"/>
      <c r="DEX77"/>
      <c r="DEY77"/>
      <c r="DEZ77"/>
      <c r="DFA77"/>
      <c r="DFB77"/>
      <c r="DFC77"/>
      <c r="DFD77"/>
      <c r="DFE77"/>
      <c r="DFF77"/>
      <c r="DFG77"/>
      <c r="DFH77"/>
      <c r="DFI77"/>
      <c r="DFJ77"/>
      <c r="DFK77"/>
      <c r="DFL77"/>
      <c r="DFM77"/>
      <c r="DFN77"/>
      <c r="DFO77"/>
      <c r="DFP77"/>
      <c r="DFQ77"/>
      <c r="DFR77"/>
      <c r="DFS77"/>
      <c r="DFT77"/>
      <c r="DFU77"/>
      <c r="DFV77"/>
      <c r="DFW77"/>
      <c r="DFX77"/>
      <c r="DFY77"/>
      <c r="DFZ77"/>
      <c r="DGA77"/>
      <c r="DGB77"/>
      <c r="DGC77"/>
      <c r="DGD77"/>
      <c r="DGE77"/>
      <c r="DGF77"/>
      <c r="DGG77"/>
      <c r="DGH77"/>
      <c r="DGI77"/>
      <c r="DGJ77"/>
      <c r="DGK77"/>
      <c r="DGL77"/>
      <c r="DGM77"/>
      <c r="DGN77"/>
      <c r="DGO77"/>
      <c r="DGP77"/>
      <c r="DGQ77"/>
      <c r="DGR77"/>
      <c r="DGS77"/>
      <c r="DGT77"/>
      <c r="DGU77"/>
      <c r="DGV77"/>
      <c r="DGW77"/>
      <c r="DGX77"/>
      <c r="DGY77"/>
      <c r="DGZ77"/>
      <c r="DHA77"/>
      <c r="DHB77"/>
      <c r="DHC77"/>
      <c r="DHD77"/>
      <c r="DHE77"/>
      <c r="DHF77"/>
      <c r="DHG77"/>
      <c r="DHH77"/>
      <c r="DHI77"/>
      <c r="DHJ77"/>
      <c r="DHK77"/>
      <c r="DHL77"/>
      <c r="DHM77"/>
      <c r="DHN77"/>
      <c r="DHO77"/>
      <c r="DHP77"/>
      <c r="DHQ77"/>
      <c r="DHR77"/>
      <c r="DHS77"/>
      <c r="DHT77"/>
      <c r="DHU77"/>
      <c r="DHV77"/>
      <c r="DHW77"/>
      <c r="DHX77"/>
      <c r="DHY77"/>
      <c r="DHZ77"/>
      <c r="DIA77"/>
      <c r="DIB77"/>
      <c r="DIC77"/>
      <c r="DID77"/>
      <c r="DIE77"/>
      <c r="DIF77"/>
      <c r="DIG77"/>
      <c r="DIH77"/>
      <c r="DII77"/>
      <c r="DIJ77"/>
      <c r="DIK77"/>
      <c r="DIL77"/>
      <c r="DIM77"/>
      <c r="DIN77"/>
      <c r="DIO77"/>
      <c r="DIP77"/>
      <c r="DIQ77"/>
      <c r="DIR77"/>
      <c r="DIS77"/>
      <c r="DIT77"/>
      <c r="DIU77"/>
      <c r="DIV77"/>
      <c r="DIW77"/>
      <c r="DIX77"/>
      <c r="DIY77"/>
      <c r="DIZ77"/>
      <c r="DJA77"/>
      <c r="DJB77"/>
      <c r="DJC77"/>
      <c r="DJD77"/>
      <c r="DJE77"/>
      <c r="DJF77"/>
      <c r="DJG77"/>
      <c r="DJH77"/>
      <c r="DJI77"/>
      <c r="DJJ77"/>
      <c r="DJK77"/>
      <c r="DJL77"/>
      <c r="DJM77"/>
      <c r="DJN77"/>
      <c r="DJO77"/>
      <c r="DJP77"/>
      <c r="DJQ77"/>
      <c r="DJR77"/>
      <c r="DJS77"/>
      <c r="DJT77"/>
      <c r="DJU77"/>
      <c r="DJV77"/>
      <c r="DJW77"/>
      <c r="DJX77"/>
      <c r="DJY77"/>
      <c r="DJZ77"/>
      <c r="DKA77"/>
      <c r="DKB77"/>
      <c r="DKC77"/>
      <c r="DKD77"/>
      <c r="DKE77"/>
      <c r="DKF77"/>
      <c r="DKG77"/>
      <c r="DKH77"/>
      <c r="DKI77"/>
      <c r="DKJ77"/>
      <c r="DKK77"/>
      <c r="DKL77"/>
      <c r="DKM77"/>
      <c r="DKN77"/>
      <c r="DKO77"/>
      <c r="DKP77"/>
      <c r="DKQ77"/>
      <c r="DKR77"/>
      <c r="DKS77"/>
      <c r="DKT77"/>
      <c r="DKU77"/>
      <c r="DKV77"/>
      <c r="DKW77"/>
      <c r="DKX77"/>
      <c r="DKY77"/>
      <c r="DKZ77"/>
      <c r="DLA77"/>
      <c r="DLB77"/>
      <c r="DLC77"/>
      <c r="DLD77"/>
      <c r="DLE77"/>
      <c r="DLF77"/>
      <c r="DLG77"/>
      <c r="DLH77"/>
      <c r="DLI77"/>
      <c r="DLJ77"/>
      <c r="DLK77"/>
      <c r="DLL77"/>
      <c r="DLM77"/>
      <c r="DLN77"/>
      <c r="DLO77"/>
      <c r="DLP77"/>
      <c r="DLQ77"/>
      <c r="DLR77"/>
      <c r="DLS77"/>
      <c r="DLT77"/>
      <c r="DLU77"/>
      <c r="DLV77"/>
      <c r="DLW77"/>
      <c r="DLX77"/>
      <c r="DLY77"/>
      <c r="DLZ77"/>
      <c r="DMA77"/>
      <c r="DMB77"/>
      <c r="DMC77"/>
      <c r="DMD77"/>
      <c r="DME77"/>
      <c r="DMF77"/>
      <c r="DMG77"/>
      <c r="DMH77"/>
      <c r="DMI77"/>
      <c r="DMJ77"/>
      <c r="DMK77"/>
      <c r="DML77"/>
      <c r="DMM77"/>
      <c r="DMN77"/>
      <c r="DMO77"/>
      <c r="DMP77"/>
      <c r="DMQ77"/>
      <c r="DMR77"/>
      <c r="DMS77"/>
      <c r="DMT77"/>
      <c r="DMU77"/>
      <c r="DMV77"/>
      <c r="DMW77"/>
      <c r="DMX77"/>
      <c r="DMY77"/>
      <c r="DMZ77"/>
      <c r="DNA77"/>
      <c r="DNB77"/>
      <c r="DNC77"/>
      <c r="DND77"/>
      <c r="DNE77"/>
      <c r="DNF77"/>
      <c r="DNG77"/>
      <c r="DNH77"/>
      <c r="DNI77"/>
      <c r="DNJ77"/>
      <c r="DNK77"/>
      <c r="DNL77"/>
      <c r="DNM77"/>
      <c r="DNN77"/>
      <c r="DNO77"/>
      <c r="DNP77"/>
      <c r="DNQ77"/>
      <c r="DNR77"/>
      <c r="DNS77"/>
      <c r="DNT77"/>
      <c r="DNU77"/>
      <c r="DNV77"/>
      <c r="DNW77"/>
      <c r="DNX77"/>
      <c r="DNY77"/>
      <c r="DNZ77"/>
      <c r="DOA77"/>
      <c r="DOB77"/>
      <c r="DOC77"/>
      <c r="DOD77"/>
      <c r="DOE77"/>
      <c r="DOF77"/>
      <c r="DOG77"/>
      <c r="DOH77"/>
      <c r="DOI77"/>
      <c r="DOJ77"/>
      <c r="DOK77"/>
      <c r="DOL77"/>
      <c r="DOM77"/>
      <c r="DON77"/>
      <c r="DOO77"/>
      <c r="DOP77"/>
      <c r="DOQ77"/>
      <c r="DOR77"/>
      <c r="DOS77"/>
      <c r="DOT77"/>
      <c r="DOU77"/>
      <c r="DOV77"/>
      <c r="DOW77"/>
      <c r="DOX77"/>
      <c r="DOY77"/>
      <c r="DOZ77"/>
      <c r="DPA77"/>
      <c r="DPB77"/>
      <c r="DPC77"/>
      <c r="DPD77"/>
      <c r="DPE77"/>
      <c r="DPF77"/>
      <c r="DPG77"/>
      <c r="DPH77"/>
      <c r="DPI77"/>
      <c r="DPJ77"/>
      <c r="DPK77"/>
      <c r="DPL77"/>
      <c r="DPM77"/>
      <c r="DPN77"/>
      <c r="DPO77"/>
      <c r="DPP77"/>
      <c r="DPQ77"/>
      <c r="DPR77"/>
      <c r="DPS77"/>
      <c r="DPT77"/>
      <c r="DPU77"/>
      <c r="DPV77"/>
      <c r="DPW77"/>
      <c r="DPX77"/>
      <c r="DPY77"/>
      <c r="DPZ77"/>
      <c r="DQA77"/>
      <c r="DQB77"/>
      <c r="DQC77"/>
      <c r="DQD77"/>
      <c r="DQE77"/>
      <c r="DQF77"/>
      <c r="DQG77"/>
      <c r="DQH77"/>
      <c r="DQI77"/>
      <c r="DQJ77"/>
      <c r="DQK77"/>
      <c r="DQL77"/>
      <c r="DQM77"/>
      <c r="DQN77"/>
      <c r="DQO77"/>
      <c r="DQP77"/>
      <c r="DQQ77"/>
      <c r="DQR77"/>
      <c r="DQS77"/>
      <c r="DQT77"/>
      <c r="DQU77"/>
      <c r="DQV77"/>
      <c r="DQW77"/>
      <c r="DQX77"/>
      <c r="DQY77"/>
      <c r="DQZ77"/>
      <c r="DRA77"/>
      <c r="DRB77"/>
      <c r="DRC77"/>
      <c r="DRD77"/>
      <c r="DRE77"/>
      <c r="DRF77"/>
      <c r="DRG77"/>
      <c r="DRH77"/>
      <c r="DRI77"/>
      <c r="DRJ77"/>
      <c r="DRK77"/>
      <c r="DRL77"/>
      <c r="DRM77"/>
      <c r="DRN77"/>
      <c r="DRO77"/>
      <c r="DRP77"/>
      <c r="DRQ77"/>
      <c r="DRR77"/>
      <c r="DRS77"/>
      <c r="DRT77"/>
      <c r="DRU77"/>
      <c r="DRV77"/>
      <c r="DRW77"/>
      <c r="DRX77"/>
      <c r="DRY77"/>
      <c r="DRZ77"/>
      <c r="DSA77"/>
      <c r="DSB77"/>
      <c r="DSC77"/>
      <c r="DSD77"/>
      <c r="DSE77"/>
      <c r="DSF77"/>
      <c r="DSG77"/>
      <c r="DSH77"/>
      <c r="DSI77"/>
      <c r="DSJ77"/>
      <c r="DSK77"/>
      <c r="DSL77"/>
      <c r="DSM77"/>
      <c r="DSN77"/>
      <c r="DSO77"/>
      <c r="DSP77"/>
      <c r="DSQ77"/>
      <c r="DSR77"/>
      <c r="DSS77"/>
      <c r="DST77"/>
      <c r="DSU77"/>
      <c r="DSV77"/>
      <c r="DSW77"/>
      <c r="DSX77"/>
      <c r="DSY77"/>
      <c r="DSZ77"/>
      <c r="DTA77"/>
      <c r="DTB77"/>
      <c r="DTC77"/>
      <c r="DTD77"/>
      <c r="DTE77"/>
      <c r="DTF77"/>
      <c r="DTG77"/>
      <c r="DTH77"/>
      <c r="DTI77"/>
      <c r="DTJ77"/>
      <c r="DTK77"/>
      <c r="DTL77"/>
      <c r="DTM77"/>
      <c r="DTN77"/>
      <c r="DTO77"/>
      <c r="DTP77"/>
      <c r="DTQ77"/>
      <c r="DTR77"/>
      <c r="DTS77"/>
      <c r="DTT77"/>
      <c r="DTU77"/>
      <c r="DTV77"/>
      <c r="DTW77"/>
      <c r="DTX77"/>
      <c r="DTY77"/>
      <c r="DTZ77"/>
      <c r="DUA77"/>
      <c r="DUB77"/>
      <c r="DUC77"/>
      <c r="DUD77"/>
      <c r="DUE77"/>
      <c r="DUF77"/>
      <c r="DUG77"/>
      <c r="DUH77"/>
      <c r="DUI77"/>
      <c r="DUJ77"/>
      <c r="DUK77"/>
      <c r="DUL77"/>
      <c r="DUM77"/>
      <c r="DUN77"/>
      <c r="DUO77"/>
      <c r="DUP77"/>
      <c r="DUQ77"/>
      <c r="DUR77"/>
      <c r="DUS77"/>
      <c r="DUT77"/>
      <c r="DUU77"/>
      <c r="DUV77"/>
      <c r="DUW77"/>
      <c r="DUX77"/>
      <c r="DUY77"/>
      <c r="DUZ77"/>
      <c r="DVA77"/>
      <c r="DVB77"/>
      <c r="DVC77"/>
      <c r="DVD77"/>
      <c r="DVE77"/>
      <c r="DVF77"/>
      <c r="DVG77"/>
      <c r="DVH77"/>
      <c r="DVI77"/>
      <c r="DVJ77"/>
      <c r="DVK77"/>
      <c r="DVL77"/>
      <c r="DVM77"/>
      <c r="DVN77"/>
      <c r="DVO77"/>
      <c r="DVP77"/>
      <c r="DVQ77"/>
      <c r="DVR77"/>
      <c r="DVS77"/>
      <c r="DVT77"/>
      <c r="DVU77"/>
      <c r="DVV77"/>
      <c r="DVW77"/>
      <c r="DVX77"/>
      <c r="DVY77"/>
      <c r="DVZ77"/>
      <c r="DWA77"/>
      <c r="DWB77"/>
      <c r="DWC77"/>
      <c r="DWD77"/>
      <c r="DWE77"/>
      <c r="DWF77"/>
      <c r="DWG77"/>
      <c r="DWH77"/>
      <c r="DWI77"/>
      <c r="DWJ77"/>
      <c r="DWK77"/>
      <c r="DWL77"/>
      <c r="DWM77"/>
      <c r="DWN77"/>
      <c r="DWO77"/>
      <c r="DWP77"/>
      <c r="DWQ77"/>
      <c r="DWR77"/>
      <c r="DWS77"/>
      <c r="DWT77"/>
      <c r="DWU77"/>
      <c r="DWV77"/>
      <c r="DWW77"/>
      <c r="DWX77"/>
      <c r="DWY77"/>
      <c r="DWZ77"/>
      <c r="DXA77"/>
      <c r="DXB77"/>
      <c r="DXC77"/>
      <c r="DXD77"/>
      <c r="DXE77"/>
      <c r="DXF77"/>
      <c r="DXG77"/>
      <c r="DXH77"/>
      <c r="DXI77"/>
      <c r="DXJ77"/>
      <c r="DXK77"/>
      <c r="DXL77"/>
      <c r="DXM77"/>
      <c r="DXN77"/>
      <c r="DXO77"/>
      <c r="DXP77"/>
      <c r="DXQ77"/>
      <c r="DXR77"/>
      <c r="DXS77"/>
      <c r="DXT77"/>
      <c r="DXU77"/>
      <c r="DXV77"/>
      <c r="DXW77"/>
      <c r="DXX77"/>
      <c r="DXY77"/>
      <c r="DXZ77"/>
      <c r="DYA77"/>
      <c r="DYB77"/>
      <c r="DYC77"/>
      <c r="DYD77"/>
      <c r="DYE77"/>
      <c r="DYF77"/>
      <c r="DYG77"/>
      <c r="DYH77"/>
      <c r="DYI77"/>
      <c r="DYJ77"/>
      <c r="DYK77"/>
      <c r="DYL77"/>
      <c r="DYM77"/>
      <c r="DYN77"/>
      <c r="DYO77"/>
      <c r="DYP77"/>
      <c r="DYQ77"/>
      <c r="DYR77"/>
      <c r="DYS77"/>
      <c r="DYT77"/>
      <c r="DYU77"/>
      <c r="DYV77"/>
      <c r="DYW77"/>
      <c r="DYX77"/>
      <c r="DYY77"/>
      <c r="DYZ77"/>
      <c r="DZA77"/>
      <c r="DZB77"/>
      <c r="DZC77"/>
      <c r="DZD77"/>
      <c r="DZE77"/>
      <c r="DZF77"/>
      <c r="DZG77"/>
      <c r="DZH77"/>
      <c r="DZI77"/>
      <c r="DZJ77"/>
      <c r="DZK77"/>
      <c r="DZL77"/>
      <c r="DZM77"/>
      <c r="DZN77"/>
      <c r="DZO77"/>
      <c r="DZP77"/>
      <c r="DZQ77"/>
      <c r="DZR77"/>
      <c r="DZS77"/>
      <c r="DZT77"/>
      <c r="DZU77"/>
      <c r="DZV77"/>
      <c r="DZW77"/>
      <c r="DZX77"/>
      <c r="DZY77"/>
      <c r="DZZ77"/>
      <c r="EAA77"/>
      <c r="EAB77"/>
      <c r="EAC77"/>
      <c r="EAD77"/>
      <c r="EAE77"/>
      <c r="EAF77"/>
      <c r="EAG77"/>
      <c r="EAH77"/>
      <c r="EAI77"/>
      <c r="EAJ77"/>
      <c r="EAK77"/>
      <c r="EAL77"/>
      <c r="EAM77"/>
      <c r="EAN77"/>
      <c r="EAO77"/>
      <c r="EAP77"/>
      <c r="EAQ77"/>
      <c r="EAR77"/>
      <c r="EAS77"/>
      <c r="EAT77"/>
      <c r="EAU77"/>
      <c r="EAV77"/>
      <c r="EAW77"/>
      <c r="EAX77"/>
      <c r="EAY77"/>
      <c r="EAZ77"/>
      <c r="EBA77"/>
      <c r="EBB77"/>
      <c r="EBC77"/>
      <c r="EBD77"/>
      <c r="EBE77"/>
      <c r="EBF77"/>
      <c r="EBG77"/>
      <c r="EBH77"/>
      <c r="EBI77"/>
      <c r="EBJ77"/>
      <c r="EBK77"/>
      <c r="EBL77"/>
      <c r="EBM77"/>
      <c r="EBN77"/>
      <c r="EBO77"/>
      <c r="EBP77"/>
      <c r="EBQ77"/>
      <c r="EBR77"/>
      <c r="EBS77"/>
      <c r="EBT77"/>
      <c r="EBU77"/>
      <c r="EBV77"/>
      <c r="EBW77"/>
      <c r="EBX77"/>
      <c r="EBY77"/>
      <c r="EBZ77"/>
      <c r="ECA77"/>
      <c r="ECB77"/>
      <c r="ECC77"/>
      <c r="ECD77"/>
      <c r="ECE77"/>
      <c r="ECF77"/>
      <c r="ECG77"/>
      <c r="ECH77"/>
      <c r="ECI77"/>
      <c r="ECJ77"/>
      <c r="ECK77"/>
      <c r="ECL77"/>
      <c r="ECM77"/>
      <c r="ECN77"/>
      <c r="ECO77"/>
      <c r="ECP77"/>
      <c r="ECQ77"/>
      <c r="ECR77"/>
      <c r="ECS77"/>
      <c r="ECT77"/>
      <c r="ECU77"/>
      <c r="ECV77"/>
      <c r="ECW77"/>
      <c r="ECX77"/>
      <c r="ECY77"/>
      <c r="ECZ77"/>
      <c r="EDA77"/>
      <c r="EDB77"/>
      <c r="EDC77"/>
      <c r="EDD77"/>
      <c r="EDE77"/>
      <c r="EDF77"/>
      <c r="EDG77"/>
      <c r="EDH77"/>
      <c r="EDI77"/>
      <c r="EDJ77"/>
      <c r="EDK77"/>
      <c r="EDL77"/>
      <c r="EDM77"/>
      <c r="EDN77"/>
      <c r="EDO77"/>
      <c r="EDP77"/>
      <c r="EDQ77"/>
      <c r="EDR77"/>
      <c r="EDS77"/>
      <c r="EDT77"/>
      <c r="EDU77"/>
      <c r="EDV77"/>
      <c r="EDW77"/>
      <c r="EDX77"/>
      <c r="EDY77"/>
      <c r="EDZ77"/>
      <c r="EEA77"/>
      <c r="EEB77"/>
      <c r="EEC77"/>
      <c r="EED77"/>
      <c r="EEE77"/>
      <c r="EEF77"/>
      <c r="EEG77"/>
      <c r="EEH77"/>
      <c r="EEI77"/>
      <c r="EEJ77"/>
      <c r="EEK77"/>
      <c r="EEL77"/>
      <c r="EEM77"/>
      <c r="EEN77"/>
      <c r="EEO77"/>
      <c r="EEP77"/>
      <c r="EEQ77"/>
      <c r="EER77"/>
      <c r="EES77"/>
      <c r="EET77"/>
      <c r="EEU77"/>
      <c r="EEV77"/>
      <c r="EEW77"/>
      <c r="EEX77"/>
      <c r="EEY77"/>
      <c r="EEZ77"/>
      <c r="EFA77"/>
      <c r="EFB77"/>
      <c r="EFC77"/>
      <c r="EFD77"/>
      <c r="EFE77"/>
      <c r="EFF77"/>
      <c r="EFG77"/>
      <c r="EFH77"/>
      <c r="EFI77"/>
      <c r="EFJ77"/>
      <c r="EFK77"/>
      <c r="EFL77"/>
      <c r="EFM77"/>
      <c r="EFN77"/>
      <c r="EFO77"/>
      <c r="EFP77"/>
      <c r="EFQ77"/>
      <c r="EFR77"/>
      <c r="EFS77"/>
      <c r="EFT77"/>
      <c r="EFU77"/>
      <c r="EFV77"/>
      <c r="EFW77"/>
      <c r="EFX77"/>
      <c r="EFY77"/>
      <c r="EFZ77"/>
      <c r="EGA77"/>
      <c r="EGB77"/>
      <c r="EGC77"/>
      <c r="EGD77"/>
      <c r="EGE77"/>
      <c r="EGF77"/>
      <c r="EGG77"/>
      <c r="EGH77"/>
      <c r="EGI77"/>
      <c r="EGJ77"/>
      <c r="EGK77"/>
      <c r="EGL77"/>
      <c r="EGM77"/>
      <c r="EGN77"/>
      <c r="EGO77"/>
      <c r="EGP77"/>
      <c r="EGQ77"/>
      <c r="EGR77"/>
      <c r="EGS77"/>
      <c r="EGT77"/>
      <c r="EGU77"/>
      <c r="EGV77"/>
      <c r="EGW77"/>
      <c r="EGX77"/>
      <c r="EGY77"/>
      <c r="EGZ77"/>
      <c r="EHA77"/>
      <c r="EHB77"/>
      <c r="EHC77"/>
      <c r="EHD77"/>
      <c r="EHE77"/>
      <c r="EHF77"/>
      <c r="EHG77"/>
      <c r="EHH77"/>
      <c r="EHI77"/>
      <c r="EHJ77"/>
      <c r="EHK77"/>
      <c r="EHL77"/>
      <c r="EHM77"/>
      <c r="EHN77"/>
      <c r="EHO77"/>
      <c r="EHP77"/>
      <c r="EHQ77"/>
      <c r="EHR77"/>
      <c r="EHS77"/>
      <c r="EHT77"/>
      <c r="EHU77"/>
      <c r="EHV77"/>
      <c r="EHW77"/>
      <c r="EHX77"/>
      <c r="EHY77"/>
      <c r="EHZ77"/>
      <c r="EIA77"/>
      <c r="EIB77"/>
      <c r="EIC77"/>
      <c r="EID77"/>
      <c r="EIE77"/>
      <c r="EIF77"/>
      <c r="EIG77"/>
      <c r="EIH77"/>
      <c r="EII77"/>
      <c r="EIJ77"/>
      <c r="EIK77"/>
      <c r="EIL77"/>
      <c r="EIM77"/>
      <c r="EIN77"/>
      <c r="EIO77"/>
      <c r="EIP77"/>
      <c r="EIQ77"/>
      <c r="EIR77"/>
      <c r="EIS77"/>
      <c r="EIT77"/>
      <c r="EIU77"/>
      <c r="EIV77"/>
      <c r="EIW77"/>
      <c r="EIX77"/>
      <c r="EIY77"/>
      <c r="EIZ77"/>
      <c r="EJA77"/>
      <c r="EJB77"/>
      <c r="EJC77"/>
      <c r="EJD77"/>
      <c r="EJE77"/>
      <c r="EJF77"/>
      <c r="EJG77"/>
      <c r="EJH77"/>
      <c r="EJI77"/>
      <c r="EJJ77"/>
      <c r="EJK77"/>
      <c r="EJL77"/>
      <c r="EJM77"/>
      <c r="EJN77"/>
      <c r="EJO77"/>
      <c r="EJP77"/>
      <c r="EJQ77"/>
      <c r="EJR77"/>
      <c r="EJS77"/>
      <c r="EJT77"/>
      <c r="EJU77"/>
      <c r="EJV77"/>
      <c r="EJW77"/>
      <c r="EJX77"/>
      <c r="EJY77"/>
      <c r="EJZ77"/>
      <c r="EKA77"/>
      <c r="EKB77"/>
      <c r="EKC77"/>
      <c r="EKD77"/>
      <c r="EKE77"/>
      <c r="EKF77"/>
      <c r="EKG77"/>
      <c r="EKH77"/>
      <c r="EKI77"/>
      <c r="EKJ77"/>
      <c r="EKK77"/>
      <c r="EKL77"/>
      <c r="EKM77"/>
      <c r="EKN77"/>
      <c r="EKO77"/>
      <c r="EKP77"/>
      <c r="EKQ77"/>
      <c r="EKR77"/>
      <c r="EKS77"/>
      <c r="EKT77"/>
      <c r="EKU77"/>
      <c r="EKV77"/>
      <c r="EKW77"/>
      <c r="EKX77"/>
      <c r="EKY77"/>
      <c r="EKZ77"/>
      <c r="ELA77"/>
      <c r="ELB77"/>
      <c r="ELC77"/>
      <c r="ELD77"/>
      <c r="ELE77"/>
      <c r="ELF77"/>
      <c r="ELG77"/>
      <c r="ELH77"/>
      <c r="ELI77"/>
      <c r="ELJ77"/>
      <c r="ELK77"/>
      <c r="ELL77"/>
      <c r="ELM77"/>
      <c r="ELN77"/>
      <c r="ELO77"/>
      <c r="ELP77"/>
      <c r="ELQ77"/>
      <c r="ELR77"/>
      <c r="ELS77"/>
      <c r="ELT77"/>
      <c r="ELU77"/>
      <c r="ELV77"/>
      <c r="ELW77"/>
      <c r="ELX77"/>
      <c r="ELY77"/>
      <c r="ELZ77"/>
      <c r="EMA77"/>
      <c r="EMB77"/>
      <c r="EMC77"/>
      <c r="EMD77"/>
      <c r="EME77"/>
      <c r="EMF77"/>
      <c r="EMG77"/>
      <c r="EMH77"/>
      <c r="EMI77"/>
      <c r="EMJ77"/>
      <c r="EMK77"/>
      <c r="EML77"/>
      <c r="EMM77"/>
      <c r="EMN77"/>
      <c r="EMO77"/>
      <c r="EMP77"/>
      <c r="EMQ77"/>
      <c r="EMR77"/>
      <c r="EMS77"/>
      <c r="EMT77"/>
      <c r="EMU77"/>
      <c r="EMV77"/>
      <c r="EMW77"/>
      <c r="EMX77"/>
      <c r="EMY77"/>
      <c r="EMZ77"/>
      <c r="ENA77"/>
      <c r="ENB77"/>
      <c r="ENC77"/>
      <c r="END77"/>
      <c r="ENE77"/>
      <c r="ENF77"/>
      <c r="ENG77"/>
      <c r="ENH77"/>
      <c r="ENI77"/>
      <c r="ENJ77"/>
      <c r="ENK77"/>
      <c r="ENL77"/>
      <c r="ENM77"/>
      <c r="ENN77"/>
      <c r="ENO77"/>
      <c r="ENP77"/>
      <c r="ENQ77"/>
      <c r="ENR77"/>
      <c r="ENS77"/>
      <c r="ENT77"/>
      <c r="ENU77"/>
      <c r="ENV77"/>
      <c r="ENW77"/>
      <c r="ENX77"/>
      <c r="ENY77"/>
      <c r="ENZ77"/>
      <c r="EOA77"/>
      <c r="EOB77"/>
      <c r="EOC77"/>
      <c r="EOD77"/>
      <c r="EOE77"/>
      <c r="EOF77"/>
      <c r="EOG77"/>
      <c r="EOH77"/>
      <c r="EOI77"/>
      <c r="EOJ77"/>
      <c r="EOK77"/>
      <c r="EOL77"/>
      <c r="EOM77"/>
      <c r="EON77"/>
      <c r="EOO77"/>
      <c r="EOP77"/>
      <c r="EOQ77"/>
      <c r="EOR77"/>
      <c r="EOS77"/>
      <c r="EOT77"/>
      <c r="EOU77"/>
      <c r="EOV77"/>
      <c r="EOW77"/>
      <c r="EOX77"/>
      <c r="EOY77"/>
      <c r="EOZ77"/>
      <c r="EPA77"/>
      <c r="EPB77"/>
      <c r="EPC77"/>
      <c r="EPD77"/>
      <c r="EPE77"/>
      <c r="EPF77"/>
      <c r="EPG77"/>
      <c r="EPH77"/>
      <c r="EPI77"/>
      <c r="EPJ77"/>
      <c r="EPK77"/>
      <c r="EPL77"/>
      <c r="EPM77"/>
      <c r="EPN77"/>
      <c r="EPO77"/>
      <c r="EPP77"/>
      <c r="EPQ77"/>
      <c r="EPR77"/>
      <c r="EPS77"/>
      <c r="EPT77"/>
      <c r="EPU77"/>
      <c r="EPV77"/>
      <c r="EPW77"/>
      <c r="EPX77"/>
      <c r="EPY77"/>
      <c r="EPZ77"/>
      <c r="EQA77"/>
      <c r="EQB77"/>
      <c r="EQC77"/>
      <c r="EQD77"/>
      <c r="EQE77"/>
      <c r="EQF77"/>
      <c r="EQG77"/>
      <c r="EQH77"/>
      <c r="EQI77"/>
      <c r="EQJ77"/>
      <c r="EQK77"/>
      <c r="EQL77"/>
      <c r="EQM77"/>
      <c r="EQN77"/>
      <c r="EQO77"/>
      <c r="EQP77"/>
      <c r="EQQ77"/>
      <c r="EQR77"/>
      <c r="EQS77"/>
      <c r="EQT77"/>
      <c r="EQU77"/>
      <c r="EQV77"/>
      <c r="EQW77"/>
      <c r="EQX77"/>
      <c r="EQY77"/>
      <c r="EQZ77"/>
      <c r="ERA77"/>
      <c r="ERB77"/>
      <c r="ERC77"/>
      <c r="ERD77"/>
      <c r="ERE77"/>
      <c r="ERF77"/>
      <c r="ERG77"/>
      <c r="ERH77"/>
      <c r="ERI77"/>
      <c r="ERJ77"/>
      <c r="ERK77"/>
      <c r="ERL77"/>
      <c r="ERM77"/>
      <c r="ERN77"/>
      <c r="ERO77"/>
      <c r="ERP77"/>
      <c r="ERQ77"/>
      <c r="ERR77"/>
      <c r="ERS77"/>
      <c r="ERT77"/>
      <c r="ERU77"/>
      <c r="ERV77"/>
      <c r="ERW77"/>
      <c r="ERX77"/>
      <c r="ERY77"/>
      <c r="ERZ77"/>
      <c r="ESA77"/>
      <c r="ESB77"/>
      <c r="ESC77"/>
      <c r="ESD77"/>
      <c r="ESE77"/>
      <c r="ESF77"/>
      <c r="ESG77"/>
      <c r="ESH77"/>
      <c r="ESI77"/>
      <c r="ESJ77"/>
      <c r="ESK77"/>
      <c r="ESL77"/>
      <c r="ESM77"/>
      <c r="ESN77"/>
      <c r="ESO77"/>
      <c r="ESP77"/>
      <c r="ESQ77"/>
      <c r="ESR77"/>
      <c r="ESS77"/>
      <c r="EST77"/>
      <c r="ESU77"/>
      <c r="ESV77"/>
      <c r="ESW77"/>
      <c r="ESX77"/>
      <c r="ESY77"/>
      <c r="ESZ77"/>
      <c r="ETA77"/>
      <c r="ETB77"/>
      <c r="ETC77"/>
      <c r="ETD77"/>
      <c r="ETE77"/>
      <c r="ETF77"/>
      <c r="ETG77"/>
      <c r="ETH77"/>
      <c r="ETI77"/>
      <c r="ETJ77"/>
      <c r="ETK77"/>
      <c r="ETL77"/>
      <c r="ETM77"/>
      <c r="ETN77"/>
      <c r="ETO77"/>
      <c r="ETP77"/>
      <c r="ETQ77"/>
      <c r="ETR77"/>
      <c r="ETS77"/>
      <c r="ETT77"/>
      <c r="ETU77"/>
      <c r="ETV77"/>
      <c r="ETW77"/>
      <c r="ETX77"/>
      <c r="ETY77"/>
      <c r="ETZ77"/>
      <c r="EUA77"/>
      <c r="EUB77"/>
      <c r="EUC77"/>
      <c r="EUD77"/>
      <c r="EUE77"/>
      <c r="EUF77"/>
      <c r="EUG77"/>
      <c r="EUH77"/>
      <c r="EUI77"/>
      <c r="EUJ77"/>
      <c r="EUK77"/>
      <c r="EUL77"/>
      <c r="EUM77"/>
      <c r="EUN77"/>
      <c r="EUO77"/>
      <c r="EUP77"/>
      <c r="EUQ77"/>
      <c r="EUR77"/>
      <c r="EUS77"/>
      <c r="EUT77"/>
      <c r="EUU77"/>
      <c r="EUV77"/>
      <c r="EUW77"/>
      <c r="EUX77"/>
      <c r="EUY77"/>
      <c r="EUZ77"/>
      <c r="EVA77"/>
      <c r="EVB77"/>
      <c r="EVC77"/>
      <c r="EVD77"/>
      <c r="EVE77"/>
      <c r="EVF77"/>
      <c r="EVG77"/>
      <c r="EVH77"/>
      <c r="EVI77"/>
      <c r="EVJ77"/>
      <c r="EVK77"/>
      <c r="EVL77"/>
      <c r="EVM77"/>
      <c r="EVN77"/>
      <c r="EVO77"/>
      <c r="EVP77"/>
      <c r="EVQ77"/>
      <c r="EVR77"/>
      <c r="EVS77"/>
      <c r="EVT77"/>
      <c r="EVU77"/>
      <c r="EVV77"/>
      <c r="EVW77"/>
      <c r="EVX77"/>
      <c r="EVY77"/>
      <c r="EVZ77"/>
      <c r="EWA77"/>
      <c r="EWB77"/>
      <c r="EWC77"/>
      <c r="EWD77"/>
      <c r="EWE77"/>
      <c r="EWF77"/>
      <c r="EWG77"/>
      <c r="EWH77"/>
      <c r="EWI77"/>
      <c r="EWJ77"/>
      <c r="EWK77"/>
      <c r="EWL77"/>
      <c r="EWM77"/>
      <c r="EWN77"/>
      <c r="EWO77"/>
      <c r="EWP77"/>
      <c r="EWQ77"/>
      <c r="EWR77"/>
      <c r="EWS77"/>
      <c r="EWT77"/>
      <c r="EWU77"/>
      <c r="EWV77"/>
      <c r="EWW77"/>
      <c r="EWX77"/>
      <c r="EWY77"/>
      <c r="EWZ77"/>
      <c r="EXA77"/>
      <c r="EXB77"/>
      <c r="EXC77"/>
      <c r="EXD77"/>
      <c r="EXE77"/>
      <c r="EXF77"/>
      <c r="EXG77"/>
      <c r="EXH77"/>
      <c r="EXI77"/>
      <c r="EXJ77"/>
      <c r="EXK77"/>
      <c r="EXL77"/>
      <c r="EXM77"/>
      <c r="EXN77"/>
      <c r="EXO77"/>
      <c r="EXP77"/>
      <c r="EXQ77"/>
      <c r="EXR77"/>
      <c r="EXS77"/>
      <c r="EXT77"/>
      <c r="EXU77"/>
      <c r="EXV77"/>
      <c r="EXW77"/>
      <c r="EXX77"/>
      <c r="EXY77"/>
      <c r="EXZ77"/>
      <c r="EYA77"/>
      <c r="EYB77"/>
      <c r="EYC77"/>
      <c r="EYD77"/>
      <c r="EYE77"/>
      <c r="EYF77"/>
      <c r="EYG77"/>
      <c r="EYH77"/>
      <c r="EYI77"/>
      <c r="EYJ77"/>
      <c r="EYK77"/>
      <c r="EYL77"/>
      <c r="EYM77"/>
      <c r="EYN77"/>
      <c r="EYO77"/>
      <c r="EYP77"/>
      <c r="EYQ77"/>
      <c r="EYR77"/>
      <c r="EYS77"/>
      <c r="EYT77"/>
      <c r="EYU77"/>
      <c r="EYV77"/>
      <c r="EYW77"/>
      <c r="EYX77"/>
      <c r="EYY77"/>
      <c r="EYZ77"/>
      <c r="EZA77"/>
      <c r="EZB77"/>
      <c r="EZC77"/>
      <c r="EZD77"/>
      <c r="EZE77"/>
      <c r="EZF77"/>
      <c r="EZG77"/>
      <c r="EZH77"/>
      <c r="EZI77"/>
      <c r="EZJ77"/>
      <c r="EZK77"/>
      <c r="EZL77"/>
      <c r="EZM77"/>
      <c r="EZN77"/>
      <c r="EZO77"/>
      <c r="EZP77"/>
      <c r="EZQ77"/>
      <c r="EZR77"/>
      <c r="EZS77"/>
      <c r="EZT77"/>
      <c r="EZU77"/>
      <c r="EZV77"/>
      <c r="EZW77"/>
      <c r="EZX77"/>
      <c r="EZY77"/>
      <c r="EZZ77"/>
      <c r="FAA77"/>
      <c r="FAB77"/>
      <c r="FAC77"/>
      <c r="FAD77"/>
      <c r="FAE77"/>
      <c r="FAF77"/>
      <c r="FAG77"/>
      <c r="FAH77"/>
      <c r="FAI77"/>
      <c r="FAJ77"/>
      <c r="FAK77"/>
      <c r="FAL77"/>
      <c r="FAM77"/>
      <c r="FAN77"/>
      <c r="FAO77"/>
      <c r="FAP77"/>
      <c r="FAQ77"/>
      <c r="FAR77"/>
      <c r="FAS77"/>
      <c r="FAT77"/>
      <c r="FAU77"/>
      <c r="FAV77"/>
      <c r="FAW77"/>
      <c r="FAX77"/>
      <c r="FAY77"/>
      <c r="FAZ77"/>
      <c r="FBA77"/>
      <c r="FBB77"/>
      <c r="FBC77"/>
      <c r="FBD77"/>
      <c r="FBE77"/>
      <c r="FBF77"/>
      <c r="FBG77"/>
      <c r="FBH77"/>
      <c r="FBI77"/>
      <c r="FBJ77"/>
      <c r="FBK77"/>
      <c r="FBL77"/>
      <c r="FBM77"/>
      <c r="FBN77"/>
      <c r="FBO77"/>
      <c r="FBP77"/>
      <c r="FBQ77"/>
      <c r="FBR77"/>
      <c r="FBS77"/>
      <c r="FBT77"/>
      <c r="FBU77"/>
      <c r="FBV77"/>
      <c r="FBW77"/>
      <c r="FBX77"/>
      <c r="FBY77"/>
      <c r="FBZ77"/>
      <c r="FCA77"/>
      <c r="FCB77"/>
      <c r="FCC77"/>
      <c r="FCD77"/>
      <c r="FCE77"/>
      <c r="FCF77"/>
      <c r="FCG77"/>
      <c r="FCH77"/>
      <c r="FCI77"/>
      <c r="FCJ77"/>
      <c r="FCK77"/>
      <c r="FCL77"/>
      <c r="FCM77"/>
      <c r="FCN77"/>
      <c r="FCO77"/>
      <c r="FCP77"/>
      <c r="FCQ77"/>
      <c r="FCR77"/>
      <c r="FCS77"/>
      <c r="FCT77"/>
      <c r="FCU77"/>
      <c r="FCV77"/>
      <c r="FCW77"/>
      <c r="FCX77"/>
      <c r="FCY77"/>
      <c r="FCZ77"/>
      <c r="FDA77"/>
      <c r="FDB77"/>
      <c r="FDC77"/>
      <c r="FDD77"/>
      <c r="FDE77"/>
      <c r="FDF77"/>
      <c r="FDG77"/>
      <c r="FDH77"/>
      <c r="FDI77"/>
      <c r="FDJ77"/>
      <c r="FDK77"/>
      <c r="FDL77"/>
      <c r="FDM77"/>
      <c r="FDN77"/>
      <c r="FDO77"/>
      <c r="FDP77"/>
      <c r="FDQ77"/>
      <c r="FDR77"/>
      <c r="FDS77"/>
      <c r="FDT77"/>
      <c r="FDU77"/>
      <c r="FDV77"/>
      <c r="FDW77"/>
      <c r="FDX77"/>
      <c r="FDY77"/>
      <c r="FDZ77"/>
      <c r="FEA77"/>
      <c r="FEB77"/>
      <c r="FEC77"/>
      <c r="FED77"/>
      <c r="FEE77"/>
      <c r="FEF77"/>
      <c r="FEG77"/>
      <c r="FEH77"/>
      <c r="FEI77"/>
      <c r="FEJ77"/>
      <c r="FEK77"/>
      <c r="FEL77"/>
      <c r="FEM77"/>
      <c r="FEN77"/>
      <c r="FEO77"/>
      <c r="FEP77"/>
      <c r="FEQ77"/>
      <c r="FER77"/>
      <c r="FES77"/>
      <c r="FET77"/>
      <c r="FEU77"/>
      <c r="FEV77"/>
      <c r="FEW77"/>
      <c r="FEX77"/>
      <c r="FEY77"/>
      <c r="FEZ77"/>
      <c r="FFA77"/>
      <c r="FFB77"/>
      <c r="FFC77"/>
      <c r="FFD77"/>
      <c r="FFE77"/>
      <c r="FFF77"/>
      <c r="FFG77"/>
      <c r="FFH77"/>
      <c r="FFI77"/>
      <c r="FFJ77"/>
      <c r="FFK77"/>
      <c r="FFL77"/>
      <c r="FFM77"/>
      <c r="FFN77"/>
      <c r="FFO77"/>
      <c r="FFP77"/>
      <c r="FFQ77"/>
      <c r="FFR77"/>
      <c r="FFS77"/>
      <c r="FFT77"/>
      <c r="FFU77"/>
      <c r="FFV77"/>
      <c r="FFW77"/>
      <c r="FFX77"/>
      <c r="FFY77"/>
      <c r="FFZ77"/>
      <c r="FGA77"/>
      <c r="FGB77"/>
      <c r="FGC77"/>
      <c r="FGD77"/>
      <c r="FGE77"/>
      <c r="FGF77"/>
      <c r="FGG77"/>
      <c r="FGH77"/>
      <c r="FGI77"/>
      <c r="FGJ77"/>
      <c r="FGK77"/>
      <c r="FGL77"/>
      <c r="FGM77"/>
      <c r="FGN77"/>
      <c r="FGO77"/>
      <c r="FGP77"/>
      <c r="FGQ77"/>
      <c r="FGR77"/>
      <c r="FGS77"/>
      <c r="FGT77"/>
      <c r="FGU77"/>
      <c r="FGV77"/>
      <c r="FGW77"/>
      <c r="FGX77"/>
      <c r="FGY77"/>
      <c r="FGZ77"/>
      <c r="FHA77"/>
      <c r="FHB77"/>
      <c r="FHC77"/>
      <c r="FHD77"/>
      <c r="FHE77"/>
      <c r="FHF77"/>
      <c r="FHG77"/>
      <c r="FHH77"/>
      <c r="FHI77"/>
      <c r="FHJ77"/>
      <c r="FHK77"/>
      <c r="FHL77"/>
      <c r="FHM77"/>
      <c r="FHN77"/>
      <c r="FHO77"/>
      <c r="FHP77"/>
      <c r="FHQ77"/>
      <c r="FHR77"/>
      <c r="FHS77"/>
      <c r="FHT77"/>
      <c r="FHU77"/>
      <c r="FHV77"/>
      <c r="FHW77"/>
      <c r="FHX77"/>
      <c r="FHY77"/>
      <c r="FHZ77"/>
      <c r="FIA77"/>
      <c r="FIB77"/>
      <c r="FIC77"/>
      <c r="FID77"/>
      <c r="FIE77"/>
      <c r="FIF77"/>
      <c r="FIG77"/>
      <c r="FIH77"/>
      <c r="FII77"/>
      <c r="FIJ77"/>
      <c r="FIK77"/>
      <c r="FIL77"/>
      <c r="FIM77"/>
      <c r="FIN77"/>
      <c r="FIO77"/>
      <c r="FIP77"/>
      <c r="FIQ77"/>
      <c r="FIR77"/>
      <c r="FIS77"/>
      <c r="FIT77"/>
      <c r="FIU77"/>
      <c r="FIV77"/>
      <c r="FIW77"/>
      <c r="FIX77"/>
      <c r="FIY77"/>
      <c r="FIZ77"/>
      <c r="FJA77"/>
      <c r="FJB77"/>
      <c r="FJC77"/>
      <c r="FJD77"/>
      <c r="FJE77"/>
      <c r="FJF77"/>
      <c r="FJG77"/>
      <c r="FJH77"/>
      <c r="FJI77"/>
      <c r="FJJ77"/>
      <c r="FJK77"/>
      <c r="FJL77"/>
      <c r="FJM77"/>
      <c r="FJN77"/>
      <c r="FJO77"/>
      <c r="FJP77"/>
      <c r="FJQ77"/>
      <c r="FJR77"/>
      <c r="FJS77"/>
      <c r="FJT77"/>
      <c r="FJU77"/>
      <c r="FJV77"/>
      <c r="FJW77"/>
      <c r="FJX77"/>
      <c r="FJY77"/>
      <c r="FJZ77"/>
      <c r="FKA77"/>
      <c r="FKB77"/>
      <c r="FKC77"/>
      <c r="FKD77"/>
      <c r="FKE77"/>
      <c r="FKF77"/>
      <c r="FKG77"/>
      <c r="FKH77"/>
      <c r="FKI77"/>
      <c r="FKJ77"/>
      <c r="FKK77"/>
      <c r="FKL77"/>
      <c r="FKM77"/>
      <c r="FKN77"/>
      <c r="FKO77"/>
      <c r="FKP77"/>
      <c r="FKQ77"/>
      <c r="FKR77"/>
      <c r="FKS77"/>
      <c r="FKT77"/>
      <c r="FKU77"/>
      <c r="FKV77"/>
      <c r="FKW77"/>
      <c r="FKX77"/>
      <c r="FKY77"/>
      <c r="FKZ77"/>
      <c r="FLA77"/>
      <c r="FLB77"/>
      <c r="FLC77"/>
      <c r="FLD77"/>
      <c r="FLE77"/>
      <c r="FLF77"/>
      <c r="FLG77"/>
      <c r="FLH77"/>
      <c r="FLI77"/>
      <c r="FLJ77"/>
      <c r="FLK77"/>
      <c r="FLL77"/>
      <c r="FLM77"/>
      <c r="FLN77"/>
      <c r="FLO77"/>
      <c r="FLP77"/>
      <c r="FLQ77"/>
      <c r="FLR77"/>
      <c r="FLS77"/>
      <c r="FLT77"/>
      <c r="FLU77"/>
      <c r="FLV77"/>
      <c r="FLW77"/>
      <c r="FLX77"/>
      <c r="FLY77"/>
      <c r="FLZ77"/>
      <c r="FMA77"/>
      <c r="FMB77"/>
      <c r="FMC77"/>
      <c r="FMD77"/>
      <c r="FME77"/>
      <c r="FMF77"/>
      <c r="FMG77"/>
      <c r="FMH77"/>
      <c r="FMI77"/>
      <c r="FMJ77"/>
      <c r="FMK77"/>
      <c r="FML77"/>
      <c r="FMM77"/>
      <c r="FMN77"/>
      <c r="FMO77"/>
      <c r="FMP77"/>
      <c r="FMQ77"/>
      <c r="FMR77"/>
      <c r="FMS77"/>
      <c r="FMT77"/>
      <c r="FMU77"/>
      <c r="FMV77"/>
      <c r="FMW77"/>
      <c r="FMX77"/>
      <c r="FMY77"/>
      <c r="FMZ77"/>
      <c r="FNA77"/>
      <c r="FNB77"/>
      <c r="FNC77"/>
      <c r="FND77"/>
      <c r="FNE77"/>
      <c r="FNF77"/>
      <c r="FNG77"/>
      <c r="FNH77"/>
      <c r="FNI77"/>
      <c r="FNJ77"/>
      <c r="FNK77"/>
      <c r="FNL77"/>
      <c r="FNM77"/>
      <c r="FNN77"/>
      <c r="FNO77"/>
      <c r="FNP77"/>
      <c r="FNQ77"/>
      <c r="FNR77"/>
      <c r="FNS77"/>
      <c r="FNT77"/>
      <c r="FNU77"/>
      <c r="FNV77"/>
      <c r="FNW77"/>
      <c r="FNX77"/>
      <c r="FNY77"/>
      <c r="FNZ77"/>
      <c r="FOA77"/>
      <c r="FOB77"/>
      <c r="FOC77"/>
      <c r="FOD77"/>
      <c r="FOE77"/>
      <c r="FOF77"/>
      <c r="FOG77"/>
      <c r="FOH77"/>
      <c r="FOI77"/>
      <c r="FOJ77"/>
      <c r="FOK77"/>
      <c r="FOL77"/>
      <c r="FOM77"/>
      <c r="FON77"/>
      <c r="FOO77"/>
      <c r="FOP77"/>
      <c r="FOQ77"/>
      <c r="FOR77"/>
      <c r="FOS77"/>
      <c r="FOT77"/>
      <c r="FOU77"/>
      <c r="FOV77"/>
      <c r="FOW77"/>
      <c r="FOX77"/>
      <c r="FOY77"/>
      <c r="FOZ77"/>
      <c r="FPA77"/>
      <c r="FPB77"/>
      <c r="FPC77"/>
      <c r="FPD77"/>
      <c r="FPE77"/>
      <c r="FPF77"/>
      <c r="FPG77"/>
      <c r="FPH77"/>
      <c r="FPI77"/>
      <c r="FPJ77"/>
      <c r="FPK77"/>
      <c r="FPL77"/>
      <c r="FPM77"/>
      <c r="FPN77"/>
      <c r="FPO77"/>
      <c r="FPP77"/>
      <c r="FPQ77"/>
      <c r="FPR77"/>
      <c r="FPS77"/>
      <c r="FPT77"/>
      <c r="FPU77"/>
      <c r="FPV77"/>
      <c r="FPW77"/>
      <c r="FPX77"/>
      <c r="FPY77"/>
      <c r="FPZ77"/>
      <c r="FQA77"/>
      <c r="FQB77"/>
      <c r="FQC77"/>
      <c r="FQD77"/>
      <c r="FQE77"/>
      <c r="FQF77"/>
      <c r="FQG77"/>
      <c r="FQH77"/>
      <c r="FQI77"/>
      <c r="FQJ77"/>
      <c r="FQK77"/>
      <c r="FQL77"/>
      <c r="FQM77"/>
      <c r="FQN77"/>
      <c r="FQO77"/>
      <c r="FQP77"/>
      <c r="FQQ77"/>
      <c r="FQR77"/>
      <c r="FQS77"/>
      <c r="FQT77"/>
      <c r="FQU77"/>
      <c r="FQV77"/>
      <c r="FQW77"/>
      <c r="FQX77"/>
      <c r="FQY77"/>
      <c r="FQZ77"/>
      <c r="FRA77"/>
      <c r="FRB77"/>
      <c r="FRC77"/>
      <c r="FRD77"/>
      <c r="FRE77"/>
      <c r="FRF77"/>
      <c r="FRG77"/>
      <c r="FRH77"/>
      <c r="FRI77"/>
      <c r="FRJ77"/>
      <c r="FRK77"/>
      <c r="FRL77"/>
      <c r="FRM77"/>
      <c r="FRN77"/>
      <c r="FRO77"/>
      <c r="FRP77"/>
      <c r="FRQ77"/>
      <c r="FRR77"/>
      <c r="FRS77"/>
      <c r="FRT77"/>
      <c r="FRU77"/>
      <c r="FRV77"/>
      <c r="FRW77"/>
      <c r="FRX77"/>
      <c r="FRY77"/>
      <c r="FRZ77"/>
      <c r="FSA77"/>
      <c r="FSB77"/>
      <c r="FSC77"/>
      <c r="FSD77"/>
      <c r="FSE77"/>
      <c r="FSF77"/>
      <c r="FSG77"/>
      <c r="FSH77"/>
      <c r="FSI77"/>
      <c r="FSJ77"/>
      <c r="FSK77"/>
      <c r="FSL77"/>
      <c r="FSM77"/>
      <c r="FSN77"/>
      <c r="FSO77"/>
      <c r="FSP77"/>
      <c r="FSQ77"/>
      <c r="FSR77"/>
      <c r="FSS77"/>
      <c r="FST77"/>
      <c r="FSU77"/>
      <c r="FSV77"/>
      <c r="FSW77"/>
      <c r="FSX77"/>
      <c r="FSY77"/>
      <c r="FSZ77"/>
      <c r="FTA77"/>
      <c r="FTB77"/>
      <c r="FTC77"/>
      <c r="FTD77"/>
      <c r="FTE77"/>
      <c r="FTF77"/>
      <c r="FTG77"/>
      <c r="FTH77"/>
      <c r="FTI77"/>
      <c r="FTJ77"/>
      <c r="FTK77"/>
      <c r="FTL77"/>
      <c r="FTM77"/>
      <c r="FTN77"/>
      <c r="FTO77"/>
      <c r="FTP77"/>
      <c r="FTQ77"/>
      <c r="FTR77"/>
      <c r="FTS77"/>
      <c r="FTT77"/>
      <c r="FTU77"/>
      <c r="FTV77"/>
      <c r="FTW77"/>
      <c r="FTX77"/>
      <c r="FTY77"/>
      <c r="FTZ77"/>
      <c r="FUA77"/>
      <c r="FUB77"/>
      <c r="FUC77"/>
      <c r="FUD77"/>
      <c r="FUE77"/>
      <c r="FUF77"/>
      <c r="FUG77"/>
      <c r="FUH77"/>
      <c r="FUI77"/>
      <c r="FUJ77"/>
      <c r="FUK77"/>
      <c r="FUL77"/>
      <c r="FUM77"/>
      <c r="FUN77"/>
      <c r="FUO77"/>
      <c r="FUP77"/>
      <c r="FUQ77"/>
      <c r="FUR77"/>
      <c r="FUS77"/>
      <c r="FUT77"/>
      <c r="FUU77"/>
      <c r="FUV77"/>
      <c r="FUW77"/>
      <c r="FUX77"/>
      <c r="FUY77"/>
      <c r="FUZ77"/>
      <c r="FVA77"/>
      <c r="FVB77"/>
      <c r="FVC77"/>
      <c r="FVD77"/>
      <c r="FVE77"/>
      <c r="FVF77"/>
      <c r="FVG77"/>
      <c r="FVH77"/>
      <c r="FVI77"/>
      <c r="FVJ77"/>
      <c r="FVK77"/>
      <c r="FVL77"/>
      <c r="FVM77"/>
      <c r="FVN77"/>
      <c r="FVO77"/>
      <c r="FVP77"/>
      <c r="FVQ77"/>
      <c r="FVR77"/>
      <c r="FVS77"/>
      <c r="FVT77"/>
      <c r="FVU77"/>
      <c r="FVV77"/>
      <c r="FVW77"/>
      <c r="FVX77"/>
      <c r="FVY77"/>
      <c r="FVZ77"/>
      <c r="FWA77"/>
      <c r="FWB77"/>
      <c r="FWC77"/>
      <c r="FWD77"/>
      <c r="FWE77"/>
      <c r="FWF77"/>
      <c r="FWG77"/>
      <c r="FWH77"/>
      <c r="FWI77"/>
      <c r="FWJ77"/>
      <c r="FWK77"/>
      <c r="FWL77"/>
      <c r="FWM77"/>
      <c r="FWN77"/>
      <c r="FWO77"/>
      <c r="FWP77"/>
      <c r="FWQ77"/>
      <c r="FWR77"/>
      <c r="FWS77"/>
      <c r="FWT77"/>
      <c r="FWU77"/>
      <c r="FWV77"/>
      <c r="FWW77"/>
      <c r="FWX77"/>
      <c r="FWY77"/>
      <c r="FWZ77"/>
      <c r="FXA77"/>
      <c r="FXB77"/>
      <c r="FXC77"/>
      <c r="FXD77"/>
      <c r="FXE77"/>
      <c r="FXF77"/>
      <c r="FXG77"/>
      <c r="FXH77"/>
      <c r="FXI77"/>
      <c r="FXJ77"/>
      <c r="FXK77"/>
      <c r="FXL77"/>
      <c r="FXM77"/>
      <c r="FXN77"/>
      <c r="FXO77"/>
      <c r="FXP77"/>
      <c r="FXQ77"/>
      <c r="FXR77"/>
      <c r="FXS77"/>
      <c r="FXT77"/>
      <c r="FXU77"/>
      <c r="FXV77"/>
      <c r="FXW77"/>
      <c r="FXX77"/>
      <c r="FXY77"/>
      <c r="FXZ77"/>
      <c r="FYA77"/>
      <c r="FYB77"/>
      <c r="FYC77"/>
      <c r="FYD77"/>
      <c r="FYE77"/>
      <c r="FYF77"/>
      <c r="FYG77"/>
      <c r="FYH77"/>
      <c r="FYI77"/>
      <c r="FYJ77"/>
      <c r="FYK77"/>
      <c r="FYL77"/>
      <c r="FYM77"/>
      <c r="FYN77"/>
      <c r="FYO77"/>
      <c r="FYP77"/>
      <c r="FYQ77"/>
      <c r="FYR77"/>
      <c r="FYS77"/>
      <c r="FYT77"/>
      <c r="FYU77"/>
      <c r="FYV77"/>
      <c r="FYW77"/>
      <c r="FYX77"/>
      <c r="FYY77"/>
      <c r="FYZ77"/>
      <c r="FZA77"/>
      <c r="FZB77"/>
      <c r="FZC77"/>
      <c r="FZD77"/>
      <c r="FZE77"/>
      <c r="FZF77"/>
      <c r="FZG77"/>
      <c r="FZH77"/>
      <c r="FZI77"/>
      <c r="FZJ77"/>
      <c r="FZK77"/>
      <c r="FZL77"/>
      <c r="FZM77"/>
      <c r="FZN77"/>
      <c r="FZO77"/>
      <c r="FZP77"/>
      <c r="FZQ77"/>
      <c r="FZR77"/>
      <c r="FZS77"/>
      <c r="FZT77"/>
      <c r="FZU77"/>
      <c r="FZV77"/>
      <c r="FZW77"/>
      <c r="FZX77"/>
      <c r="FZY77"/>
      <c r="FZZ77"/>
      <c r="GAA77"/>
      <c r="GAB77"/>
      <c r="GAC77"/>
      <c r="GAD77"/>
      <c r="GAE77"/>
      <c r="GAF77"/>
      <c r="GAG77"/>
      <c r="GAH77"/>
      <c r="GAI77"/>
      <c r="GAJ77"/>
      <c r="GAK77"/>
      <c r="GAL77"/>
      <c r="GAM77"/>
      <c r="GAN77"/>
      <c r="GAO77"/>
      <c r="GAP77"/>
      <c r="GAQ77"/>
      <c r="GAR77"/>
      <c r="GAS77"/>
      <c r="GAT77"/>
      <c r="GAU77"/>
      <c r="GAV77"/>
      <c r="GAW77"/>
      <c r="GAX77"/>
      <c r="GAY77"/>
      <c r="GAZ77"/>
      <c r="GBA77"/>
      <c r="GBB77"/>
      <c r="GBC77"/>
      <c r="GBD77"/>
      <c r="GBE77"/>
      <c r="GBF77"/>
      <c r="GBG77"/>
      <c r="GBH77"/>
      <c r="GBI77"/>
      <c r="GBJ77"/>
      <c r="GBK77"/>
      <c r="GBL77"/>
      <c r="GBM77"/>
      <c r="GBN77"/>
      <c r="GBO77"/>
      <c r="GBP77"/>
      <c r="GBQ77"/>
      <c r="GBR77"/>
      <c r="GBS77"/>
      <c r="GBT77"/>
      <c r="GBU77"/>
      <c r="GBV77"/>
      <c r="GBW77"/>
      <c r="GBX77"/>
      <c r="GBY77"/>
      <c r="GBZ77"/>
      <c r="GCA77"/>
      <c r="GCB77"/>
      <c r="GCC77"/>
      <c r="GCD77"/>
      <c r="GCE77"/>
      <c r="GCF77"/>
      <c r="GCG77"/>
      <c r="GCH77"/>
      <c r="GCI77"/>
      <c r="GCJ77"/>
      <c r="GCK77"/>
      <c r="GCL77"/>
      <c r="GCM77"/>
      <c r="GCN77"/>
      <c r="GCO77"/>
      <c r="GCP77"/>
      <c r="GCQ77"/>
      <c r="GCR77"/>
      <c r="GCS77"/>
      <c r="GCT77"/>
      <c r="GCU77"/>
      <c r="GCV77"/>
      <c r="GCW77"/>
      <c r="GCX77"/>
      <c r="GCY77"/>
      <c r="GCZ77"/>
      <c r="GDA77"/>
      <c r="GDB77"/>
      <c r="GDC77"/>
      <c r="GDD77"/>
      <c r="GDE77"/>
      <c r="GDF77"/>
      <c r="GDG77"/>
      <c r="GDH77"/>
      <c r="GDI77"/>
      <c r="GDJ77"/>
      <c r="GDK77"/>
      <c r="GDL77"/>
      <c r="GDM77"/>
      <c r="GDN77"/>
      <c r="GDO77"/>
      <c r="GDP77"/>
      <c r="GDQ77"/>
      <c r="GDR77"/>
      <c r="GDS77"/>
      <c r="GDT77"/>
      <c r="GDU77"/>
      <c r="GDV77"/>
      <c r="GDW77"/>
      <c r="GDX77"/>
      <c r="GDY77"/>
      <c r="GDZ77"/>
      <c r="GEA77"/>
      <c r="GEB77"/>
      <c r="GEC77"/>
      <c r="GED77"/>
      <c r="GEE77"/>
      <c r="GEF77"/>
      <c r="GEG77"/>
      <c r="GEH77"/>
      <c r="GEI77"/>
      <c r="GEJ77"/>
      <c r="GEK77"/>
      <c r="GEL77"/>
      <c r="GEM77"/>
      <c r="GEN77"/>
      <c r="GEO77"/>
      <c r="GEP77"/>
      <c r="GEQ77"/>
      <c r="GER77"/>
      <c r="GES77"/>
      <c r="GET77"/>
      <c r="GEU77"/>
      <c r="GEV77"/>
      <c r="GEW77"/>
      <c r="GEX77"/>
      <c r="GEY77"/>
      <c r="GEZ77"/>
      <c r="GFA77"/>
      <c r="GFB77"/>
      <c r="GFC77"/>
      <c r="GFD77"/>
      <c r="GFE77"/>
      <c r="GFF77"/>
      <c r="GFG77"/>
      <c r="GFH77"/>
      <c r="GFI77"/>
      <c r="GFJ77"/>
      <c r="GFK77"/>
      <c r="GFL77"/>
      <c r="GFM77"/>
      <c r="GFN77"/>
      <c r="GFO77"/>
      <c r="GFP77"/>
      <c r="GFQ77"/>
      <c r="GFR77"/>
      <c r="GFS77"/>
      <c r="GFT77"/>
      <c r="GFU77"/>
      <c r="GFV77"/>
      <c r="GFW77"/>
      <c r="GFX77"/>
      <c r="GFY77"/>
      <c r="GFZ77"/>
      <c r="GGA77"/>
      <c r="GGB77"/>
      <c r="GGC77"/>
      <c r="GGD77"/>
      <c r="GGE77"/>
      <c r="GGF77"/>
      <c r="GGG77"/>
      <c r="GGH77"/>
      <c r="GGI77"/>
      <c r="GGJ77"/>
      <c r="GGK77"/>
      <c r="GGL77"/>
      <c r="GGM77"/>
      <c r="GGN77"/>
      <c r="GGO77"/>
      <c r="GGP77"/>
      <c r="GGQ77"/>
      <c r="GGR77"/>
      <c r="GGS77"/>
      <c r="GGT77"/>
      <c r="GGU77"/>
      <c r="GGV77"/>
      <c r="GGW77"/>
      <c r="GGX77"/>
      <c r="GGY77"/>
      <c r="GGZ77"/>
      <c r="GHA77"/>
      <c r="GHB77"/>
      <c r="GHC77"/>
      <c r="GHD77"/>
      <c r="GHE77"/>
      <c r="GHF77"/>
      <c r="GHG77"/>
      <c r="GHH77"/>
      <c r="GHI77"/>
      <c r="GHJ77"/>
      <c r="GHK77"/>
      <c r="GHL77"/>
      <c r="GHM77"/>
      <c r="GHN77"/>
      <c r="GHO77"/>
      <c r="GHP77"/>
      <c r="GHQ77"/>
      <c r="GHR77"/>
      <c r="GHS77"/>
      <c r="GHT77"/>
      <c r="GHU77"/>
      <c r="GHV77"/>
      <c r="GHW77"/>
      <c r="GHX77"/>
      <c r="GHY77"/>
      <c r="GHZ77"/>
      <c r="GIA77"/>
      <c r="GIB77"/>
      <c r="GIC77"/>
      <c r="GID77"/>
      <c r="GIE77"/>
      <c r="GIF77"/>
      <c r="GIG77"/>
      <c r="GIH77"/>
      <c r="GII77"/>
      <c r="GIJ77"/>
      <c r="GIK77"/>
      <c r="GIL77"/>
      <c r="GIM77"/>
      <c r="GIN77"/>
      <c r="GIO77"/>
      <c r="GIP77"/>
      <c r="GIQ77"/>
      <c r="GIR77"/>
      <c r="GIS77"/>
      <c r="GIT77"/>
      <c r="GIU77"/>
      <c r="GIV77"/>
      <c r="GIW77"/>
      <c r="GIX77"/>
      <c r="GIY77"/>
      <c r="GIZ77"/>
      <c r="GJA77"/>
      <c r="GJB77"/>
      <c r="GJC77"/>
      <c r="GJD77"/>
      <c r="GJE77"/>
      <c r="GJF77"/>
      <c r="GJG77"/>
      <c r="GJH77"/>
      <c r="GJI77"/>
      <c r="GJJ77"/>
      <c r="GJK77"/>
      <c r="GJL77"/>
      <c r="GJM77"/>
      <c r="GJN77"/>
      <c r="GJO77"/>
      <c r="GJP77"/>
      <c r="GJQ77"/>
      <c r="GJR77"/>
      <c r="GJS77"/>
      <c r="GJT77"/>
      <c r="GJU77"/>
      <c r="GJV77"/>
      <c r="GJW77"/>
      <c r="GJX77"/>
      <c r="GJY77"/>
      <c r="GJZ77"/>
      <c r="GKA77"/>
      <c r="GKB77"/>
      <c r="GKC77"/>
      <c r="GKD77"/>
      <c r="GKE77"/>
      <c r="GKF77"/>
      <c r="GKG77"/>
      <c r="GKH77"/>
      <c r="GKI77"/>
      <c r="GKJ77"/>
      <c r="GKK77"/>
      <c r="GKL77"/>
      <c r="GKM77"/>
      <c r="GKN77"/>
      <c r="GKO77"/>
      <c r="GKP77"/>
      <c r="GKQ77"/>
      <c r="GKR77"/>
      <c r="GKS77"/>
      <c r="GKT77"/>
      <c r="GKU77"/>
      <c r="GKV77"/>
      <c r="GKW77"/>
      <c r="GKX77"/>
      <c r="GKY77"/>
      <c r="GKZ77"/>
      <c r="GLA77"/>
      <c r="GLB77"/>
      <c r="GLC77"/>
      <c r="GLD77"/>
      <c r="GLE77"/>
      <c r="GLF77"/>
      <c r="GLG77"/>
      <c r="GLH77"/>
      <c r="GLI77"/>
      <c r="GLJ77"/>
      <c r="GLK77"/>
      <c r="GLL77"/>
      <c r="GLM77"/>
      <c r="GLN77"/>
      <c r="GLO77"/>
      <c r="GLP77"/>
      <c r="GLQ77"/>
      <c r="GLR77"/>
      <c r="GLS77"/>
      <c r="GLT77"/>
      <c r="GLU77"/>
      <c r="GLV77"/>
      <c r="GLW77"/>
      <c r="GLX77"/>
      <c r="GLY77"/>
      <c r="GLZ77"/>
      <c r="GMA77"/>
      <c r="GMB77"/>
      <c r="GMC77"/>
      <c r="GMD77"/>
      <c r="GME77"/>
      <c r="GMF77"/>
      <c r="GMG77"/>
      <c r="GMH77"/>
      <c r="GMI77"/>
      <c r="GMJ77"/>
      <c r="GMK77"/>
      <c r="GML77"/>
      <c r="GMM77"/>
      <c r="GMN77"/>
      <c r="GMO77"/>
      <c r="GMP77"/>
      <c r="GMQ77"/>
      <c r="GMR77"/>
      <c r="GMS77"/>
      <c r="GMT77"/>
      <c r="GMU77"/>
      <c r="GMV77"/>
      <c r="GMW77"/>
      <c r="GMX77"/>
      <c r="GMY77"/>
      <c r="GMZ77"/>
      <c r="GNA77"/>
      <c r="GNB77"/>
      <c r="GNC77"/>
      <c r="GND77"/>
      <c r="GNE77"/>
      <c r="GNF77"/>
      <c r="GNG77"/>
      <c r="GNH77"/>
      <c r="GNI77"/>
      <c r="GNJ77"/>
      <c r="GNK77"/>
      <c r="GNL77"/>
      <c r="GNM77"/>
      <c r="GNN77"/>
      <c r="GNO77"/>
      <c r="GNP77"/>
      <c r="GNQ77"/>
      <c r="GNR77"/>
      <c r="GNS77"/>
      <c r="GNT77"/>
      <c r="GNU77"/>
      <c r="GNV77"/>
      <c r="GNW77"/>
      <c r="GNX77"/>
      <c r="GNY77"/>
      <c r="GNZ77"/>
      <c r="GOA77"/>
      <c r="GOB77"/>
      <c r="GOC77"/>
      <c r="GOD77"/>
      <c r="GOE77"/>
      <c r="GOF77"/>
      <c r="GOG77"/>
      <c r="GOH77"/>
      <c r="GOI77"/>
      <c r="GOJ77"/>
      <c r="GOK77"/>
      <c r="GOL77"/>
      <c r="GOM77"/>
      <c r="GON77"/>
      <c r="GOO77"/>
      <c r="GOP77"/>
      <c r="GOQ77"/>
      <c r="GOR77"/>
      <c r="GOS77"/>
      <c r="GOT77"/>
      <c r="GOU77"/>
      <c r="GOV77"/>
      <c r="GOW77"/>
      <c r="GOX77"/>
      <c r="GOY77"/>
      <c r="GOZ77"/>
      <c r="GPA77"/>
      <c r="GPB77"/>
      <c r="GPC77"/>
      <c r="GPD77"/>
      <c r="GPE77"/>
      <c r="GPF77"/>
      <c r="GPG77"/>
      <c r="GPH77"/>
      <c r="GPI77"/>
      <c r="GPJ77"/>
      <c r="GPK77"/>
      <c r="GPL77"/>
      <c r="GPM77"/>
      <c r="GPN77"/>
      <c r="GPO77"/>
      <c r="GPP77"/>
      <c r="GPQ77"/>
      <c r="GPR77"/>
      <c r="GPS77"/>
      <c r="GPT77"/>
      <c r="GPU77"/>
      <c r="GPV77"/>
      <c r="GPW77"/>
      <c r="GPX77"/>
      <c r="GPY77"/>
      <c r="GPZ77"/>
      <c r="GQA77"/>
      <c r="GQB77"/>
      <c r="GQC77"/>
      <c r="GQD77"/>
      <c r="GQE77"/>
      <c r="GQF77"/>
      <c r="GQG77"/>
      <c r="GQH77"/>
      <c r="GQI77"/>
      <c r="GQJ77"/>
      <c r="GQK77"/>
      <c r="GQL77"/>
      <c r="GQM77"/>
      <c r="GQN77"/>
      <c r="GQO77"/>
      <c r="GQP77"/>
      <c r="GQQ77"/>
      <c r="GQR77"/>
      <c r="GQS77"/>
      <c r="GQT77"/>
      <c r="GQU77"/>
      <c r="GQV77"/>
      <c r="GQW77"/>
      <c r="GQX77"/>
      <c r="GQY77"/>
      <c r="GQZ77"/>
      <c r="GRA77"/>
      <c r="GRB77"/>
      <c r="GRC77"/>
      <c r="GRD77"/>
      <c r="GRE77"/>
      <c r="GRF77"/>
      <c r="GRG77"/>
      <c r="GRH77"/>
      <c r="GRI77"/>
      <c r="GRJ77"/>
      <c r="GRK77"/>
      <c r="GRL77"/>
      <c r="GRM77"/>
      <c r="GRN77"/>
      <c r="GRO77"/>
      <c r="GRP77"/>
      <c r="GRQ77"/>
      <c r="GRR77"/>
      <c r="GRS77"/>
      <c r="GRT77"/>
      <c r="GRU77"/>
      <c r="GRV77"/>
      <c r="GRW77"/>
      <c r="GRX77"/>
      <c r="GRY77"/>
      <c r="GRZ77"/>
      <c r="GSA77"/>
      <c r="GSB77"/>
      <c r="GSC77"/>
      <c r="GSD77"/>
      <c r="GSE77"/>
      <c r="GSF77"/>
      <c r="GSG77"/>
      <c r="GSH77"/>
      <c r="GSI77"/>
      <c r="GSJ77"/>
      <c r="GSK77"/>
      <c r="GSL77"/>
      <c r="GSM77"/>
      <c r="GSN77"/>
      <c r="GSO77"/>
      <c r="GSP77"/>
      <c r="GSQ77"/>
      <c r="GSR77"/>
      <c r="GSS77"/>
      <c r="GST77"/>
      <c r="GSU77"/>
      <c r="GSV77"/>
      <c r="GSW77"/>
      <c r="GSX77"/>
      <c r="GSY77"/>
      <c r="GSZ77"/>
      <c r="GTA77"/>
      <c r="GTB77"/>
      <c r="GTC77"/>
      <c r="GTD77"/>
      <c r="GTE77"/>
      <c r="GTF77"/>
      <c r="GTG77"/>
      <c r="GTH77"/>
      <c r="GTI77"/>
      <c r="GTJ77"/>
      <c r="GTK77"/>
      <c r="GTL77"/>
      <c r="GTM77"/>
      <c r="GTN77"/>
      <c r="GTO77"/>
      <c r="GTP77"/>
      <c r="GTQ77"/>
      <c r="GTR77"/>
      <c r="GTS77"/>
      <c r="GTT77"/>
      <c r="GTU77"/>
      <c r="GTV77"/>
      <c r="GTW77"/>
      <c r="GTX77"/>
      <c r="GTY77"/>
      <c r="GTZ77"/>
      <c r="GUA77"/>
      <c r="GUB77"/>
      <c r="GUC77"/>
      <c r="GUD77"/>
      <c r="GUE77"/>
      <c r="GUF77"/>
      <c r="GUG77"/>
      <c r="GUH77"/>
      <c r="GUI77"/>
      <c r="GUJ77"/>
      <c r="GUK77"/>
      <c r="GUL77"/>
      <c r="GUM77"/>
      <c r="GUN77"/>
      <c r="GUO77"/>
      <c r="GUP77"/>
      <c r="GUQ77"/>
      <c r="GUR77"/>
      <c r="GUS77"/>
      <c r="GUT77"/>
      <c r="GUU77"/>
      <c r="GUV77"/>
      <c r="GUW77"/>
      <c r="GUX77"/>
      <c r="GUY77"/>
      <c r="GUZ77"/>
      <c r="GVA77"/>
      <c r="GVB77"/>
      <c r="GVC77"/>
      <c r="GVD77"/>
      <c r="GVE77"/>
      <c r="GVF77"/>
      <c r="GVG77"/>
      <c r="GVH77"/>
      <c r="GVI77"/>
      <c r="GVJ77"/>
      <c r="GVK77"/>
      <c r="GVL77"/>
      <c r="GVM77"/>
      <c r="GVN77"/>
      <c r="GVO77"/>
      <c r="GVP77"/>
      <c r="GVQ77"/>
      <c r="GVR77"/>
      <c r="GVS77"/>
      <c r="GVT77"/>
      <c r="GVU77"/>
      <c r="GVV77"/>
      <c r="GVW77"/>
      <c r="GVX77"/>
      <c r="GVY77"/>
      <c r="GVZ77"/>
      <c r="GWA77"/>
      <c r="GWB77"/>
      <c r="GWC77"/>
      <c r="GWD77"/>
      <c r="GWE77"/>
      <c r="GWF77"/>
      <c r="GWG77"/>
      <c r="GWH77"/>
      <c r="GWI77"/>
      <c r="GWJ77"/>
      <c r="GWK77"/>
      <c r="GWL77"/>
      <c r="GWM77"/>
      <c r="GWN77"/>
      <c r="GWO77"/>
      <c r="GWP77"/>
      <c r="GWQ77"/>
      <c r="GWR77"/>
      <c r="GWS77"/>
      <c r="GWT77"/>
      <c r="GWU77"/>
      <c r="GWV77"/>
      <c r="GWW77"/>
      <c r="GWX77"/>
      <c r="GWY77"/>
      <c r="GWZ77"/>
      <c r="GXA77"/>
      <c r="GXB77"/>
      <c r="GXC77"/>
      <c r="GXD77"/>
      <c r="GXE77"/>
      <c r="GXF77"/>
      <c r="GXG77"/>
      <c r="GXH77"/>
      <c r="GXI77"/>
      <c r="GXJ77"/>
      <c r="GXK77"/>
      <c r="GXL77"/>
      <c r="GXM77"/>
      <c r="GXN77"/>
      <c r="GXO77"/>
      <c r="GXP77"/>
      <c r="GXQ77"/>
      <c r="GXR77"/>
      <c r="GXS77"/>
      <c r="GXT77"/>
      <c r="GXU77"/>
      <c r="GXV77"/>
      <c r="GXW77"/>
      <c r="GXX77"/>
      <c r="GXY77"/>
      <c r="GXZ77"/>
      <c r="GYA77"/>
      <c r="GYB77"/>
      <c r="GYC77"/>
      <c r="GYD77"/>
      <c r="GYE77"/>
      <c r="GYF77"/>
      <c r="GYG77"/>
      <c r="GYH77"/>
      <c r="GYI77"/>
      <c r="GYJ77"/>
      <c r="GYK77"/>
      <c r="GYL77"/>
      <c r="GYM77"/>
      <c r="GYN77"/>
      <c r="GYO77"/>
      <c r="GYP77"/>
      <c r="GYQ77"/>
      <c r="GYR77"/>
      <c r="GYS77"/>
      <c r="GYT77"/>
      <c r="GYU77"/>
      <c r="GYV77"/>
      <c r="GYW77"/>
      <c r="GYX77"/>
      <c r="GYY77"/>
      <c r="GYZ77"/>
      <c r="GZA77"/>
      <c r="GZB77"/>
      <c r="GZC77"/>
      <c r="GZD77"/>
      <c r="GZE77"/>
      <c r="GZF77"/>
      <c r="GZG77"/>
      <c r="GZH77"/>
      <c r="GZI77"/>
      <c r="GZJ77"/>
      <c r="GZK77"/>
      <c r="GZL77"/>
      <c r="GZM77"/>
      <c r="GZN77"/>
      <c r="GZO77"/>
      <c r="GZP77"/>
      <c r="GZQ77"/>
      <c r="GZR77"/>
      <c r="GZS77"/>
      <c r="GZT77"/>
      <c r="GZU77"/>
      <c r="GZV77"/>
      <c r="GZW77"/>
      <c r="GZX77"/>
      <c r="GZY77"/>
      <c r="GZZ77"/>
      <c r="HAA77"/>
      <c r="HAB77"/>
      <c r="HAC77"/>
      <c r="HAD77"/>
      <c r="HAE77"/>
      <c r="HAF77"/>
      <c r="HAG77"/>
      <c r="HAH77"/>
      <c r="HAI77"/>
      <c r="HAJ77"/>
      <c r="HAK77"/>
      <c r="HAL77"/>
      <c r="HAM77"/>
      <c r="HAN77"/>
      <c r="HAO77"/>
      <c r="HAP77"/>
      <c r="HAQ77"/>
      <c r="HAR77"/>
      <c r="HAS77"/>
      <c r="HAT77"/>
      <c r="HAU77"/>
      <c r="HAV77"/>
      <c r="HAW77"/>
      <c r="HAX77"/>
      <c r="HAY77"/>
      <c r="HAZ77"/>
      <c r="HBA77"/>
      <c r="HBB77"/>
      <c r="HBC77"/>
      <c r="HBD77"/>
      <c r="HBE77"/>
      <c r="HBF77"/>
      <c r="HBG77"/>
      <c r="HBH77"/>
      <c r="HBI77"/>
      <c r="HBJ77"/>
      <c r="HBK77"/>
      <c r="HBL77"/>
      <c r="HBM77"/>
      <c r="HBN77"/>
      <c r="HBO77"/>
      <c r="HBP77"/>
      <c r="HBQ77"/>
      <c r="HBR77"/>
      <c r="HBS77"/>
      <c r="HBT77"/>
      <c r="HBU77"/>
      <c r="HBV77"/>
      <c r="HBW77"/>
      <c r="HBX77"/>
      <c r="HBY77"/>
      <c r="HBZ77"/>
      <c r="HCA77"/>
      <c r="HCB77"/>
      <c r="HCC77"/>
      <c r="HCD77"/>
      <c r="HCE77"/>
      <c r="HCF77"/>
      <c r="HCG77"/>
      <c r="HCH77"/>
      <c r="HCI77"/>
      <c r="HCJ77"/>
      <c r="HCK77"/>
      <c r="HCL77"/>
      <c r="HCM77"/>
      <c r="HCN77"/>
      <c r="HCO77"/>
      <c r="HCP77"/>
      <c r="HCQ77"/>
      <c r="HCR77"/>
      <c r="HCS77"/>
      <c r="HCT77"/>
      <c r="HCU77"/>
      <c r="HCV77"/>
      <c r="HCW77"/>
      <c r="HCX77"/>
      <c r="HCY77"/>
      <c r="HCZ77"/>
      <c r="HDA77"/>
      <c r="HDB77"/>
      <c r="HDC77"/>
      <c r="HDD77"/>
      <c r="HDE77"/>
      <c r="HDF77"/>
      <c r="HDG77"/>
      <c r="HDH77"/>
      <c r="HDI77"/>
      <c r="HDJ77"/>
      <c r="HDK77"/>
      <c r="HDL77"/>
      <c r="HDM77"/>
      <c r="HDN77"/>
      <c r="HDO77"/>
      <c r="HDP77"/>
      <c r="HDQ77"/>
      <c r="HDR77"/>
      <c r="HDS77"/>
      <c r="HDT77"/>
      <c r="HDU77"/>
      <c r="HDV77"/>
      <c r="HDW77"/>
      <c r="HDX77"/>
      <c r="HDY77"/>
      <c r="HDZ77"/>
      <c r="HEA77"/>
      <c r="HEB77"/>
      <c r="HEC77"/>
      <c r="HED77"/>
      <c r="HEE77"/>
      <c r="HEF77"/>
      <c r="HEG77"/>
      <c r="HEH77"/>
      <c r="HEI77"/>
      <c r="HEJ77"/>
      <c r="HEK77"/>
      <c r="HEL77"/>
      <c r="HEM77"/>
      <c r="HEN77"/>
      <c r="HEO77"/>
      <c r="HEP77"/>
      <c r="HEQ77"/>
      <c r="HER77"/>
      <c r="HES77"/>
      <c r="HET77"/>
      <c r="HEU77"/>
      <c r="HEV77"/>
      <c r="HEW77"/>
      <c r="HEX77"/>
      <c r="HEY77"/>
      <c r="HEZ77"/>
      <c r="HFA77"/>
      <c r="HFB77"/>
      <c r="HFC77"/>
      <c r="HFD77"/>
      <c r="HFE77"/>
      <c r="HFF77"/>
      <c r="HFG77"/>
      <c r="HFH77"/>
      <c r="HFI77"/>
      <c r="HFJ77"/>
      <c r="HFK77"/>
      <c r="HFL77"/>
      <c r="HFM77"/>
      <c r="HFN77"/>
      <c r="HFO77"/>
      <c r="HFP77"/>
      <c r="HFQ77"/>
      <c r="HFR77"/>
      <c r="HFS77"/>
      <c r="HFT77"/>
      <c r="HFU77"/>
      <c r="HFV77"/>
      <c r="HFW77"/>
      <c r="HFX77"/>
      <c r="HFY77"/>
      <c r="HFZ77"/>
      <c r="HGA77"/>
      <c r="HGB77"/>
      <c r="HGC77"/>
      <c r="HGD77"/>
      <c r="HGE77"/>
      <c r="HGF77"/>
      <c r="HGG77"/>
      <c r="HGH77"/>
      <c r="HGI77"/>
      <c r="HGJ77"/>
      <c r="HGK77"/>
      <c r="HGL77"/>
      <c r="HGM77"/>
      <c r="HGN77"/>
      <c r="HGO77"/>
      <c r="HGP77"/>
      <c r="HGQ77"/>
      <c r="HGR77"/>
      <c r="HGS77"/>
      <c r="HGT77"/>
      <c r="HGU77"/>
      <c r="HGV77"/>
      <c r="HGW77"/>
      <c r="HGX77"/>
      <c r="HGY77"/>
      <c r="HGZ77"/>
      <c r="HHA77"/>
      <c r="HHB77"/>
      <c r="HHC77"/>
      <c r="HHD77"/>
      <c r="HHE77"/>
      <c r="HHF77"/>
      <c r="HHG77"/>
      <c r="HHH77"/>
      <c r="HHI77"/>
      <c r="HHJ77"/>
      <c r="HHK77"/>
      <c r="HHL77"/>
      <c r="HHM77"/>
      <c r="HHN77"/>
      <c r="HHO77"/>
      <c r="HHP77"/>
      <c r="HHQ77"/>
      <c r="HHR77"/>
      <c r="HHS77"/>
      <c r="HHT77"/>
      <c r="HHU77"/>
      <c r="HHV77"/>
      <c r="HHW77"/>
      <c r="HHX77"/>
      <c r="HHY77"/>
      <c r="HHZ77"/>
      <c r="HIA77"/>
      <c r="HIB77"/>
      <c r="HIC77"/>
      <c r="HID77"/>
      <c r="HIE77"/>
      <c r="HIF77"/>
      <c r="HIG77"/>
      <c r="HIH77"/>
      <c r="HII77"/>
      <c r="HIJ77"/>
      <c r="HIK77"/>
      <c r="HIL77"/>
      <c r="HIM77"/>
      <c r="HIN77"/>
      <c r="HIO77"/>
      <c r="HIP77"/>
      <c r="HIQ77"/>
      <c r="HIR77"/>
      <c r="HIS77"/>
      <c r="HIT77"/>
      <c r="HIU77"/>
      <c r="HIV77"/>
      <c r="HIW77"/>
      <c r="HIX77"/>
      <c r="HIY77"/>
      <c r="HIZ77"/>
      <c r="HJA77"/>
      <c r="HJB77"/>
      <c r="HJC77"/>
      <c r="HJD77"/>
      <c r="HJE77"/>
      <c r="HJF77"/>
      <c r="HJG77"/>
      <c r="HJH77"/>
      <c r="HJI77"/>
      <c r="HJJ77"/>
      <c r="HJK77"/>
      <c r="HJL77"/>
      <c r="HJM77"/>
      <c r="HJN77"/>
      <c r="HJO77"/>
      <c r="HJP77"/>
      <c r="HJQ77"/>
      <c r="HJR77"/>
      <c r="HJS77"/>
      <c r="HJT77"/>
      <c r="HJU77"/>
      <c r="HJV77"/>
      <c r="HJW77"/>
      <c r="HJX77"/>
      <c r="HJY77"/>
      <c r="HJZ77"/>
      <c r="HKA77"/>
      <c r="HKB77"/>
      <c r="HKC77"/>
      <c r="HKD77"/>
      <c r="HKE77"/>
      <c r="HKF77"/>
      <c r="HKG77"/>
      <c r="HKH77"/>
      <c r="HKI77"/>
      <c r="HKJ77"/>
      <c r="HKK77"/>
      <c r="HKL77"/>
      <c r="HKM77"/>
      <c r="HKN77"/>
      <c r="HKO77"/>
      <c r="HKP77"/>
      <c r="HKQ77"/>
      <c r="HKR77"/>
      <c r="HKS77"/>
      <c r="HKT77"/>
      <c r="HKU77"/>
      <c r="HKV77"/>
      <c r="HKW77"/>
      <c r="HKX77"/>
      <c r="HKY77"/>
      <c r="HKZ77"/>
      <c r="HLA77"/>
      <c r="HLB77"/>
      <c r="HLC77"/>
      <c r="HLD77"/>
      <c r="HLE77"/>
      <c r="HLF77"/>
      <c r="HLG77"/>
      <c r="HLH77"/>
      <c r="HLI77"/>
      <c r="HLJ77"/>
      <c r="HLK77"/>
      <c r="HLL77"/>
      <c r="HLM77"/>
      <c r="HLN77"/>
      <c r="HLO77"/>
      <c r="HLP77"/>
      <c r="HLQ77"/>
      <c r="HLR77"/>
      <c r="HLS77"/>
      <c r="HLT77"/>
      <c r="HLU77"/>
      <c r="HLV77"/>
      <c r="HLW77"/>
      <c r="HLX77"/>
      <c r="HLY77"/>
      <c r="HLZ77"/>
      <c r="HMA77"/>
      <c r="HMB77"/>
      <c r="HMC77"/>
      <c r="HMD77"/>
      <c r="HME77"/>
      <c r="HMF77"/>
      <c r="HMG77"/>
      <c r="HMH77"/>
      <c r="HMI77"/>
      <c r="HMJ77"/>
      <c r="HMK77"/>
      <c r="HML77"/>
      <c r="HMM77"/>
      <c r="HMN77"/>
      <c r="HMO77"/>
      <c r="HMP77"/>
      <c r="HMQ77"/>
      <c r="HMR77"/>
      <c r="HMS77"/>
      <c r="HMT77"/>
      <c r="HMU77"/>
      <c r="HMV77"/>
      <c r="HMW77"/>
      <c r="HMX77"/>
      <c r="HMY77"/>
      <c r="HMZ77"/>
      <c r="HNA77"/>
      <c r="HNB77"/>
      <c r="HNC77"/>
      <c r="HND77"/>
      <c r="HNE77"/>
      <c r="HNF77"/>
      <c r="HNG77"/>
      <c r="HNH77"/>
      <c r="HNI77"/>
      <c r="HNJ77"/>
      <c r="HNK77"/>
      <c r="HNL77"/>
      <c r="HNM77"/>
      <c r="HNN77"/>
      <c r="HNO77"/>
      <c r="HNP77"/>
      <c r="HNQ77"/>
      <c r="HNR77"/>
      <c r="HNS77"/>
      <c r="HNT77"/>
      <c r="HNU77"/>
      <c r="HNV77"/>
      <c r="HNW77"/>
      <c r="HNX77"/>
      <c r="HNY77"/>
      <c r="HNZ77"/>
      <c r="HOA77"/>
      <c r="HOB77"/>
      <c r="HOC77"/>
      <c r="HOD77"/>
      <c r="HOE77"/>
      <c r="HOF77"/>
      <c r="HOG77"/>
      <c r="HOH77"/>
      <c r="HOI77"/>
      <c r="HOJ77"/>
      <c r="HOK77"/>
      <c r="HOL77"/>
      <c r="HOM77"/>
      <c r="HON77"/>
      <c r="HOO77"/>
      <c r="HOP77"/>
      <c r="HOQ77"/>
      <c r="HOR77"/>
      <c r="HOS77"/>
      <c r="HOT77"/>
      <c r="HOU77"/>
      <c r="HOV77"/>
      <c r="HOW77"/>
      <c r="HOX77"/>
      <c r="HOY77"/>
      <c r="HOZ77"/>
      <c r="HPA77"/>
      <c r="HPB77"/>
      <c r="HPC77"/>
      <c r="HPD77"/>
      <c r="HPE77"/>
      <c r="HPF77"/>
      <c r="HPG77"/>
      <c r="HPH77"/>
      <c r="HPI77"/>
      <c r="HPJ77"/>
      <c r="HPK77"/>
      <c r="HPL77"/>
      <c r="HPM77"/>
      <c r="HPN77"/>
      <c r="HPO77"/>
      <c r="HPP77"/>
      <c r="HPQ77"/>
      <c r="HPR77"/>
      <c r="HPS77"/>
      <c r="HPT77"/>
      <c r="HPU77"/>
      <c r="HPV77"/>
      <c r="HPW77"/>
      <c r="HPX77"/>
      <c r="HPY77"/>
      <c r="HPZ77"/>
      <c r="HQA77"/>
      <c r="HQB77"/>
      <c r="HQC77"/>
      <c r="HQD77"/>
      <c r="HQE77"/>
      <c r="HQF77"/>
      <c r="HQG77"/>
      <c r="HQH77"/>
      <c r="HQI77"/>
      <c r="HQJ77"/>
      <c r="HQK77"/>
      <c r="HQL77"/>
      <c r="HQM77"/>
      <c r="HQN77"/>
      <c r="HQO77"/>
      <c r="HQP77"/>
      <c r="HQQ77"/>
      <c r="HQR77"/>
      <c r="HQS77"/>
      <c r="HQT77"/>
      <c r="HQU77"/>
      <c r="HQV77"/>
      <c r="HQW77"/>
      <c r="HQX77"/>
      <c r="HQY77"/>
      <c r="HQZ77"/>
      <c r="HRA77"/>
      <c r="HRB77"/>
      <c r="HRC77"/>
      <c r="HRD77"/>
      <c r="HRE77"/>
      <c r="HRF77"/>
      <c r="HRG77"/>
      <c r="HRH77"/>
      <c r="HRI77"/>
      <c r="HRJ77"/>
      <c r="HRK77"/>
      <c r="HRL77"/>
      <c r="HRM77"/>
      <c r="HRN77"/>
      <c r="HRO77"/>
      <c r="HRP77"/>
      <c r="HRQ77"/>
      <c r="HRR77"/>
      <c r="HRS77"/>
      <c r="HRT77"/>
      <c r="HRU77"/>
      <c r="HRV77"/>
      <c r="HRW77"/>
      <c r="HRX77"/>
      <c r="HRY77"/>
      <c r="HRZ77"/>
      <c r="HSA77"/>
      <c r="HSB77"/>
      <c r="HSC77"/>
      <c r="HSD77"/>
      <c r="HSE77"/>
      <c r="HSF77"/>
      <c r="HSG77"/>
      <c r="HSH77"/>
      <c r="HSI77"/>
      <c r="HSJ77"/>
      <c r="HSK77"/>
      <c r="HSL77"/>
      <c r="HSM77"/>
      <c r="HSN77"/>
      <c r="HSO77"/>
      <c r="HSP77"/>
      <c r="HSQ77"/>
      <c r="HSR77"/>
      <c r="HSS77"/>
      <c r="HST77"/>
      <c r="HSU77"/>
      <c r="HSV77"/>
      <c r="HSW77"/>
      <c r="HSX77"/>
      <c r="HSY77"/>
      <c r="HSZ77"/>
      <c r="HTA77"/>
      <c r="HTB77"/>
      <c r="HTC77"/>
      <c r="HTD77"/>
      <c r="HTE77"/>
      <c r="HTF77"/>
      <c r="HTG77"/>
      <c r="HTH77"/>
      <c r="HTI77"/>
      <c r="HTJ77"/>
      <c r="HTK77"/>
      <c r="HTL77"/>
      <c r="HTM77"/>
      <c r="HTN77"/>
      <c r="HTO77"/>
      <c r="HTP77"/>
      <c r="HTQ77"/>
      <c r="HTR77"/>
      <c r="HTS77"/>
      <c r="HTT77"/>
      <c r="HTU77"/>
      <c r="HTV77"/>
      <c r="HTW77"/>
      <c r="HTX77"/>
      <c r="HTY77"/>
      <c r="HTZ77"/>
      <c r="HUA77"/>
      <c r="HUB77"/>
      <c r="HUC77"/>
      <c r="HUD77"/>
      <c r="HUE77"/>
      <c r="HUF77"/>
      <c r="HUG77"/>
      <c r="HUH77"/>
      <c r="HUI77"/>
      <c r="HUJ77"/>
      <c r="HUK77"/>
      <c r="HUL77"/>
      <c r="HUM77"/>
      <c r="HUN77"/>
      <c r="HUO77"/>
      <c r="HUP77"/>
      <c r="HUQ77"/>
      <c r="HUR77"/>
      <c r="HUS77"/>
      <c r="HUT77"/>
      <c r="HUU77"/>
      <c r="HUV77"/>
      <c r="HUW77"/>
      <c r="HUX77"/>
      <c r="HUY77"/>
      <c r="HUZ77"/>
      <c r="HVA77"/>
      <c r="HVB77"/>
      <c r="HVC77"/>
      <c r="HVD77"/>
      <c r="HVE77"/>
      <c r="HVF77"/>
      <c r="HVG77"/>
      <c r="HVH77"/>
      <c r="HVI77"/>
      <c r="HVJ77"/>
      <c r="HVK77"/>
      <c r="HVL77"/>
      <c r="HVM77"/>
      <c r="HVN77"/>
      <c r="HVO77"/>
      <c r="HVP77"/>
      <c r="HVQ77"/>
      <c r="HVR77"/>
      <c r="HVS77"/>
      <c r="HVT77"/>
      <c r="HVU77"/>
      <c r="HVV77"/>
      <c r="HVW77"/>
      <c r="HVX77"/>
      <c r="HVY77"/>
      <c r="HVZ77"/>
      <c r="HWA77"/>
      <c r="HWB77"/>
      <c r="HWC77"/>
      <c r="HWD77"/>
      <c r="HWE77"/>
      <c r="HWF77"/>
      <c r="HWG77"/>
      <c r="HWH77"/>
      <c r="HWI77"/>
      <c r="HWJ77"/>
      <c r="HWK77"/>
      <c r="HWL77"/>
      <c r="HWM77"/>
      <c r="HWN77"/>
      <c r="HWO77"/>
      <c r="HWP77"/>
      <c r="HWQ77"/>
      <c r="HWR77"/>
      <c r="HWS77"/>
      <c r="HWT77"/>
      <c r="HWU77"/>
      <c r="HWV77"/>
      <c r="HWW77"/>
      <c r="HWX77"/>
      <c r="HWY77"/>
      <c r="HWZ77"/>
      <c r="HXA77"/>
      <c r="HXB77"/>
      <c r="HXC77"/>
      <c r="HXD77"/>
      <c r="HXE77"/>
      <c r="HXF77"/>
      <c r="HXG77"/>
      <c r="HXH77"/>
      <c r="HXI77"/>
      <c r="HXJ77"/>
      <c r="HXK77"/>
      <c r="HXL77"/>
      <c r="HXM77"/>
      <c r="HXN77"/>
      <c r="HXO77"/>
      <c r="HXP77"/>
      <c r="HXQ77"/>
      <c r="HXR77"/>
      <c r="HXS77"/>
      <c r="HXT77"/>
      <c r="HXU77"/>
      <c r="HXV77"/>
      <c r="HXW77"/>
      <c r="HXX77"/>
      <c r="HXY77"/>
      <c r="HXZ77"/>
      <c r="HYA77"/>
      <c r="HYB77"/>
      <c r="HYC77"/>
      <c r="HYD77"/>
      <c r="HYE77"/>
      <c r="HYF77"/>
      <c r="HYG77"/>
      <c r="HYH77"/>
      <c r="HYI77"/>
      <c r="HYJ77"/>
      <c r="HYK77"/>
      <c r="HYL77"/>
      <c r="HYM77"/>
      <c r="HYN77"/>
      <c r="HYO77"/>
      <c r="HYP77"/>
      <c r="HYQ77"/>
      <c r="HYR77"/>
      <c r="HYS77"/>
      <c r="HYT77"/>
      <c r="HYU77"/>
      <c r="HYV77"/>
      <c r="HYW77"/>
      <c r="HYX77"/>
      <c r="HYY77"/>
      <c r="HYZ77"/>
      <c r="HZA77"/>
      <c r="HZB77"/>
      <c r="HZC77"/>
      <c r="HZD77"/>
      <c r="HZE77"/>
      <c r="HZF77"/>
      <c r="HZG77"/>
      <c r="HZH77"/>
      <c r="HZI77"/>
      <c r="HZJ77"/>
      <c r="HZK77"/>
      <c r="HZL77"/>
      <c r="HZM77"/>
      <c r="HZN77"/>
      <c r="HZO77"/>
      <c r="HZP77"/>
      <c r="HZQ77"/>
      <c r="HZR77"/>
      <c r="HZS77"/>
      <c r="HZT77"/>
      <c r="HZU77"/>
      <c r="HZV77"/>
      <c r="HZW77"/>
      <c r="HZX77"/>
      <c r="HZY77"/>
      <c r="HZZ77"/>
      <c r="IAA77"/>
      <c r="IAB77"/>
      <c r="IAC77"/>
      <c r="IAD77"/>
      <c r="IAE77"/>
      <c r="IAF77"/>
      <c r="IAG77"/>
      <c r="IAH77"/>
      <c r="IAI77"/>
      <c r="IAJ77"/>
      <c r="IAK77"/>
      <c r="IAL77"/>
      <c r="IAM77"/>
      <c r="IAN77"/>
      <c r="IAO77"/>
      <c r="IAP77"/>
      <c r="IAQ77"/>
      <c r="IAR77"/>
      <c r="IAS77"/>
      <c r="IAT77"/>
      <c r="IAU77"/>
      <c r="IAV77"/>
      <c r="IAW77"/>
      <c r="IAX77"/>
      <c r="IAY77"/>
      <c r="IAZ77"/>
      <c r="IBA77"/>
      <c r="IBB77"/>
      <c r="IBC77"/>
      <c r="IBD77"/>
      <c r="IBE77"/>
      <c r="IBF77"/>
      <c r="IBG77"/>
      <c r="IBH77"/>
      <c r="IBI77"/>
      <c r="IBJ77"/>
      <c r="IBK77"/>
      <c r="IBL77"/>
      <c r="IBM77"/>
      <c r="IBN77"/>
      <c r="IBO77"/>
      <c r="IBP77"/>
      <c r="IBQ77"/>
      <c r="IBR77"/>
      <c r="IBS77"/>
      <c r="IBT77"/>
      <c r="IBU77"/>
      <c r="IBV77"/>
      <c r="IBW77"/>
      <c r="IBX77"/>
      <c r="IBY77"/>
      <c r="IBZ77"/>
      <c r="ICA77"/>
      <c r="ICB77"/>
      <c r="ICC77"/>
      <c r="ICD77"/>
      <c r="ICE77"/>
      <c r="ICF77"/>
      <c r="ICG77"/>
      <c r="ICH77"/>
      <c r="ICI77"/>
      <c r="ICJ77"/>
      <c r="ICK77"/>
      <c r="ICL77"/>
      <c r="ICM77"/>
      <c r="ICN77"/>
      <c r="ICO77"/>
      <c r="ICP77"/>
      <c r="ICQ77"/>
      <c r="ICR77"/>
      <c r="ICS77"/>
      <c r="ICT77"/>
      <c r="ICU77"/>
      <c r="ICV77"/>
      <c r="ICW77"/>
      <c r="ICX77"/>
      <c r="ICY77"/>
      <c r="ICZ77"/>
      <c r="IDA77"/>
      <c r="IDB77"/>
      <c r="IDC77"/>
      <c r="IDD77"/>
      <c r="IDE77"/>
      <c r="IDF77"/>
      <c r="IDG77"/>
      <c r="IDH77"/>
      <c r="IDI77"/>
      <c r="IDJ77"/>
      <c r="IDK77"/>
      <c r="IDL77"/>
      <c r="IDM77"/>
      <c r="IDN77"/>
      <c r="IDO77"/>
      <c r="IDP77"/>
      <c r="IDQ77"/>
      <c r="IDR77"/>
      <c r="IDS77"/>
      <c r="IDT77"/>
      <c r="IDU77"/>
      <c r="IDV77"/>
      <c r="IDW77"/>
      <c r="IDX77"/>
      <c r="IDY77"/>
      <c r="IDZ77"/>
      <c r="IEA77"/>
      <c r="IEB77"/>
      <c r="IEC77"/>
      <c r="IED77"/>
      <c r="IEE77"/>
      <c r="IEF77"/>
      <c r="IEG77"/>
      <c r="IEH77"/>
      <c r="IEI77"/>
      <c r="IEJ77"/>
      <c r="IEK77"/>
      <c r="IEL77"/>
      <c r="IEM77"/>
      <c r="IEN77"/>
      <c r="IEO77"/>
      <c r="IEP77"/>
      <c r="IEQ77"/>
      <c r="IER77"/>
      <c r="IES77"/>
      <c r="IET77"/>
      <c r="IEU77"/>
      <c r="IEV77"/>
      <c r="IEW77"/>
      <c r="IEX77"/>
      <c r="IEY77"/>
      <c r="IEZ77"/>
      <c r="IFA77"/>
      <c r="IFB77"/>
      <c r="IFC77"/>
      <c r="IFD77"/>
      <c r="IFE77"/>
      <c r="IFF77"/>
      <c r="IFG77"/>
      <c r="IFH77"/>
      <c r="IFI77"/>
      <c r="IFJ77"/>
      <c r="IFK77"/>
      <c r="IFL77"/>
      <c r="IFM77"/>
      <c r="IFN77"/>
      <c r="IFO77"/>
      <c r="IFP77"/>
      <c r="IFQ77"/>
      <c r="IFR77"/>
      <c r="IFS77"/>
      <c r="IFT77"/>
      <c r="IFU77"/>
      <c r="IFV77"/>
      <c r="IFW77"/>
      <c r="IFX77"/>
      <c r="IFY77"/>
      <c r="IFZ77"/>
      <c r="IGA77"/>
      <c r="IGB77"/>
      <c r="IGC77"/>
      <c r="IGD77"/>
      <c r="IGE77"/>
      <c r="IGF77"/>
      <c r="IGG77"/>
      <c r="IGH77"/>
      <c r="IGI77"/>
      <c r="IGJ77"/>
      <c r="IGK77"/>
      <c r="IGL77"/>
      <c r="IGM77"/>
      <c r="IGN77"/>
      <c r="IGO77"/>
      <c r="IGP77"/>
      <c r="IGQ77"/>
      <c r="IGR77"/>
      <c r="IGS77"/>
      <c r="IGT77"/>
      <c r="IGU77"/>
      <c r="IGV77"/>
      <c r="IGW77"/>
      <c r="IGX77"/>
      <c r="IGY77"/>
      <c r="IGZ77"/>
      <c r="IHA77"/>
      <c r="IHB77"/>
      <c r="IHC77"/>
      <c r="IHD77"/>
      <c r="IHE77"/>
      <c r="IHF77"/>
      <c r="IHG77"/>
      <c r="IHH77"/>
      <c r="IHI77"/>
      <c r="IHJ77"/>
      <c r="IHK77"/>
      <c r="IHL77"/>
      <c r="IHM77"/>
      <c r="IHN77"/>
      <c r="IHO77"/>
      <c r="IHP77"/>
      <c r="IHQ77"/>
      <c r="IHR77"/>
      <c r="IHS77"/>
      <c r="IHT77"/>
      <c r="IHU77"/>
      <c r="IHV77"/>
      <c r="IHW77"/>
      <c r="IHX77"/>
      <c r="IHY77"/>
      <c r="IHZ77"/>
      <c r="IIA77"/>
      <c r="IIB77"/>
      <c r="IIC77"/>
      <c r="IID77"/>
      <c r="IIE77"/>
      <c r="IIF77"/>
      <c r="IIG77"/>
      <c r="IIH77"/>
      <c r="III77"/>
      <c r="IIJ77"/>
      <c r="IIK77"/>
      <c r="IIL77"/>
      <c r="IIM77"/>
      <c r="IIN77"/>
      <c r="IIO77"/>
      <c r="IIP77"/>
      <c r="IIQ77"/>
      <c r="IIR77"/>
      <c r="IIS77"/>
      <c r="IIT77"/>
      <c r="IIU77"/>
      <c r="IIV77"/>
      <c r="IIW77"/>
      <c r="IIX77"/>
      <c r="IIY77"/>
      <c r="IIZ77"/>
      <c r="IJA77"/>
      <c r="IJB77"/>
      <c r="IJC77"/>
      <c r="IJD77"/>
      <c r="IJE77"/>
      <c r="IJF77"/>
      <c r="IJG77"/>
      <c r="IJH77"/>
      <c r="IJI77"/>
      <c r="IJJ77"/>
      <c r="IJK77"/>
      <c r="IJL77"/>
      <c r="IJM77"/>
      <c r="IJN77"/>
      <c r="IJO77"/>
      <c r="IJP77"/>
      <c r="IJQ77"/>
      <c r="IJR77"/>
      <c r="IJS77"/>
      <c r="IJT77"/>
      <c r="IJU77"/>
      <c r="IJV77"/>
      <c r="IJW77"/>
      <c r="IJX77"/>
      <c r="IJY77"/>
      <c r="IJZ77"/>
      <c r="IKA77"/>
      <c r="IKB77"/>
      <c r="IKC77"/>
      <c r="IKD77"/>
      <c r="IKE77"/>
      <c r="IKF77"/>
      <c r="IKG77"/>
      <c r="IKH77"/>
      <c r="IKI77"/>
      <c r="IKJ77"/>
      <c r="IKK77"/>
      <c r="IKL77"/>
      <c r="IKM77"/>
      <c r="IKN77"/>
      <c r="IKO77"/>
      <c r="IKP77"/>
      <c r="IKQ77"/>
      <c r="IKR77"/>
      <c r="IKS77"/>
      <c r="IKT77"/>
      <c r="IKU77"/>
      <c r="IKV77"/>
      <c r="IKW77"/>
      <c r="IKX77"/>
      <c r="IKY77"/>
      <c r="IKZ77"/>
      <c r="ILA77"/>
      <c r="ILB77"/>
      <c r="ILC77"/>
      <c r="ILD77"/>
      <c r="ILE77"/>
      <c r="ILF77"/>
      <c r="ILG77"/>
      <c r="ILH77"/>
      <c r="ILI77"/>
      <c r="ILJ77"/>
      <c r="ILK77"/>
      <c r="ILL77"/>
      <c r="ILM77"/>
      <c r="ILN77"/>
      <c r="ILO77"/>
      <c r="ILP77"/>
      <c r="ILQ77"/>
      <c r="ILR77"/>
      <c r="ILS77"/>
      <c r="ILT77"/>
      <c r="ILU77"/>
      <c r="ILV77"/>
      <c r="ILW77"/>
      <c r="ILX77"/>
      <c r="ILY77"/>
      <c r="ILZ77"/>
      <c r="IMA77"/>
      <c r="IMB77"/>
      <c r="IMC77"/>
      <c r="IMD77"/>
      <c r="IME77"/>
      <c r="IMF77"/>
      <c r="IMG77"/>
      <c r="IMH77"/>
      <c r="IMI77"/>
      <c r="IMJ77"/>
      <c r="IMK77"/>
      <c r="IML77"/>
      <c r="IMM77"/>
      <c r="IMN77"/>
      <c r="IMO77"/>
      <c r="IMP77"/>
      <c r="IMQ77"/>
      <c r="IMR77"/>
      <c r="IMS77"/>
      <c r="IMT77"/>
      <c r="IMU77"/>
      <c r="IMV77"/>
      <c r="IMW77"/>
      <c r="IMX77"/>
      <c r="IMY77"/>
      <c r="IMZ77"/>
      <c r="INA77"/>
      <c r="INB77"/>
      <c r="INC77"/>
      <c r="IND77"/>
      <c r="INE77"/>
      <c r="INF77"/>
      <c r="ING77"/>
      <c r="INH77"/>
      <c r="INI77"/>
      <c r="INJ77"/>
      <c r="INK77"/>
      <c r="INL77"/>
      <c r="INM77"/>
      <c r="INN77"/>
      <c r="INO77"/>
      <c r="INP77"/>
      <c r="INQ77"/>
      <c r="INR77"/>
      <c r="INS77"/>
      <c r="INT77"/>
      <c r="INU77"/>
      <c r="INV77"/>
      <c r="INW77"/>
      <c r="INX77"/>
      <c r="INY77"/>
      <c r="INZ77"/>
      <c r="IOA77"/>
      <c r="IOB77"/>
      <c r="IOC77"/>
      <c r="IOD77"/>
      <c r="IOE77"/>
      <c r="IOF77"/>
      <c r="IOG77"/>
      <c r="IOH77"/>
      <c r="IOI77"/>
      <c r="IOJ77"/>
      <c r="IOK77"/>
      <c r="IOL77"/>
      <c r="IOM77"/>
      <c r="ION77"/>
      <c r="IOO77"/>
      <c r="IOP77"/>
      <c r="IOQ77"/>
      <c r="IOR77"/>
      <c r="IOS77"/>
      <c r="IOT77"/>
      <c r="IOU77"/>
      <c r="IOV77"/>
      <c r="IOW77"/>
      <c r="IOX77"/>
      <c r="IOY77"/>
      <c r="IOZ77"/>
      <c r="IPA77"/>
      <c r="IPB77"/>
      <c r="IPC77"/>
      <c r="IPD77"/>
      <c r="IPE77"/>
      <c r="IPF77"/>
      <c r="IPG77"/>
      <c r="IPH77"/>
      <c r="IPI77"/>
      <c r="IPJ77"/>
      <c r="IPK77"/>
      <c r="IPL77"/>
      <c r="IPM77"/>
      <c r="IPN77"/>
      <c r="IPO77"/>
      <c r="IPP77"/>
      <c r="IPQ77"/>
      <c r="IPR77"/>
      <c r="IPS77"/>
      <c r="IPT77"/>
      <c r="IPU77"/>
      <c r="IPV77"/>
      <c r="IPW77"/>
      <c r="IPX77"/>
      <c r="IPY77"/>
      <c r="IPZ77"/>
      <c r="IQA77"/>
      <c r="IQB77"/>
      <c r="IQC77"/>
      <c r="IQD77"/>
      <c r="IQE77"/>
      <c r="IQF77"/>
      <c r="IQG77"/>
      <c r="IQH77"/>
      <c r="IQI77"/>
      <c r="IQJ77"/>
      <c r="IQK77"/>
      <c r="IQL77"/>
      <c r="IQM77"/>
      <c r="IQN77"/>
      <c r="IQO77"/>
      <c r="IQP77"/>
      <c r="IQQ77"/>
      <c r="IQR77"/>
      <c r="IQS77"/>
      <c r="IQT77"/>
      <c r="IQU77"/>
      <c r="IQV77"/>
      <c r="IQW77"/>
      <c r="IQX77"/>
      <c r="IQY77"/>
      <c r="IQZ77"/>
      <c r="IRA77"/>
      <c r="IRB77"/>
      <c r="IRC77"/>
      <c r="IRD77"/>
      <c r="IRE77"/>
      <c r="IRF77"/>
      <c r="IRG77"/>
      <c r="IRH77"/>
      <c r="IRI77"/>
      <c r="IRJ77"/>
      <c r="IRK77"/>
      <c r="IRL77"/>
      <c r="IRM77"/>
      <c r="IRN77"/>
      <c r="IRO77"/>
      <c r="IRP77"/>
      <c r="IRQ77"/>
      <c r="IRR77"/>
      <c r="IRS77"/>
      <c r="IRT77"/>
      <c r="IRU77"/>
      <c r="IRV77"/>
      <c r="IRW77"/>
      <c r="IRX77"/>
      <c r="IRY77"/>
      <c r="IRZ77"/>
      <c r="ISA77"/>
      <c r="ISB77"/>
      <c r="ISC77"/>
      <c r="ISD77"/>
      <c r="ISE77"/>
      <c r="ISF77"/>
      <c r="ISG77"/>
      <c r="ISH77"/>
      <c r="ISI77"/>
      <c r="ISJ77"/>
      <c r="ISK77"/>
      <c r="ISL77"/>
      <c r="ISM77"/>
      <c r="ISN77"/>
      <c r="ISO77"/>
      <c r="ISP77"/>
      <c r="ISQ77"/>
      <c r="ISR77"/>
      <c r="ISS77"/>
      <c r="IST77"/>
      <c r="ISU77"/>
      <c r="ISV77"/>
      <c r="ISW77"/>
      <c r="ISX77"/>
      <c r="ISY77"/>
      <c r="ISZ77"/>
      <c r="ITA77"/>
      <c r="ITB77"/>
      <c r="ITC77"/>
      <c r="ITD77"/>
      <c r="ITE77"/>
      <c r="ITF77"/>
      <c r="ITG77"/>
      <c r="ITH77"/>
      <c r="ITI77"/>
      <c r="ITJ77"/>
      <c r="ITK77"/>
      <c r="ITL77"/>
      <c r="ITM77"/>
      <c r="ITN77"/>
      <c r="ITO77"/>
      <c r="ITP77"/>
      <c r="ITQ77"/>
      <c r="ITR77"/>
      <c r="ITS77"/>
      <c r="ITT77"/>
      <c r="ITU77"/>
      <c r="ITV77"/>
      <c r="ITW77"/>
      <c r="ITX77"/>
      <c r="ITY77"/>
      <c r="ITZ77"/>
      <c r="IUA77"/>
      <c r="IUB77"/>
      <c r="IUC77"/>
      <c r="IUD77"/>
      <c r="IUE77"/>
      <c r="IUF77"/>
      <c r="IUG77"/>
      <c r="IUH77"/>
      <c r="IUI77"/>
      <c r="IUJ77"/>
      <c r="IUK77"/>
      <c r="IUL77"/>
      <c r="IUM77"/>
      <c r="IUN77"/>
      <c r="IUO77"/>
      <c r="IUP77"/>
      <c r="IUQ77"/>
      <c r="IUR77"/>
      <c r="IUS77"/>
      <c r="IUT77"/>
      <c r="IUU77"/>
      <c r="IUV77"/>
      <c r="IUW77"/>
      <c r="IUX77"/>
      <c r="IUY77"/>
      <c r="IUZ77"/>
      <c r="IVA77"/>
      <c r="IVB77"/>
      <c r="IVC77"/>
      <c r="IVD77"/>
      <c r="IVE77"/>
      <c r="IVF77"/>
      <c r="IVG77"/>
      <c r="IVH77"/>
      <c r="IVI77"/>
      <c r="IVJ77"/>
      <c r="IVK77"/>
      <c r="IVL77"/>
      <c r="IVM77"/>
      <c r="IVN77"/>
      <c r="IVO77"/>
      <c r="IVP77"/>
      <c r="IVQ77"/>
      <c r="IVR77"/>
      <c r="IVS77"/>
      <c r="IVT77"/>
      <c r="IVU77"/>
      <c r="IVV77"/>
      <c r="IVW77"/>
      <c r="IVX77"/>
      <c r="IVY77"/>
      <c r="IVZ77"/>
      <c r="IWA77"/>
      <c r="IWB77"/>
      <c r="IWC77"/>
      <c r="IWD77"/>
      <c r="IWE77"/>
      <c r="IWF77"/>
      <c r="IWG77"/>
      <c r="IWH77"/>
      <c r="IWI77"/>
      <c r="IWJ77"/>
      <c r="IWK77"/>
      <c r="IWL77"/>
      <c r="IWM77"/>
      <c r="IWN77"/>
      <c r="IWO77"/>
      <c r="IWP77"/>
      <c r="IWQ77"/>
      <c r="IWR77"/>
      <c r="IWS77"/>
      <c r="IWT77"/>
      <c r="IWU77"/>
      <c r="IWV77"/>
      <c r="IWW77"/>
      <c r="IWX77"/>
      <c r="IWY77"/>
      <c r="IWZ77"/>
      <c r="IXA77"/>
      <c r="IXB77"/>
      <c r="IXC77"/>
      <c r="IXD77"/>
      <c r="IXE77"/>
      <c r="IXF77"/>
      <c r="IXG77"/>
      <c r="IXH77"/>
      <c r="IXI77"/>
      <c r="IXJ77"/>
      <c r="IXK77"/>
      <c r="IXL77"/>
      <c r="IXM77"/>
      <c r="IXN77"/>
      <c r="IXO77"/>
      <c r="IXP77"/>
      <c r="IXQ77"/>
      <c r="IXR77"/>
      <c r="IXS77"/>
      <c r="IXT77"/>
      <c r="IXU77"/>
      <c r="IXV77"/>
      <c r="IXW77"/>
      <c r="IXX77"/>
      <c r="IXY77"/>
      <c r="IXZ77"/>
      <c r="IYA77"/>
      <c r="IYB77"/>
      <c r="IYC77"/>
      <c r="IYD77"/>
      <c r="IYE77"/>
      <c r="IYF77"/>
      <c r="IYG77"/>
      <c r="IYH77"/>
      <c r="IYI77"/>
      <c r="IYJ77"/>
      <c r="IYK77"/>
      <c r="IYL77"/>
      <c r="IYM77"/>
      <c r="IYN77"/>
      <c r="IYO77"/>
      <c r="IYP77"/>
      <c r="IYQ77"/>
      <c r="IYR77"/>
      <c r="IYS77"/>
      <c r="IYT77"/>
      <c r="IYU77"/>
      <c r="IYV77"/>
      <c r="IYW77"/>
      <c r="IYX77"/>
      <c r="IYY77"/>
      <c r="IYZ77"/>
      <c r="IZA77"/>
      <c r="IZB77"/>
      <c r="IZC77"/>
      <c r="IZD77"/>
      <c r="IZE77"/>
      <c r="IZF77"/>
      <c r="IZG77"/>
      <c r="IZH77"/>
      <c r="IZI77"/>
      <c r="IZJ77"/>
      <c r="IZK77"/>
      <c r="IZL77"/>
      <c r="IZM77"/>
      <c r="IZN77"/>
      <c r="IZO77"/>
      <c r="IZP77"/>
      <c r="IZQ77"/>
      <c r="IZR77"/>
      <c r="IZS77"/>
      <c r="IZT77"/>
      <c r="IZU77"/>
      <c r="IZV77"/>
      <c r="IZW77"/>
      <c r="IZX77"/>
      <c r="IZY77"/>
      <c r="IZZ77"/>
      <c r="JAA77"/>
      <c r="JAB77"/>
      <c r="JAC77"/>
      <c r="JAD77"/>
      <c r="JAE77"/>
      <c r="JAF77"/>
      <c r="JAG77"/>
      <c r="JAH77"/>
      <c r="JAI77"/>
      <c r="JAJ77"/>
      <c r="JAK77"/>
      <c r="JAL77"/>
      <c r="JAM77"/>
      <c r="JAN77"/>
      <c r="JAO77"/>
      <c r="JAP77"/>
      <c r="JAQ77"/>
      <c r="JAR77"/>
      <c r="JAS77"/>
      <c r="JAT77"/>
      <c r="JAU77"/>
      <c r="JAV77"/>
      <c r="JAW77"/>
      <c r="JAX77"/>
      <c r="JAY77"/>
      <c r="JAZ77"/>
      <c r="JBA77"/>
      <c r="JBB77"/>
      <c r="JBC77"/>
      <c r="JBD77"/>
      <c r="JBE77"/>
      <c r="JBF77"/>
      <c r="JBG77"/>
      <c r="JBH77"/>
      <c r="JBI77"/>
      <c r="JBJ77"/>
      <c r="JBK77"/>
      <c r="JBL77"/>
      <c r="JBM77"/>
      <c r="JBN77"/>
      <c r="JBO77"/>
      <c r="JBP77"/>
      <c r="JBQ77"/>
      <c r="JBR77"/>
      <c r="JBS77"/>
      <c r="JBT77"/>
      <c r="JBU77"/>
      <c r="JBV77"/>
      <c r="JBW77"/>
      <c r="JBX77"/>
      <c r="JBY77"/>
      <c r="JBZ77"/>
      <c r="JCA77"/>
      <c r="JCB77"/>
      <c r="JCC77"/>
      <c r="JCD77"/>
      <c r="JCE77"/>
      <c r="JCF77"/>
      <c r="JCG77"/>
      <c r="JCH77"/>
      <c r="JCI77"/>
      <c r="JCJ77"/>
      <c r="JCK77"/>
      <c r="JCL77"/>
      <c r="JCM77"/>
      <c r="JCN77"/>
      <c r="JCO77"/>
      <c r="JCP77"/>
      <c r="JCQ77"/>
      <c r="JCR77"/>
      <c r="JCS77"/>
      <c r="JCT77"/>
      <c r="JCU77"/>
      <c r="JCV77"/>
      <c r="JCW77"/>
      <c r="JCX77"/>
      <c r="JCY77"/>
      <c r="JCZ77"/>
      <c r="JDA77"/>
      <c r="JDB77"/>
      <c r="JDC77"/>
      <c r="JDD77"/>
      <c r="JDE77"/>
      <c r="JDF77"/>
      <c r="JDG77"/>
      <c r="JDH77"/>
      <c r="JDI77"/>
      <c r="JDJ77"/>
      <c r="JDK77"/>
      <c r="JDL77"/>
      <c r="JDM77"/>
      <c r="JDN77"/>
      <c r="JDO77"/>
      <c r="JDP77"/>
      <c r="JDQ77"/>
      <c r="JDR77"/>
      <c r="JDS77"/>
      <c r="JDT77"/>
      <c r="JDU77"/>
      <c r="JDV77"/>
      <c r="JDW77"/>
      <c r="JDX77"/>
      <c r="JDY77"/>
      <c r="JDZ77"/>
      <c r="JEA77"/>
      <c r="JEB77"/>
      <c r="JEC77"/>
      <c r="JED77"/>
      <c r="JEE77"/>
      <c r="JEF77"/>
      <c r="JEG77"/>
      <c r="JEH77"/>
      <c r="JEI77"/>
      <c r="JEJ77"/>
      <c r="JEK77"/>
      <c r="JEL77"/>
      <c r="JEM77"/>
      <c r="JEN77"/>
      <c r="JEO77"/>
      <c r="JEP77"/>
      <c r="JEQ77"/>
      <c r="JER77"/>
      <c r="JES77"/>
      <c r="JET77"/>
      <c r="JEU77"/>
      <c r="JEV77"/>
      <c r="JEW77"/>
      <c r="JEX77"/>
      <c r="JEY77"/>
      <c r="JEZ77"/>
      <c r="JFA77"/>
      <c r="JFB77"/>
      <c r="JFC77"/>
      <c r="JFD77"/>
      <c r="JFE77"/>
      <c r="JFF77"/>
      <c r="JFG77"/>
      <c r="JFH77"/>
      <c r="JFI77"/>
      <c r="JFJ77"/>
      <c r="JFK77"/>
      <c r="JFL77"/>
      <c r="JFM77"/>
      <c r="JFN77"/>
      <c r="JFO77"/>
      <c r="JFP77"/>
      <c r="JFQ77"/>
      <c r="JFR77"/>
      <c r="JFS77"/>
      <c r="JFT77"/>
      <c r="JFU77"/>
      <c r="JFV77"/>
      <c r="JFW77"/>
      <c r="JFX77"/>
      <c r="JFY77"/>
      <c r="JFZ77"/>
      <c r="JGA77"/>
      <c r="JGB77"/>
      <c r="JGC77"/>
      <c r="JGD77"/>
      <c r="JGE77"/>
      <c r="JGF77"/>
      <c r="JGG77"/>
      <c r="JGH77"/>
      <c r="JGI77"/>
      <c r="JGJ77"/>
      <c r="JGK77"/>
      <c r="JGL77"/>
      <c r="JGM77"/>
      <c r="JGN77"/>
      <c r="JGO77"/>
      <c r="JGP77"/>
      <c r="JGQ77"/>
      <c r="JGR77"/>
      <c r="JGS77"/>
      <c r="JGT77"/>
      <c r="JGU77"/>
      <c r="JGV77"/>
      <c r="JGW77"/>
      <c r="JGX77"/>
      <c r="JGY77"/>
      <c r="JGZ77"/>
      <c r="JHA77"/>
      <c r="JHB77"/>
      <c r="JHC77"/>
      <c r="JHD77"/>
      <c r="JHE77"/>
      <c r="JHF77"/>
      <c r="JHG77"/>
      <c r="JHH77"/>
      <c r="JHI77"/>
      <c r="JHJ77"/>
      <c r="JHK77"/>
      <c r="JHL77"/>
      <c r="JHM77"/>
      <c r="JHN77"/>
      <c r="JHO77"/>
      <c r="JHP77"/>
      <c r="JHQ77"/>
      <c r="JHR77"/>
      <c r="JHS77"/>
      <c r="JHT77"/>
      <c r="JHU77"/>
      <c r="JHV77"/>
      <c r="JHW77"/>
      <c r="JHX77"/>
      <c r="JHY77"/>
      <c r="JHZ77"/>
      <c r="JIA77"/>
      <c r="JIB77"/>
      <c r="JIC77"/>
      <c r="JID77"/>
      <c r="JIE77"/>
      <c r="JIF77"/>
      <c r="JIG77"/>
      <c r="JIH77"/>
      <c r="JII77"/>
      <c r="JIJ77"/>
      <c r="JIK77"/>
      <c r="JIL77"/>
      <c r="JIM77"/>
      <c r="JIN77"/>
      <c r="JIO77"/>
      <c r="JIP77"/>
      <c r="JIQ77"/>
      <c r="JIR77"/>
      <c r="JIS77"/>
      <c r="JIT77"/>
      <c r="JIU77"/>
      <c r="JIV77"/>
      <c r="JIW77"/>
      <c r="JIX77"/>
      <c r="JIY77"/>
      <c r="JIZ77"/>
      <c r="JJA77"/>
      <c r="JJB77"/>
      <c r="JJC77"/>
      <c r="JJD77"/>
      <c r="JJE77"/>
      <c r="JJF77"/>
      <c r="JJG77"/>
      <c r="JJH77"/>
      <c r="JJI77"/>
      <c r="JJJ77"/>
      <c r="JJK77"/>
      <c r="JJL77"/>
      <c r="JJM77"/>
      <c r="JJN77"/>
      <c r="JJO77"/>
      <c r="JJP77"/>
      <c r="JJQ77"/>
      <c r="JJR77"/>
      <c r="JJS77"/>
      <c r="JJT77"/>
      <c r="JJU77"/>
      <c r="JJV77"/>
      <c r="JJW77"/>
      <c r="JJX77"/>
      <c r="JJY77"/>
      <c r="JJZ77"/>
      <c r="JKA77"/>
      <c r="JKB77"/>
      <c r="JKC77"/>
      <c r="JKD77"/>
      <c r="JKE77"/>
      <c r="JKF77"/>
      <c r="JKG77"/>
      <c r="JKH77"/>
      <c r="JKI77"/>
      <c r="JKJ77"/>
      <c r="JKK77"/>
      <c r="JKL77"/>
      <c r="JKM77"/>
      <c r="JKN77"/>
      <c r="JKO77"/>
      <c r="JKP77"/>
      <c r="JKQ77"/>
      <c r="JKR77"/>
      <c r="JKS77"/>
      <c r="JKT77"/>
      <c r="JKU77"/>
      <c r="JKV77"/>
      <c r="JKW77"/>
      <c r="JKX77"/>
      <c r="JKY77"/>
      <c r="JKZ77"/>
      <c r="JLA77"/>
      <c r="JLB77"/>
      <c r="JLC77"/>
      <c r="JLD77"/>
      <c r="JLE77"/>
      <c r="JLF77"/>
      <c r="JLG77"/>
      <c r="JLH77"/>
      <c r="JLI77"/>
      <c r="JLJ77"/>
      <c r="JLK77"/>
      <c r="JLL77"/>
      <c r="JLM77"/>
      <c r="JLN77"/>
      <c r="JLO77"/>
      <c r="JLP77"/>
      <c r="JLQ77"/>
      <c r="JLR77"/>
      <c r="JLS77"/>
      <c r="JLT77"/>
      <c r="JLU77"/>
      <c r="JLV77"/>
      <c r="JLW77"/>
      <c r="JLX77"/>
      <c r="JLY77"/>
      <c r="JLZ77"/>
      <c r="JMA77"/>
      <c r="JMB77"/>
      <c r="JMC77"/>
      <c r="JMD77"/>
      <c r="JME77"/>
      <c r="JMF77"/>
      <c r="JMG77"/>
      <c r="JMH77"/>
      <c r="JMI77"/>
      <c r="JMJ77"/>
      <c r="JMK77"/>
      <c r="JML77"/>
      <c r="JMM77"/>
      <c r="JMN77"/>
      <c r="JMO77"/>
      <c r="JMP77"/>
      <c r="JMQ77"/>
      <c r="JMR77"/>
      <c r="JMS77"/>
      <c r="JMT77"/>
      <c r="JMU77"/>
      <c r="JMV77"/>
      <c r="JMW77"/>
      <c r="JMX77"/>
      <c r="JMY77"/>
      <c r="JMZ77"/>
      <c r="JNA77"/>
      <c r="JNB77"/>
      <c r="JNC77"/>
      <c r="JND77"/>
      <c r="JNE77"/>
      <c r="JNF77"/>
      <c r="JNG77"/>
      <c r="JNH77"/>
      <c r="JNI77"/>
      <c r="JNJ77"/>
      <c r="JNK77"/>
      <c r="JNL77"/>
      <c r="JNM77"/>
      <c r="JNN77"/>
      <c r="JNO77"/>
      <c r="JNP77"/>
      <c r="JNQ77"/>
      <c r="JNR77"/>
      <c r="JNS77"/>
      <c r="JNT77"/>
      <c r="JNU77"/>
      <c r="JNV77"/>
      <c r="JNW77"/>
      <c r="JNX77"/>
      <c r="JNY77"/>
      <c r="JNZ77"/>
      <c r="JOA77"/>
      <c r="JOB77"/>
      <c r="JOC77"/>
      <c r="JOD77"/>
      <c r="JOE77"/>
      <c r="JOF77"/>
      <c r="JOG77"/>
      <c r="JOH77"/>
      <c r="JOI77"/>
      <c r="JOJ77"/>
      <c r="JOK77"/>
      <c r="JOL77"/>
      <c r="JOM77"/>
      <c r="JON77"/>
      <c r="JOO77"/>
      <c r="JOP77"/>
      <c r="JOQ77"/>
      <c r="JOR77"/>
      <c r="JOS77"/>
      <c r="JOT77"/>
      <c r="JOU77"/>
      <c r="JOV77"/>
      <c r="JOW77"/>
      <c r="JOX77"/>
      <c r="JOY77"/>
      <c r="JOZ77"/>
      <c r="JPA77"/>
      <c r="JPB77"/>
      <c r="JPC77"/>
      <c r="JPD77"/>
      <c r="JPE77"/>
      <c r="JPF77"/>
      <c r="JPG77"/>
      <c r="JPH77"/>
      <c r="JPI77"/>
      <c r="JPJ77"/>
      <c r="JPK77"/>
      <c r="JPL77"/>
      <c r="JPM77"/>
      <c r="JPN77"/>
      <c r="JPO77"/>
      <c r="JPP77"/>
      <c r="JPQ77"/>
      <c r="JPR77"/>
      <c r="JPS77"/>
      <c r="JPT77"/>
      <c r="JPU77"/>
      <c r="JPV77"/>
      <c r="JPW77"/>
      <c r="JPX77"/>
      <c r="JPY77"/>
      <c r="JPZ77"/>
      <c r="JQA77"/>
      <c r="JQB77"/>
      <c r="JQC77"/>
      <c r="JQD77"/>
      <c r="JQE77"/>
      <c r="JQF77"/>
      <c r="JQG77"/>
      <c r="JQH77"/>
      <c r="JQI77"/>
      <c r="JQJ77"/>
      <c r="JQK77"/>
      <c r="JQL77"/>
      <c r="JQM77"/>
      <c r="JQN77"/>
      <c r="JQO77"/>
      <c r="JQP77"/>
      <c r="JQQ77"/>
      <c r="JQR77"/>
      <c r="JQS77"/>
      <c r="JQT77"/>
      <c r="JQU77"/>
      <c r="JQV77"/>
      <c r="JQW77"/>
      <c r="JQX77"/>
      <c r="JQY77"/>
      <c r="JQZ77"/>
      <c r="JRA77"/>
      <c r="JRB77"/>
      <c r="JRC77"/>
      <c r="JRD77"/>
      <c r="JRE77"/>
      <c r="JRF77"/>
      <c r="JRG77"/>
      <c r="JRH77"/>
      <c r="JRI77"/>
      <c r="JRJ77"/>
      <c r="JRK77"/>
      <c r="JRL77"/>
      <c r="JRM77"/>
      <c r="JRN77"/>
      <c r="JRO77"/>
      <c r="JRP77"/>
      <c r="JRQ77"/>
      <c r="JRR77"/>
      <c r="JRS77"/>
      <c r="JRT77"/>
      <c r="JRU77"/>
      <c r="JRV77"/>
      <c r="JRW77"/>
      <c r="JRX77"/>
      <c r="JRY77"/>
      <c r="JRZ77"/>
      <c r="JSA77"/>
      <c r="JSB77"/>
      <c r="JSC77"/>
      <c r="JSD77"/>
      <c r="JSE77"/>
      <c r="JSF77"/>
      <c r="JSG77"/>
      <c r="JSH77"/>
      <c r="JSI77"/>
      <c r="JSJ77"/>
      <c r="JSK77"/>
      <c r="JSL77"/>
      <c r="JSM77"/>
      <c r="JSN77"/>
      <c r="JSO77"/>
      <c r="JSP77"/>
      <c r="JSQ77"/>
      <c r="JSR77"/>
      <c r="JSS77"/>
      <c r="JST77"/>
      <c r="JSU77"/>
      <c r="JSV77"/>
      <c r="JSW77"/>
      <c r="JSX77"/>
      <c r="JSY77"/>
      <c r="JSZ77"/>
      <c r="JTA77"/>
      <c r="JTB77"/>
      <c r="JTC77"/>
      <c r="JTD77"/>
      <c r="JTE77"/>
      <c r="JTF77"/>
      <c r="JTG77"/>
      <c r="JTH77"/>
      <c r="JTI77"/>
      <c r="JTJ77"/>
      <c r="JTK77"/>
      <c r="JTL77"/>
      <c r="JTM77"/>
      <c r="JTN77"/>
      <c r="JTO77"/>
      <c r="JTP77"/>
      <c r="JTQ77"/>
      <c r="JTR77"/>
      <c r="JTS77"/>
      <c r="JTT77"/>
      <c r="JTU77"/>
      <c r="JTV77"/>
      <c r="JTW77"/>
      <c r="JTX77"/>
      <c r="JTY77"/>
      <c r="JTZ77"/>
      <c r="JUA77"/>
      <c r="JUB77"/>
      <c r="JUC77"/>
      <c r="JUD77"/>
      <c r="JUE77"/>
      <c r="JUF77"/>
      <c r="JUG77"/>
      <c r="JUH77"/>
      <c r="JUI77"/>
      <c r="JUJ77"/>
      <c r="JUK77"/>
      <c r="JUL77"/>
      <c r="JUM77"/>
      <c r="JUN77"/>
      <c r="JUO77"/>
      <c r="JUP77"/>
      <c r="JUQ77"/>
      <c r="JUR77"/>
      <c r="JUS77"/>
      <c r="JUT77"/>
      <c r="JUU77"/>
      <c r="JUV77"/>
      <c r="JUW77"/>
      <c r="JUX77"/>
      <c r="JUY77"/>
      <c r="JUZ77"/>
      <c r="JVA77"/>
      <c r="JVB77"/>
      <c r="JVC77"/>
      <c r="JVD77"/>
      <c r="JVE77"/>
      <c r="JVF77"/>
      <c r="JVG77"/>
      <c r="JVH77"/>
      <c r="JVI77"/>
      <c r="JVJ77"/>
      <c r="JVK77"/>
      <c r="JVL77"/>
      <c r="JVM77"/>
      <c r="JVN77"/>
      <c r="JVO77"/>
      <c r="JVP77"/>
      <c r="JVQ77"/>
      <c r="JVR77"/>
      <c r="JVS77"/>
      <c r="JVT77"/>
      <c r="JVU77"/>
      <c r="JVV77"/>
      <c r="JVW77"/>
      <c r="JVX77"/>
      <c r="JVY77"/>
      <c r="JVZ77"/>
      <c r="JWA77"/>
      <c r="JWB77"/>
      <c r="JWC77"/>
      <c r="JWD77"/>
      <c r="JWE77"/>
      <c r="JWF77"/>
      <c r="JWG77"/>
      <c r="JWH77"/>
      <c r="JWI77"/>
      <c r="JWJ77"/>
      <c r="JWK77"/>
      <c r="JWL77"/>
      <c r="JWM77"/>
      <c r="JWN77"/>
      <c r="JWO77"/>
      <c r="JWP77"/>
      <c r="JWQ77"/>
      <c r="JWR77"/>
      <c r="JWS77"/>
      <c r="JWT77"/>
      <c r="JWU77"/>
      <c r="JWV77"/>
      <c r="JWW77"/>
      <c r="JWX77"/>
      <c r="JWY77"/>
      <c r="JWZ77"/>
      <c r="JXA77"/>
      <c r="JXB77"/>
      <c r="JXC77"/>
      <c r="JXD77"/>
      <c r="JXE77"/>
      <c r="JXF77"/>
      <c r="JXG77"/>
      <c r="JXH77"/>
      <c r="JXI77"/>
      <c r="JXJ77"/>
      <c r="JXK77"/>
      <c r="JXL77"/>
      <c r="JXM77"/>
      <c r="JXN77"/>
      <c r="JXO77"/>
      <c r="JXP77"/>
      <c r="JXQ77"/>
      <c r="JXR77"/>
      <c r="JXS77"/>
      <c r="JXT77"/>
      <c r="JXU77"/>
      <c r="JXV77"/>
      <c r="JXW77"/>
      <c r="JXX77"/>
      <c r="JXY77"/>
      <c r="JXZ77"/>
      <c r="JYA77"/>
      <c r="JYB77"/>
      <c r="JYC77"/>
      <c r="JYD77"/>
      <c r="JYE77"/>
      <c r="JYF77"/>
      <c r="JYG77"/>
      <c r="JYH77"/>
      <c r="JYI77"/>
      <c r="JYJ77"/>
      <c r="JYK77"/>
      <c r="JYL77"/>
      <c r="JYM77"/>
      <c r="JYN77"/>
      <c r="JYO77"/>
      <c r="JYP77"/>
      <c r="JYQ77"/>
      <c r="JYR77"/>
      <c r="JYS77"/>
      <c r="JYT77"/>
      <c r="JYU77"/>
      <c r="JYV77"/>
      <c r="JYW77"/>
      <c r="JYX77"/>
      <c r="JYY77"/>
      <c r="JYZ77"/>
      <c r="JZA77"/>
      <c r="JZB77"/>
      <c r="JZC77"/>
      <c r="JZD77"/>
      <c r="JZE77"/>
      <c r="JZF77"/>
      <c r="JZG77"/>
      <c r="JZH77"/>
      <c r="JZI77"/>
      <c r="JZJ77"/>
      <c r="JZK77"/>
      <c r="JZL77"/>
      <c r="JZM77"/>
      <c r="JZN77"/>
      <c r="JZO77"/>
      <c r="JZP77"/>
      <c r="JZQ77"/>
      <c r="JZR77"/>
      <c r="JZS77"/>
      <c r="JZT77"/>
      <c r="JZU77"/>
      <c r="JZV77"/>
      <c r="JZW77"/>
      <c r="JZX77"/>
      <c r="JZY77"/>
      <c r="JZZ77"/>
      <c r="KAA77"/>
      <c r="KAB77"/>
      <c r="KAC77"/>
      <c r="KAD77"/>
      <c r="KAE77"/>
      <c r="KAF77"/>
      <c r="KAG77"/>
      <c r="KAH77"/>
      <c r="KAI77"/>
      <c r="KAJ77"/>
      <c r="KAK77"/>
      <c r="KAL77"/>
      <c r="KAM77"/>
      <c r="KAN77"/>
      <c r="KAO77"/>
      <c r="KAP77"/>
      <c r="KAQ77"/>
      <c r="KAR77"/>
      <c r="KAS77"/>
      <c r="KAT77"/>
      <c r="KAU77"/>
      <c r="KAV77"/>
      <c r="KAW77"/>
      <c r="KAX77"/>
      <c r="KAY77"/>
      <c r="KAZ77"/>
      <c r="KBA77"/>
      <c r="KBB77"/>
      <c r="KBC77"/>
      <c r="KBD77"/>
      <c r="KBE77"/>
      <c r="KBF77"/>
      <c r="KBG77"/>
      <c r="KBH77"/>
      <c r="KBI77"/>
      <c r="KBJ77"/>
      <c r="KBK77"/>
      <c r="KBL77"/>
      <c r="KBM77"/>
      <c r="KBN77"/>
      <c r="KBO77"/>
      <c r="KBP77"/>
      <c r="KBQ77"/>
      <c r="KBR77"/>
      <c r="KBS77"/>
      <c r="KBT77"/>
      <c r="KBU77"/>
      <c r="KBV77"/>
      <c r="KBW77"/>
      <c r="KBX77"/>
      <c r="KBY77"/>
      <c r="KBZ77"/>
      <c r="KCA77"/>
      <c r="KCB77"/>
      <c r="KCC77"/>
      <c r="KCD77"/>
      <c r="KCE77"/>
      <c r="KCF77"/>
      <c r="KCG77"/>
      <c r="KCH77"/>
      <c r="KCI77"/>
      <c r="KCJ77"/>
      <c r="KCK77"/>
      <c r="KCL77"/>
      <c r="KCM77"/>
      <c r="KCN77"/>
      <c r="KCO77"/>
      <c r="KCP77"/>
      <c r="KCQ77"/>
      <c r="KCR77"/>
      <c r="KCS77"/>
      <c r="KCT77"/>
      <c r="KCU77"/>
      <c r="KCV77"/>
      <c r="KCW77"/>
      <c r="KCX77"/>
      <c r="KCY77"/>
      <c r="KCZ77"/>
      <c r="KDA77"/>
      <c r="KDB77"/>
      <c r="KDC77"/>
      <c r="KDD77"/>
      <c r="KDE77"/>
      <c r="KDF77"/>
      <c r="KDG77"/>
      <c r="KDH77"/>
      <c r="KDI77"/>
      <c r="KDJ77"/>
      <c r="KDK77"/>
      <c r="KDL77"/>
      <c r="KDM77"/>
      <c r="KDN77"/>
      <c r="KDO77"/>
      <c r="KDP77"/>
      <c r="KDQ77"/>
      <c r="KDR77"/>
      <c r="KDS77"/>
      <c r="KDT77"/>
      <c r="KDU77"/>
      <c r="KDV77"/>
      <c r="KDW77"/>
      <c r="KDX77"/>
      <c r="KDY77"/>
      <c r="KDZ77"/>
      <c r="KEA77"/>
      <c r="KEB77"/>
      <c r="KEC77"/>
      <c r="KED77"/>
      <c r="KEE77"/>
      <c r="KEF77"/>
      <c r="KEG77"/>
      <c r="KEH77"/>
      <c r="KEI77"/>
      <c r="KEJ77"/>
      <c r="KEK77"/>
      <c r="KEL77"/>
      <c r="KEM77"/>
      <c r="KEN77"/>
      <c r="KEO77"/>
      <c r="KEP77"/>
      <c r="KEQ77"/>
      <c r="KER77"/>
      <c r="KES77"/>
      <c r="KET77"/>
      <c r="KEU77"/>
      <c r="KEV77"/>
      <c r="KEW77"/>
      <c r="KEX77"/>
      <c r="KEY77"/>
      <c r="KEZ77"/>
      <c r="KFA77"/>
      <c r="KFB77"/>
      <c r="KFC77"/>
      <c r="KFD77"/>
      <c r="KFE77"/>
      <c r="KFF77"/>
      <c r="KFG77"/>
      <c r="KFH77"/>
      <c r="KFI77"/>
      <c r="KFJ77"/>
      <c r="KFK77"/>
      <c r="KFL77"/>
      <c r="KFM77"/>
      <c r="KFN77"/>
      <c r="KFO77"/>
      <c r="KFP77"/>
      <c r="KFQ77"/>
      <c r="KFR77"/>
      <c r="KFS77"/>
      <c r="KFT77"/>
      <c r="KFU77"/>
      <c r="KFV77"/>
      <c r="KFW77"/>
      <c r="KFX77"/>
      <c r="KFY77"/>
      <c r="KFZ77"/>
      <c r="KGA77"/>
      <c r="KGB77"/>
      <c r="KGC77"/>
      <c r="KGD77"/>
      <c r="KGE77"/>
      <c r="KGF77"/>
      <c r="KGG77"/>
      <c r="KGH77"/>
      <c r="KGI77"/>
      <c r="KGJ77"/>
      <c r="KGK77"/>
      <c r="KGL77"/>
      <c r="KGM77"/>
      <c r="KGN77"/>
      <c r="KGO77"/>
      <c r="KGP77"/>
      <c r="KGQ77"/>
      <c r="KGR77"/>
      <c r="KGS77"/>
      <c r="KGT77"/>
      <c r="KGU77"/>
      <c r="KGV77"/>
      <c r="KGW77"/>
      <c r="KGX77"/>
      <c r="KGY77"/>
      <c r="KGZ77"/>
      <c r="KHA77"/>
      <c r="KHB77"/>
      <c r="KHC77"/>
      <c r="KHD77"/>
      <c r="KHE77"/>
      <c r="KHF77"/>
      <c r="KHG77"/>
      <c r="KHH77"/>
      <c r="KHI77"/>
      <c r="KHJ77"/>
      <c r="KHK77"/>
      <c r="KHL77"/>
      <c r="KHM77"/>
      <c r="KHN77"/>
      <c r="KHO77"/>
      <c r="KHP77"/>
      <c r="KHQ77"/>
      <c r="KHR77"/>
      <c r="KHS77"/>
      <c r="KHT77"/>
      <c r="KHU77"/>
      <c r="KHV77"/>
      <c r="KHW77"/>
      <c r="KHX77"/>
      <c r="KHY77"/>
      <c r="KHZ77"/>
      <c r="KIA77"/>
      <c r="KIB77"/>
      <c r="KIC77"/>
      <c r="KID77"/>
      <c r="KIE77"/>
      <c r="KIF77"/>
      <c r="KIG77"/>
      <c r="KIH77"/>
      <c r="KII77"/>
      <c r="KIJ77"/>
      <c r="KIK77"/>
      <c r="KIL77"/>
      <c r="KIM77"/>
      <c r="KIN77"/>
      <c r="KIO77"/>
      <c r="KIP77"/>
      <c r="KIQ77"/>
      <c r="KIR77"/>
      <c r="KIS77"/>
      <c r="KIT77"/>
      <c r="KIU77"/>
      <c r="KIV77"/>
      <c r="KIW77"/>
      <c r="KIX77"/>
      <c r="KIY77"/>
      <c r="KIZ77"/>
      <c r="KJA77"/>
      <c r="KJB77"/>
      <c r="KJC77"/>
      <c r="KJD77"/>
      <c r="KJE77"/>
      <c r="KJF77"/>
      <c r="KJG77"/>
      <c r="KJH77"/>
      <c r="KJI77"/>
      <c r="KJJ77"/>
      <c r="KJK77"/>
      <c r="KJL77"/>
      <c r="KJM77"/>
      <c r="KJN77"/>
      <c r="KJO77"/>
      <c r="KJP77"/>
      <c r="KJQ77"/>
      <c r="KJR77"/>
      <c r="KJS77"/>
      <c r="KJT77"/>
      <c r="KJU77"/>
      <c r="KJV77"/>
      <c r="KJW77"/>
      <c r="KJX77"/>
      <c r="KJY77"/>
      <c r="KJZ77"/>
      <c r="KKA77"/>
      <c r="KKB77"/>
      <c r="KKC77"/>
      <c r="KKD77"/>
      <c r="KKE77"/>
      <c r="KKF77"/>
      <c r="KKG77"/>
      <c r="KKH77"/>
      <c r="KKI77"/>
      <c r="KKJ77"/>
      <c r="KKK77"/>
      <c r="KKL77"/>
      <c r="KKM77"/>
      <c r="KKN77"/>
      <c r="KKO77"/>
      <c r="KKP77"/>
      <c r="KKQ77"/>
      <c r="KKR77"/>
      <c r="KKS77"/>
      <c r="KKT77"/>
      <c r="KKU77"/>
      <c r="KKV77"/>
      <c r="KKW77"/>
      <c r="KKX77"/>
      <c r="KKY77"/>
      <c r="KKZ77"/>
      <c r="KLA77"/>
      <c r="KLB77"/>
      <c r="KLC77"/>
      <c r="KLD77"/>
      <c r="KLE77"/>
      <c r="KLF77"/>
      <c r="KLG77"/>
      <c r="KLH77"/>
      <c r="KLI77"/>
      <c r="KLJ77"/>
      <c r="KLK77"/>
      <c r="KLL77"/>
      <c r="KLM77"/>
      <c r="KLN77"/>
      <c r="KLO77"/>
      <c r="KLP77"/>
      <c r="KLQ77"/>
      <c r="KLR77"/>
      <c r="KLS77"/>
      <c r="KLT77"/>
      <c r="KLU77"/>
      <c r="KLV77"/>
      <c r="KLW77"/>
      <c r="KLX77"/>
      <c r="KLY77"/>
      <c r="KLZ77"/>
      <c r="KMA77"/>
      <c r="KMB77"/>
      <c r="KMC77"/>
      <c r="KMD77"/>
      <c r="KME77"/>
      <c r="KMF77"/>
      <c r="KMG77"/>
      <c r="KMH77"/>
      <c r="KMI77"/>
      <c r="KMJ77"/>
      <c r="KMK77"/>
      <c r="KML77"/>
      <c r="KMM77"/>
      <c r="KMN77"/>
      <c r="KMO77"/>
      <c r="KMP77"/>
      <c r="KMQ77"/>
      <c r="KMR77"/>
      <c r="KMS77"/>
      <c r="KMT77"/>
      <c r="KMU77"/>
      <c r="KMV77"/>
      <c r="KMW77"/>
      <c r="KMX77"/>
      <c r="KMY77"/>
      <c r="KMZ77"/>
      <c r="KNA77"/>
      <c r="KNB77"/>
      <c r="KNC77"/>
      <c r="KND77"/>
      <c r="KNE77"/>
      <c r="KNF77"/>
      <c r="KNG77"/>
      <c r="KNH77"/>
      <c r="KNI77"/>
      <c r="KNJ77"/>
      <c r="KNK77"/>
      <c r="KNL77"/>
      <c r="KNM77"/>
      <c r="KNN77"/>
      <c r="KNO77"/>
      <c r="KNP77"/>
      <c r="KNQ77"/>
      <c r="KNR77"/>
      <c r="KNS77"/>
      <c r="KNT77"/>
      <c r="KNU77"/>
      <c r="KNV77"/>
      <c r="KNW77"/>
      <c r="KNX77"/>
      <c r="KNY77"/>
      <c r="KNZ77"/>
      <c r="KOA77"/>
      <c r="KOB77"/>
      <c r="KOC77"/>
      <c r="KOD77"/>
      <c r="KOE77"/>
      <c r="KOF77"/>
      <c r="KOG77"/>
      <c r="KOH77"/>
      <c r="KOI77"/>
      <c r="KOJ77"/>
      <c r="KOK77"/>
      <c r="KOL77"/>
      <c r="KOM77"/>
      <c r="KON77"/>
      <c r="KOO77"/>
      <c r="KOP77"/>
      <c r="KOQ77"/>
      <c r="KOR77"/>
      <c r="KOS77"/>
      <c r="KOT77"/>
      <c r="KOU77"/>
      <c r="KOV77"/>
      <c r="KOW77"/>
      <c r="KOX77"/>
      <c r="KOY77"/>
      <c r="KOZ77"/>
      <c r="KPA77"/>
      <c r="KPB77"/>
      <c r="KPC77"/>
      <c r="KPD77"/>
      <c r="KPE77"/>
      <c r="KPF77"/>
      <c r="KPG77"/>
      <c r="KPH77"/>
      <c r="KPI77"/>
      <c r="KPJ77"/>
      <c r="KPK77"/>
      <c r="KPL77"/>
      <c r="KPM77"/>
      <c r="KPN77"/>
      <c r="KPO77"/>
      <c r="KPP77"/>
      <c r="KPQ77"/>
      <c r="KPR77"/>
      <c r="KPS77"/>
      <c r="KPT77"/>
      <c r="KPU77"/>
      <c r="KPV77"/>
      <c r="KPW77"/>
      <c r="KPX77"/>
      <c r="KPY77"/>
      <c r="KPZ77"/>
      <c r="KQA77"/>
      <c r="KQB77"/>
      <c r="KQC77"/>
      <c r="KQD77"/>
      <c r="KQE77"/>
      <c r="KQF77"/>
      <c r="KQG77"/>
      <c r="KQH77"/>
      <c r="KQI77"/>
      <c r="KQJ77"/>
      <c r="KQK77"/>
      <c r="KQL77"/>
      <c r="KQM77"/>
      <c r="KQN77"/>
      <c r="KQO77"/>
      <c r="KQP77"/>
      <c r="KQQ77"/>
      <c r="KQR77"/>
      <c r="KQS77"/>
      <c r="KQT77"/>
      <c r="KQU77"/>
      <c r="KQV77"/>
      <c r="KQW77"/>
      <c r="KQX77"/>
      <c r="KQY77"/>
      <c r="KQZ77"/>
      <c r="KRA77"/>
      <c r="KRB77"/>
      <c r="KRC77"/>
      <c r="KRD77"/>
      <c r="KRE77"/>
      <c r="KRF77"/>
      <c r="KRG77"/>
      <c r="KRH77"/>
      <c r="KRI77"/>
      <c r="KRJ77"/>
      <c r="KRK77"/>
      <c r="KRL77"/>
      <c r="KRM77"/>
      <c r="KRN77"/>
      <c r="KRO77"/>
      <c r="KRP77"/>
      <c r="KRQ77"/>
      <c r="KRR77"/>
      <c r="KRS77"/>
      <c r="KRT77"/>
      <c r="KRU77"/>
      <c r="KRV77"/>
      <c r="KRW77"/>
      <c r="KRX77"/>
      <c r="KRY77"/>
      <c r="KRZ77"/>
      <c r="KSA77"/>
      <c r="KSB77"/>
      <c r="KSC77"/>
      <c r="KSD77"/>
      <c r="KSE77"/>
      <c r="KSF77"/>
      <c r="KSG77"/>
      <c r="KSH77"/>
      <c r="KSI77"/>
      <c r="KSJ77"/>
      <c r="KSK77"/>
      <c r="KSL77"/>
      <c r="KSM77"/>
      <c r="KSN77"/>
      <c r="KSO77"/>
      <c r="KSP77"/>
      <c r="KSQ77"/>
      <c r="KSR77"/>
      <c r="KSS77"/>
      <c r="KST77"/>
      <c r="KSU77"/>
      <c r="KSV77"/>
      <c r="KSW77"/>
      <c r="KSX77"/>
      <c r="KSY77"/>
      <c r="KSZ77"/>
      <c r="KTA77"/>
      <c r="KTB77"/>
      <c r="KTC77"/>
      <c r="KTD77"/>
      <c r="KTE77"/>
      <c r="KTF77"/>
      <c r="KTG77"/>
      <c r="KTH77"/>
      <c r="KTI77"/>
      <c r="KTJ77"/>
      <c r="KTK77"/>
      <c r="KTL77"/>
      <c r="KTM77"/>
      <c r="KTN77"/>
      <c r="KTO77"/>
      <c r="KTP77"/>
      <c r="KTQ77"/>
      <c r="KTR77"/>
      <c r="KTS77"/>
      <c r="KTT77"/>
      <c r="KTU77"/>
      <c r="KTV77"/>
      <c r="KTW77"/>
      <c r="KTX77"/>
      <c r="KTY77"/>
      <c r="KTZ77"/>
      <c r="KUA77"/>
      <c r="KUB77"/>
      <c r="KUC77"/>
      <c r="KUD77"/>
      <c r="KUE77"/>
      <c r="KUF77"/>
      <c r="KUG77"/>
      <c r="KUH77"/>
      <c r="KUI77"/>
      <c r="KUJ77"/>
      <c r="KUK77"/>
      <c r="KUL77"/>
      <c r="KUM77"/>
      <c r="KUN77"/>
      <c r="KUO77"/>
      <c r="KUP77"/>
      <c r="KUQ77"/>
      <c r="KUR77"/>
      <c r="KUS77"/>
      <c r="KUT77"/>
      <c r="KUU77"/>
      <c r="KUV77"/>
      <c r="KUW77"/>
      <c r="KUX77"/>
      <c r="KUY77"/>
      <c r="KUZ77"/>
      <c r="KVA77"/>
      <c r="KVB77"/>
      <c r="KVC77"/>
      <c r="KVD77"/>
      <c r="KVE77"/>
      <c r="KVF77"/>
      <c r="KVG77"/>
      <c r="KVH77"/>
      <c r="KVI77"/>
      <c r="KVJ77"/>
      <c r="KVK77"/>
      <c r="KVL77"/>
      <c r="KVM77"/>
      <c r="KVN77"/>
      <c r="KVO77"/>
      <c r="KVP77"/>
      <c r="KVQ77"/>
      <c r="KVR77"/>
      <c r="KVS77"/>
      <c r="KVT77"/>
      <c r="KVU77"/>
      <c r="KVV77"/>
      <c r="KVW77"/>
      <c r="KVX77"/>
      <c r="KVY77"/>
      <c r="KVZ77"/>
      <c r="KWA77"/>
      <c r="KWB77"/>
      <c r="KWC77"/>
      <c r="KWD77"/>
      <c r="KWE77"/>
      <c r="KWF77"/>
      <c r="KWG77"/>
      <c r="KWH77"/>
      <c r="KWI77"/>
      <c r="KWJ77"/>
      <c r="KWK77"/>
      <c r="KWL77"/>
      <c r="KWM77"/>
      <c r="KWN77"/>
      <c r="KWO77"/>
      <c r="KWP77"/>
      <c r="KWQ77"/>
      <c r="KWR77"/>
      <c r="KWS77"/>
      <c r="KWT77"/>
      <c r="KWU77"/>
      <c r="KWV77"/>
      <c r="KWW77"/>
      <c r="KWX77"/>
      <c r="KWY77"/>
      <c r="KWZ77"/>
      <c r="KXA77"/>
      <c r="KXB77"/>
      <c r="KXC77"/>
      <c r="KXD77"/>
      <c r="KXE77"/>
      <c r="KXF77"/>
      <c r="KXG77"/>
      <c r="KXH77"/>
      <c r="KXI77"/>
      <c r="KXJ77"/>
      <c r="KXK77"/>
      <c r="KXL77"/>
      <c r="KXM77"/>
      <c r="KXN77"/>
      <c r="KXO77"/>
      <c r="KXP77"/>
      <c r="KXQ77"/>
      <c r="KXR77"/>
      <c r="KXS77"/>
      <c r="KXT77"/>
      <c r="KXU77"/>
      <c r="KXV77"/>
      <c r="KXW77"/>
      <c r="KXX77"/>
      <c r="KXY77"/>
      <c r="KXZ77"/>
      <c r="KYA77"/>
      <c r="KYB77"/>
      <c r="KYC77"/>
      <c r="KYD77"/>
      <c r="KYE77"/>
      <c r="KYF77"/>
      <c r="KYG77"/>
      <c r="KYH77"/>
      <c r="KYI77"/>
      <c r="KYJ77"/>
      <c r="KYK77"/>
      <c r="KYL77"/>
      <c r="KYM77"/>
      <c r="KYN77"/>
      <c r="KYO77"/>
      <c r="KYP77"/>
      <c r="KYQ77"/>
      <c r="KYR77"/>
      <c r="KYS77"/>
      <c r="KYT77"/>
      <c r="KYU77"/>
      <c r="KYV77"/>
      <c r="KYW77"/>
      <c r="KYX77"/>
      <c r="KYY77"/>
      <c r="KYZ77"/>
      <c r="KZA77"/>
      <c r="KZB77"/>
      <c r="KZC77"/>
      <c r="KZD77"/>
      <c r="KZE77"/>
      <c r="KZF77"/>
      <c r="KZG77"/>
      <c r="KZH77"/>
      <c r="KZI77"/>
      <c r="KZJ77"/>
      <c r="KZK77"/>
      <c r="KZL77"/>
      <c r="KZM77"/>
      <c r="KZN77"/>
      <c r="KZO77"/>
      <c r="KZP77"/>
      <c r="KZQ77"/>
      <c r="KZR77"/>
      <c r="KZS77"/>
      <c r="KZT77"/>
      <c r="KZU77"/>
      <c r="KZV77"/>
      <c r="KZW77"/>
      <c r="KZX77"/>
      <c r="KZY77"/>
      <c r="KZZ77"/>
      <c r="LAA77"/>
      <c r="LAB77"/>
      <c r="LAC77"/>
      <c r="LAD77"/>
      <c r="LAE77"/>
      <c r="LAF77"/>
      <c r="LAG77"/>
      <c r="LAH77"/>
      <c r="LAI77"/>
      <c r="LAJ77"/>
      <c r="LAK77"/>
      <c r="LAL77"/>
      <c r="LAM77"/>
      <c r="LAN77"/>
      <c r="LAO77"/>
      <c r="LAP77"/>
      <c r="LAQ77"/>
      <c r="LAR77"/>
      <c r="LAS77"/>
      <c r="LAT77"/>
      <c r="LAU77"/>
      <c r="LAV77"/>
      <c r="LAW77"/>
      <c r="LAX77"/>
      <c r="LAY77"/>
      <c r="LAZ77"/>
      <c r="LBA77"/>
      <c r="LBB77"/>
      <c r="LBC77"/>
      <c r="LBD77"/>
      <c r="LBE77"/>
      <c r="LBF77"/>
      <c r="LBG77"/>
      <c r="LBH77"/>
      <c r="LBI77"/>
      <c r="LBJ77"/>
      <c r="LBK77"/>
      <c r="LBL77"/>
      <c r="LBM77"/>
      <c r="LBN77"/>
      <c r="LBO77"/>
      <c r="LBP77"/>
      <c r="LBQ77"/>
      <c r="LBR77"/>
      <c r="LBS77"/>
      <c r="LBT77"/>
      <c r="LBU77"/>
      <c r="LBV77"/>
      <c r="LBW77"/>
      <c r="LBX77"/>
      <c r="LBY77"/>
      <c r="LBZ77"/>
      <c r="LCA77"/>
      <c r="LCB77"/>
      <c r="LCC77"/>
      <c r="LCD77"/>
      <c r="LCE77"/>
      <c r="LCF77"/>
      <c r="LCG77"/>
      <c r="LCH77"/>
      <c r="LCI77"/>
      <c r="LCJ77"/>
      <c r="LCK77"/>
      <c r="LCL77"/>
      <c r="LCM77"/>
      <c r="LCN77"/>
      <c r="LCO77"/>
      <c r="LCP77"/>
      <c r="LCQ77"/>
      <c r="LCR77"/>
      <c r="LCS77"/>
      <c r="LCT77"/>
      <c r="LCU77"/>
      <c r="LCV77"/>
      <c r="LCW77"/>
      <c r="LCX77"/>
      <c r="LCY77"/>
      <c r="LCZ77"/>
      <c r="LDA77"/>
      <c r="LDB77"/>
      <c r="LDC77"/>
      <c r="LDD77"/>
      <c r="LDE77"/>
      <c r="LDF77"/>
      <c r="LDG77"/>
      <c r="LDH77"/>
      <c r="LDI77"/>
      <c r="LDJ77"/>
      <c r="LDK77"/>
      <c r="LDL77"/>
      <c r="LDM77"/>
      <c r="LDN77"/>
      <c r="LDO77"/>
      <c r="LDP77"/>
      <c r="LDQ77"/>
      <c r="LDR77"/>
      <c r="LDS77"/>
      <c r="LDT77"/>
      <c r="LDU77"/>
      <c r="LDV77"/>
      <c r="LDW77"/>
      <c r="LDX77"/>
      <c r="LDY77"/>
      <c r="LDZ77"/>
      <c r="LEA77"/>
      <c r="LEB77"/>
      <c r="LEC77"/>
      <c r="LED77"/>
      <c r="LEE77"/>
      <c r="LEF77"/>
      <c r="LEG77"/>
      <c r="LEH77"/>
      <c r="LEI77"/>
      <c r="LEJ77"/>
      <c r="LEK77"/>
      <c r="LEL77"/>
      <c r="LEM77"/>
      <c r="LEN77"/>
      <c r="LEO77"/>
      <c r="LEP77"/>
      <c r="LEQ77"/>
      <c r="LER77"/>
      <c r="LES77"/>
      <c r="LET77"/>
      <c r="LEU77"/>
      <c r="LEV77"/>
      <c r="LEW77"/>
      <c r="LEX77"/>
      <c r="LEY77"/>
      <c r="LEZ77"/>
      <c r="LFA77"/>
      <c r="LFB77"/>
      <c r="LFC77"/>
      <c r="LFD77"/>
      <c r="LFE77"/>
      <c r="LFF77"/>
      <c r="LFG77"/>
      <c r="LFH77"/>
      <c r="LFI77"/>
      <c r="LFJ77"/>
      <c r="LFK77"/>
      <c r="LFL77"/>
      <c r="LFM77"/>
      <c r="LFN77"/>
      <c r="LFO77"/>
      <c r="LFP77"/>
      <c r="LFQ77"/>
      <c r="LFR77"/>
      <c r="LFS77"/>
      <c r="LFT77"/>
      <c r="LFU77"/>
      <c r="LFV77"/>
      <c r="LFW77"/>
      <c r="LFX77"/>
      <c r="LFY77"/>
      <c r="LFZ77"/>
      <c r="LGA77"/>
      <c r="LGB77"/>
      <c r="LGC77"/>
      <c r="LGD77"/>
      <c r="LGE77"/>
      <c r="LGF77"/>
      <c r="LGG77"/>
      <c r="LGH77"/>
      <c r="LGI77"/>
      <c r="LGJ77"/>
      <c r="LGK77"/>
      <c r="LGL77"/>
      <c r="LGM77"/>
      <c r="LGN77"/>
      <c r="LGO77"/>
      <c r="LGP77"/>
      <c r="LGQ77"/>
      <c r="LGR77"/>
      <c r="LGS77"/>
      <c r="LGT77"/>
      <c r="LGU77"/>
      <c r="LGV77"/>
      <c r="LGW77"/>
      <c r="LGX77"/>
      <c r="LGY77"/>
      <c r="LGZ77"/>
      <c r="LHA77"/>
      <c r="LHB77"/>
      <c r="LHC77"/>
      <c r="LHD77"/>
      <c r="LHE77"/>
      <c r="LHF77"/>
      <c r="LHG77"/>
      <c r="LHH77"/>
      <c r="LHI77"/>
      <c r="LHJ77"/>
      <c r="LHK77"/>
      <c r="LHL77"/>
      <c r="LHM77"/>
      <c r="LHN77"/>
      <c r="LHO77"/>
      <c r="LHP77"/>
      <c r="LHQ77"/>
      <c r="LHR77"/>
      <c r="LHS77"/>
      <c r="LHT77"/>
      <c r="LHU77"/>
      <c r="LHV77"/>
      <c r="LHW77"/>
      <c r="LHX77"/>
      <c r="LHY77"/>
      <c r="LHZ77"/>
      <c r="LIA77"/>
      <c r="LIB77"/>
      <c r="LIC77"/>
      <c r="LID77"/>
      <c r="LIE77"/>
      <c r="LIF77"/>
      <c r="LIG77"/>
      <c r="LIH77"/>
      <c r="LII77"/>
      <c r="LIJ77"/>
      <c r="LIK77"/>
      <c r="LIL77"/>
      <c r="LIM77"/>
      <c r="LIN77"/>
      <c r="LIO77"/>
      <c r="LIP77"/>
      <c r="LIQ77"/>
      <c r="LIR77"/>
      <c r="LIS77"/>
      <c r="LIT77"/>
      <c r="LIU77"/>
      <c r="LIV77"/>
      <c r="LIW77"/>
      <c r="LIX77"/>
      <c r="LIY77"/>
      <c r="LIZ77"/>
      <c r="LJA77"/>
      <c r="LJB77"/>
      <c r="LJC77"/>
      <c r="LJD77"/>
      <c r="LJE77"/>
      <c r="LJF77"/>
      <c r="LJG77"/>
      <c r="LJH77"/>
      <c r="LJI77"/>
      <c r="LJJ77"/>
      <c r="LJK77"/>
      <c r="LJL77"/>
      <c r="LJM77"/>
      <c r="LJN77"/>
      <c r="LJO77"/>
      <c r="LJP77"/>
      <c r="LJQ77"/>
      <c r="LJR77"/>
      <c r="LJS77"/>
      <c r="LJT77"/>
      <c r="LJU77"/>
      <c r="LJV77"/>
      <c r="LJW77"/>
      <c r="LJX77"/>
      <c r="LJY77"/>
      <c r="LJZ77"/>
      <c r="LKA77"/>
      <c r="LKB77"/>
      <c r="LKC77"/>
      <c r="LKD77"/>
      <c r="LKE77"/>
      <c r="LKF77"/>
      <c r="LKG77"/>
      <c r="LKH77"/>
      <c r="LKI77"/>
      <c r="LKJ77"/>
      <c r="LKK77"/>
      <c r="LKL77"/>
      <c r="LKM77"/>
      <c r="LKN77"/>
      <c r="LKO77"/>
      <c r="LKP77"/>
      <c r="LKQ77"/>
      <c r="LKR77"/>
      <c r="LKS77"/>
      <c r="LKT77"/>
      <c r="LKU77"/>
      <c r="LKV77"/>
      <c r="LKW77"/>
      <c r="LKX77"/>
      <c r="LKY77"/>
      <c r="LKZ77"/>
      <c r="LLA77"/>
      <c r="LLB77"/>
      <c r="LLC77"/>
      <c r="LLD77"/>
      <c r="LLE77"/>
      <c r="LLF77"/>
      <c r="LLG77"/>
      <c r="LLH77"/>
      <c r="LLI77"/>
      <c r="LLJ77"/>
      <c r="LLK77"/>
      <c r="LLL77"/>
      <c r="LLM77"/>
      <c r="LLN77"/>
      <c r="LLO77"/>
      <c r="LLP77"/>
      <c r="LLQ77"/>
      <c r="LLR77"/>
      <c r="LLS77"/>
      <c r="LLT77"/>
      <c r="LLU77"/>
      <c r="LLV77"/>
      <c r="LLW77"/>
      <c r="LLX77"/>
      <c r="LLY77"/>
      <c r="LLZ77"/>
      <c r="LMA77"/>
      <c r="LMB77"/>
      <c r="LMC77"/>
      <c r="LMD77"/>
      <c r="LME77"/>
      <c r="LMF77"/>
      <c r="LMG77"/>
      <c r="LMH77"/>
      <c r="LMI77"/>
      <c r="LMJ77"/>
      <c r="LMK77"/>
      <c r="LML77"/>
      <c r="LMM77"/>
      <c r="LMN77"/>
      <c r="LMO77"/>
      <c r="LMP77"/>
      <c r="LMQ77"/>
      <c r="LMR77"/>
      <c r="LMS77"/>
      <c r="LMT77"/>
      <c r="LMU77"/>
      <c r="LMV77"/>
      <c r="LMW77"/>
      <c r="LMX77"/>
      <c r="LMY77"/>
      <c r="LMZ77"/>
      <c r="LNA77"/>
      <c r="LNB77"/>
      <c r="LNC77"/>
      <c r="LND77"/>
      <c r="LNE77"/>
      <c r="LNF77"/>
      <c r="LNG77"/>
      <c r="LNH77"/>
      <c r="LNI77"/>
      <c r="LNJ77"/>
      <c r="LNK77"/>
      <c r="LNL77"/>
      <c r="LNM77"/>
      <c r="LNN77"/>
      <c r="LNO77"/>
      <c r="LNP77"/>
      <c r="LNQ77"/>
      <c r="LNR77"/>
      <c r="LNS77"/>
      <c r="LNT77"/>
      <c r="LNU77"/>
      <c r="LNV77"/>
      <c r="LNW77"/>
      <c r="LNX77"/>
      <c r="LNY77"/>
      <c r="LNZ77"/>
      <c r="LOA77"/>
      <c r="LOB77"/>
      <c r="LOC77"/>
      <c r="LOD77"/>
      <c r="LOE77"/>
      <c r="LOF77"/>
      <c r="LOG77"/>
      <c r="LOH77"/>
      <c r="LOI77"/>
      <c r="LOJ77"/>
      <c r="LOK77"/>
      <c r="LOL77"/>
      <c r="LOM77"/>
      <c r="LON77"/>
      <c r="LOO77"/>
      <c r="LOP77"/>
      <c r="LOQ77"/>
      <c r="LOR77"/>
      <c r="LOS77"/>
      <c r="LOT77"/>
      <c r="LOU77"/>
      <c r="LOV77"/>
      <c r="LOW77"/>
      <c r="LOX77"/>
      <c r="LOY77"/>
      <c r="LOZ77"/>
      <c r="LPA77"/>
      <c r="LPB77"/>
      <c r="LPC77"/>
      <c r="LPD77"/>
      <c r="LPE77"/>
      <c r="LPF77"/>
      <c r="LPG77"/>
      <c r="LPH77"/>
      <c r="LPI77"/>
      <c r="LPJ77"/>
      <c r="LPK77"/>
      <c r="LPL77"/>
      <c r="LPM77"/>
      <c r="LPN77"/>
      <c r="LPO77"/>
      <c r="LPP77"/>
      <c r="LPQ77"/>
      <c r="LPR77"/>
      <c r="LPS77"/>
      <c r="LPT77"/>
      <c r="LPU77"/>
      <c r="LPV77"/>
      <c r="LPW77"/>
      <c r="LPX77"/>
      <c r="LPY77"/>
      <c r="LPZ77"/>
      <c r="LQA77"/>
      <c r="LQB77"/>
      <c r="LQC77"/>
      <c r="LQD77"/>
      <c r="LQE77"/>
      <c r="LQF77"/>
      <c r="LQG77"/>
      <c r="LQH77"/>
      <c r="LQI77"/>
      <c r="LQJ77"/>
      <c r="LQK77"/>
      <c r="LQL77"/>
      <c r="LQM77"/>
      <c r="LQN77"/>
      <c r="LQO77"/>
      <c r="LQP77"/>
      <c r="LQQ77"/>
      <c r="LQR77"/>
      <c r="LQS77"/>
      <c r="LQT77"/>
      <c r="LQU77"/>
      <c r="LQV77"/>
      <c r="LQW77"/>
      <c r="LQX77"/>
      <c r="LQY77"/>
      <c r="LQZ77"/>
      <c r="LRA77"/>
      <c r="LRB77"/>
      <c r="LRC77"/>
      <c r="LRD77"/>
      <c r="LRE77"/>
      <c r="LRF77"/>
      <c r="LRG77"/>
      <c r="LRH77"/>
      <c r="LRI77"/>
      <c r="LRJ77"/>
      <c r="LRK77"/>
      <c r="LRL77"/>
      <c r="LRM77"/>
      <c r="LRN77"/>
      <c r="LRO77"/>
      <c r="LRP77"/>
      <c r="LRQ77"/>
      <c r="LRR77"/>
      <c r="LRS77"/>
      <c r="LRT77"/>
      <c r="LRU77"/>
      <c r="LRV77"/>
      <c r="LRW77"/>
      <c r="LRX77"/>
      <c r="LRY77"/>
      <c r="LRZ77"/>
      <c r="LSA77"/>
      <c r="LSB77"/>
      <c r="LSC77"/>
      <c r="LSD77"/>
      <c r="LSE77"/>
      <c r="LSF77"/>
      <c r="LSG77"/>
      <c r="LSH77"/>
      <c r="LSI77"/>
      <c r="LSJ77"/>
      <c r="LSK77"/>
      <c r="LSL77"/>
      <c r="LSM77"/>
      <c r="LSN77"/>
      <c r="LSO77"/>
      <c r="LSP77"/>
      <c r="LSQ77"/>
      <c r="LSR77"/>
      <c r="LSS77"/>
      <c r="LST77"/>
      <c r="LSU77"/>
      <c r="LSV77"/>
      <c r="LSW77"/>
      <c r="LSX77"/>
      <c r="LSY77"/>
      <c r="LSZ77"/>
      <c r="LTA77"/>
      <c r="LTB77"/>
      <c r="LTC77"/>
      <c r="LTD77"/>
      <c r="LTE77"/>
      <c r="LTF77"/>
      <c r="LTG77"/>
      <c r="LTH77"/>
      <c r="LTI77"/>
      <c r="LTJ77"/>
      <c r="LTK77"/>
      <c r="LTL77"/>
      <c r="LTM77"/>
      <c r="LTN77"/>
      <c r="LTO77"/>
      <c r="LTP77"/>
      <c r="LTQ77"/>
      <c r="LTR77"/>
      <c r="LTS77"/>
      <c r="LTT77"/>
      <c r="LTU77"/>
      <c r="LTV77"/>
      <c r="LTW77"/>
      <c r="LTX77"/>
      <c r="LTY77"/>
      <c r="LTZ77"/>
      <c r="LUA77"/>
      <c r="LUB77"/>
      <c r="LUC77"/>
      <c r="LUD77"/>
      <c r="LUE77"/>
      <c r="LUF77"/>
      <c r="LUG77"/>
      <c r="LUH77"/>
      <c r="LUI77"/>
      <c r="LUJ77"/>
      <c r="LUK77"/>
      <c r="LUL77"/>
      <c r="LUM77"/>
      <c r="LUN77"/>
      <c r="LUO77"/>
      <c r="LUP77"/>
      <c r="LUQ77"/>
      <c r="LUR77"/>
      <c r="LUS77"/>
      <c r="LUT77"/>
      <c r="LUU77"/>
      <c r="LUV77"/>
      <c r="LUW77"/>
      <c r="LUX77"/>
      <c r="LUY77"/>
      <c r="LUZ77"/>
      <c r="LVA77"/>
      <c r="LVB77"/>
      <c r="LVC77"/>
      <c r="LVD77"/>
      <c r="LVE77"/>
      <c r="LVF77"/>
      <c r="LVG77"/>
      <c r="LVH77"/>
      <c r="LVI77"/>
      <c r="LVJ77"/>
      <c r="LVK77"/>
      <c r="LVL77"/>
      <c r="LVM77"/>
      <c r="LVN77"/>
      <c r="LVO77"/>
      <c r="LVP77"/>
      <c r="LVQ77"/>
      <c r="LVR77"/>
      <c r="LVS77"/>
      <c r="LVT77"/>
      <c r="LVU77"/>
      <c r="LVV77"/>
      <c r="LVW77"/>
      <c r="LVX77"/>
      <c r="LVY77"/>
      <c r="LVZ77"/>
      <c r="LWA77"/>
      <c r="LWB77"/>
      <c r="LWC77"/>
      <c r="LWD77"/>
      <c r="LWE77"/>
      <c r="LWF77"/>
      <c r="LWG77"/>
      <c r="LWH77"/>
      <c r="LWI77"/>
      <c r="LWJ77"/>
      <c r="LWK77"/>
      <c r="LWL77"/>
      <c r="LWM77"/>
      <c r="LWN77"/>
      <c r="LWO77"/>
      <c r="LWP77"/>
      <c r="LWQ77"/>
      <c r="LWR77"/>
      <c r="LWS77"/>
      <c r="LWT77"/>
      <c r="LWU77"/>
      <c r="LWV77"/>
      <c r="LWW77"/>
      <c r="LWX77"/>
      <c r="LWY77"/>
      <c r="LWZ77"/>
      <c r="LXA77"/>
      <c r="LXB77"/>
      <c r="LXC77"/>
      <c r="LXD77"/>
      <c r="LXE77"/>
      <c r="LXF77"/>
      <c r="LXG77"/>
      <c r="LXH77"/>
      <c r="LXI77"/>
      <c r="LXJ77"/>
      <c r="LXK77"/>
      <c r="LXL77"/>
      <c r="LXM77"/>
      <c r="LXN77"/>
      <c r="LXO77"/>
      <c r="LXP77"/>
      <c r="LXQ77"/>
      <c r="LXR77"/>
      <c r="LXS77"/>
      <c r="LXT77"/>
      <c r="LXU77"/>
      <c r="LXV77"/>
      <c r="LXW77"/>
      <c r="LXX77"/>
      <c r="LXY77"/>
      <c r="LXZ77"/>
      <c r="LYA77"/>
      <c r="LYB77"/>
      <c r="LYC77"/>
      <c r="LYD77"/>
      <c r="LYE77"/>
      <c r="LYF77"/>
      <c r="LYG77"/>
      <c r="LYH77"/>
      <c r="LYI77"/>
      <c r="LYJ77"/>
      <c r="LYK77"/>
      <c r="LYL77"/>
      <c r="LYM77"/>
      <c r="LYN77"/>
      <c r="LYO77"/>
      <c r="LYP77"/>
      <c r="LYQ77"/>
      <c r="LYR77"/>
      <c r="LYS77"/>
      <c r="LYT77"/>
      <c r="LYU77"/>
      <c r="LYV77"/>
      <c r="LYW77"/>
      <c r="LYX77"/>
      <c r="LYY77"/>
      <c r="LYZ77"/>
      <c r="LZA77"/>
      <c r="LZB77"/>
      <c r="LZC77"/>
      <c r="LZD77"/>
      <c r="LZE77"/>
      <c r="LZF77"/>
      <c r="LZG77"/>
      <c r="LZH77"/>
      <c r="LZI77"/>
      <c r="LZJ77"/>
      <c r="LZK77"/>
      <c r="LZL77"/>
      <c r="LZM77"/>
      <c r="LZN77"/>
      <c r="LZO77"/>
      <c r="LZP77"/>
      <c r="LZQ77"/>
      <c r="LZR77"/>
      <c r="LZS77"/>
      <c r="LZT77"/>
      <c r="LZU77"/>
      <c r="LZV77"/>
      <c r="LZW77"/>
      <c r="LZX77"/>
      <c r="LZY77"/>
      <c r="LZZ77"/>
      <c r="MAA77"/>
      <c r="MAB77"/>
      <c r="MAC77"/>
      <c r="MAD77"/>
      <c r="MAE77"/>
      <c r="MAF77"/>
      <c r="MAG77"/>
      <c r="MAH77"/>
      <c r="MAI77"/>
      <c r="MAJ77"/>
      <c r="MAK77"/>
      <c r="MAL77"/>
      <c r="MAM77"/>
      <c r="MAN77"/>
      <c r="MAO77"/>
      <c r="MAP77"/>
      <c r="MAQ77"/>
      <c r="MAR77"/>
      <c r="MAS77"/>
      <c r="MAT77"/>
      <c r="MAU77"/>
      <c r="MAV77"/>
      <c r="MAW77"/>
      <c r="MAX77"/>
      <c r="MAY77"/>
      <c r="MAZ77"/>
      <c r="MBA77"/>
      <c r="MBB77"/>
      <c r="MBC77"/>
      <c r="MBD77"/>
      <c r="MBE77"/>
      <c r="MBF77"/>
      <c r="MBG77"/>
      <c r="MBH77"/>
      <c r="MBI77"/>
      <c r="MBJ77"/>
      <c r="MBK77"/>
      <c r="MBL77"/>
      <c r="MBM77"/>
      <c r="MBN77"/>
      <c r="MBO77"/>
      <c r="MBP77"/>
      <c r="MBQ77"/>
      <c r="MBR77"/>
      <c r="MBS77"/>
      <c r="MBT77"/>
      <c r="MBU77"/>
      <c r="MBV77"/>
      <c r="MBW77"/>
      <c r="MBX77"/>
      <c r="MBY77"/>
      <c r="MBZ77"/>
      <c r="MCA77"/>
      <c r="MCB77"/>
      <c r="MCC77"/>
      <c r="MCD77"/>
      <c r="MCE77"/>
      <c r="MCF77"/>
      <c r="MCG77"/>
      <c r="MCH77"/>
      <c r="MCI77"/>
      <c r="MCJ77"/>
      <c r="MCK77"/>
      <c r="MCL77"/>
      <c r="MCM77"/>
      <c r="MCN77"/>
      <c r="MCO77"/>
      <c r="MCP77"/>
      <c r="MCQ77"/>
      <c r="MCR77"/>
      <c r="MCS77"/>
      <c r="MCT77"/>
      <c r="MCU77"/>
      <c r="MCV77"/>
      <c r="MCW77"/>
      <c r="MCX77"/>
      <c r="MCY77"/>
      <c r="MCZ77"/>
      <c r="MDA77"/>
      <c r="MDB77"/>
      <c r="MDC77"/>
      <c r="MDD77"/>
      <c r="MDE77"/>
      <c r="MDF77"/>
      <c r="MDG77"/>
      <c r="MDH77"/>
      <c r="MDI77"/>
      <c r="MDJ77"/>
      <c r="MDK77"/>
      <c r="MDL77"/>
      <c r="MDM77"/>
      <c r="MDN77"/>
      <c r="MDO77"/>
      <c r="MDP77"/>
      <c r="MDQ77"/>
      <c r="MDR77"/>
      <c r="MDS77"/>
      <c r="MDT77"/>
      <c r="MDU77"/>
      <c r="MDV77"/>
      <c r="MDW77"/>
      <c r="MDX77"/>
      <c r="MDY77"/>
      <c r="MDZ77"/>
      <c r="MEA77"/>
      <c r="MEB77"/>
      <c r="MEC77"/>
      <c r="MED77"/>
      <c r="MEE77"/>
      <c r="MEF77"/>
      <c r="MEG77"/>
      <c r="MEH77"/>
      <c r="MEI77"/>
      <c r="MEJ77"/>
      <c r="MEK77"/>
      <c r="MEL77"/>
      <c r="MEM77"/>
      <c r="MEN77"/>
      <c r="MEO77"/>
      <c r="MEP77"/>
      <c r="MEQ77"/>
      <c r="MER77"/>
      <c r="MES77"/>
      <c r="MET77"/>
      <c r="MEU77"/>
      <c r="MEV77"/>
      <c r="MEW77"/>
      <c r="MEX77"/>
      <c r="MEY77"/>
      <c r="MEZ77"/>
      <c r="MFA77"/>
      <c r="MFB77"/>
      <c r="MFC77"/>
      <c r="MFD77"/>
      <c r="MFE77"/>
      <c r="MFF77"/>
      <c r="MFG77"/>
      <c r="MFH77"/>
      <c r="MFI77"/>
      <c r="MFJ77"/>
      <c r="MFK77"/>
      <c r="MFL77"/>
      <c r="MFM77"/>
      <c r="MFN77"/>
      <c r="MFO77"/>
      <c r="MFP77"/>
      <c r="MFQ77"/>
      <c r="MFR77"/>
      <c r="MFS77"/>
      <c r="MFT77"/>
      <c r="MFU77"/>
      <c r="MFV77"/>
      <c r="MFW77"/>
      <c r="MFX77"/>
      <c r="MFY77"/>
      <c r="MFZ77"/>
      <c r="MGA77"/>
      <c r="MGB77"/>
      <c r="MGC77"/>
      <c r="MGD77"/>
      <c r="MGE77"/>
      <c r="MGF77"/>
      <c r="MGG77"/>
      <c r="MGH77"/>
      <c r="MGI77"/>
      <c r="MGJ77"/>
      <c r="MGK77"/>
      <c r="MGL77"/>
      <c r="MGM77"/>
      <c r="MGN77"/>
      <c r="MGO77"/>
      <c r="MGP77"/>
      <c r="MGQ77"/>
      <c r="MGR77"/>
      <c r="MGS77"/>
      <c r="MGT77"/>
      <c r="MGU77"/>
      <c r="MGV77"/>
      <c r="MGW77"/>
      <c r="MGX77"/>
      <c r="MGY77"/>
      <c r="MGZ77"/>
      <c r="MHA77"/>
      <c r="MHB77"/>
      <c r="MHC77"/>
      <c r="MHD77"/>
      <c r="MHE77"/>
      <c r="MHF77"/>
      <c r="MHG77"/>
      <c r="MHH77"/>
      <c r="MHI77"/>
      <c r="MHJ77"/>
      <c r="MHK77"/>
      <c r="MHL77"/>
      <c r="MHM77"/>
      <c r="MHN77"/>
      <c r="MHO77"/>
      <c r="MHP77"/>
      <c r="MHQ77"/>
      <c r="MHR77"/>
      <c r="MHS77"/>
      <c r="MHT77"/>
      <c r="MHU77"/>
      <c r="MHV77"/>
      <c r="MHW77"/>
      <c r="MHX77"/>
      <c r="MHY77"/>
      <c r="MHZ77"/>
      <c r="MIA77"/>
      <c r="MIB77"/>
      <c r="MIC77"/>
      <c r="MID77"/>
      <c r="MIE77"/>
      <c r="MIF77"/>
      <c r="MIG77"/>
      <c r="MIH77"/>
      <c r="MII77"/>
      <c r="MIJ77"/>
      <c r="MIK77"/>
      <c r="MIL77"/>
      <c r="MIM77"/>
      <c r="MIN77"/>
      <c r="MIO77"/>
      <c r="MIP77"/>
      <c r="MIQ77"/>
      <c r="MIR77"/>
      <c r="MIS77"/>
      <c r="MIT77"/>
      <c r="MIU77"/>
      <c r="MIV77"/>
      <c r="MIW77"/>
      <c r="MIX77"/>
      <c r="MIY77"/>
      <c r="MIZ77"/>
      <c r="MJA77"/>
      <c r="MJB77"/>
      <c r="MJC77"/>
      <c r="MJD77"/>
      <c r="MJE77"/>
      <c r="MJF77"/>
      <c r="MJG77"/>
      <c r="MJH77"/>
      <c r="MJI77"/>
      <c r="MJJ77"/>
      <c r="MJK77"/>
      <c r="MJL77"/>
      <c r="MJM77"/>
      <c r="MJN77"/>
      <c r="MJO77"/>
      <c r="MJP77"/>
      <c r="MJQ77"/>
      <c r="MJR77"/>
      <c r="MJS77"/>
      <c r="MJT77"/>
      <c r="MJU77"/>
      <c r="MJV77"/>
      <c r="MJW77"/>
      <c r="MJX77"/>
      <c r="MJY77"/>
      <c r="MJZ77"/>
      <c r="MKA77"/>
      <c r="MKB77"/>
      <c r="MKC77"/>
      <c r="MKD77"/>
      <c r="MKE77"/>
      <c r="MKF77"/>
      <c r="MKG77"/>
      <c r="MKH77"/>
      <c r="MKI77"/>
      <c r="MKJ77"/>
      <c r="MKK77"/>
      <c r="MKL77"/>
      <c r="MKM77"/>
      <c r="MKN77"/>
      <c r="MKO77"/>
      <c r="MKP77"/>
      <c r="MKQ77"/>
      <c r="MKR77"/>
      <c r="MKS77"/>
      <c r="MKT77"/>
      <c r="MKU77"/>
      <c r="MKV77"/>
      <c r="MKW77"/>
      <c r="MKX77"/>
      <c r="MKY77"/>
      <c r="MKZ77"/>
      <c r="MLA77"/>
      <c r="MLB77"/>
      <c r="MLC77"/>
      <c r="MLD77"/>
      <c r="MLE77"/>
      <c r="MLF77"/>
      <c r="MLG77"/>
      <c r="MLH77"/>
      <c r="MLI77"/>
      <c r="MLJ77"/>
      <c r="MLK77"/>
      <c r="MLL77"/>
      <c r="MLM77"/>
      <c r="MLN77"/>
      <c r="MLO77"/>
      <c r="MLP77"/>
      <c r="MLQ77"/>
      <c r="MLR77"/>
      <c r="MLS77"/>
      <c r="MLT77"/>
      <c r="MLU77"/>
      <c r="MLV77"/>
      <c r="MLW77"/>
      <c r="MLX77"/>
      <c r="MLY77"/>
      <c r="MLZ77"/>
      <c r="MMA77"/>
      <c r="MMB77"/>
      <c r="MMC77"/>
      <c r="MMD77"/>
      <c r="MME77"/>
      <c r="MMF77"/>
      <c r="MMG77"/>
      <c r="MMH77"/>
      <c r="MMI77"/>
      <c r="MMJ77"/>
      <c r="MMK77"/>
      <c r="MML77"/>
      <c r="MMM77"/>
      <c r="MMN77"/>
      <c r="MMO77"/>
      <c r="MMP77"/>
      <c r="MMQ77"/>
      <c r="MMR77"/>
      <c r="MMS77"/>
      <c r="MMT77"/>
      <c r="MMU77"/>
      <c r="MMV77"/>
      <c r="MMW77"/>
      <c r="MMX77"/>
      <c r="MMY77"/>
      <c r="MMZ77"/>
      <c r="MNA77"/>
      <c r="MNB77"/>
      <c r="MNC77"/>
      <c r="MND77"/>
      <c r="MNE77"/>
      <c r="MNF77"/>
      <c r="MNG77"/>
      <c r="MNH77"/>
      <c r="MNI77"/>
      <c r="MNJ77"/>
      <c r="MNK77"/>
      <c r="MNL77"/>
      <c r="MNM77"/>
      <c r="MNN77"/>
      <c r="MNO77"/>
      <c r="MNP77"/>
      <c r="MNQ77"/>
      <c r="MNR77"/>
      <c r="MNS77"/>
      <c r="MNT77"/>
      <c r="MNU77"/>
      <c r="MNV77"/>
      <c r="MNW77"/>
      <c r="MNX77"/>
      <c r="MNY77"/>
      <c r="MNZ77"/>
      <c r="MOA77"/>
      <c r="MOB77"/>
      <c r="MOC77"/>
      <c r="MOD77"/>
      <c r="MOE77"/>
      <c r="MOF77"/>
      <c r="MOG77"/>
      <c r="MOH77"/>
      <c r="MOI77"/>
      <c r="MOJ77"/>
      <c r="MOK77"/>
      <c r="MOL77"/>
      <c r="MOM77"/>
      <c r="MON77"/>
      <c r="MOO77"/>
      <c r="MOP77"/>
      <c r="MOQ77"/>
      <c r="MOR77"/>
      <c r="MOS77"/>
      <c r="MOT77"/>
      <c r="MOU77"/>
      <c r="MOV77"/>
      <c r="MOW77"/>
      <c r="MOX77"/>
      <c r="MOY77"/>
      <c r="MOZ77"/>
      <c r="MPA77"/>
      <c r="MPB77"/>
      <c r="MPC77"/>
      <c r="MPD77"/>
      <c r="MPE77"/>
      <c r="MPF77"/>
      <c r="MPG77"/>
      <c r="MPH77"/>
      <c r="MPI77"/>
      <c r="MPJ77"/>
      <c r="MPK77"/>
      <c r="MPL77"/>
      <c r="MPM77"/>
      <c r="MPN77"/>
      <c r="MPO77"/>
      <c r="MPP77"/>
      <c r="MPQ77"/>
      <c r="MPR77"/>
      <c r="MPS77"/>
      <c r="MPT77"/>
      <c r="MPU77"/>
      <c r="MPV77"/>
      <c r="MPW77"/>
      <c r="MPX77"/>
      <c r="MPY77"/>
      <c r="MPZ77"/>
      <c r="MQA77"/>
      <c r="MQB77"/>
      <c r="MQC77"/>
      <c r="MQD77"/>
      <c r="MQE77"/>
      <c r="MQF77"/>
      <c r="MQG77"/>
      <c r="MQH77"/>
      <c r="MQI77"/>
      <c r="MQJ77"/>
      <c r="MQK77"/>
      <c r="MQL77"/>
      <c r="MQM77"/>
      <c r="MQN77"/>
      <c r="MQO77"/>
      <c r="MQP77"/>
      <c r="MQQ77"/>
      <c r="MQR77"/>
      <c r="MQS77"/>
      <c r="MQT77"/>
      <c r="MQU77"/>
      <c r="MQV77"/>
      <c r="MQW77"/>
      <c r="MQX77"/>
      <c r="MQY77"/>
      <c r="MQZ77"/>
      <c r="MRA77"/>
      <c r="MRB77"/>
      <c r="MRC77"/>
      <c r="MRD77"/>
      <c r="MRE77"/>
      <c r="MRF77"/>
      <c r="MRG77"/>
      <c r="MRH77"/>
      <c r="MRI77"/>
      <c r="MRJ77"/>
      <c r="MRK77"/>
      <c r="MRL77"/>
      <c r="MRM77"/>
      <c r="MRN77"/>
      <c r="MRO77"/>
      <c r="MRP77"/>
      <c r="MRQ77"/>
      <c r="MRR77"/>
      <c r="MRS77"/>
      <c r="MRT77"/>
      <c r="MRU77"/>
      <c r="MRV77"/>
      <c r="MRW77"/>
      <c r="MRX77"/>
      <c r="MRY77"/>
      <c r="MRZ77"/>
      <c r="MSA77"/>
      <c r="MSB77"/>
      <c r="MSC77"/>
      <c r="MSD77"/>
      <c r="MSE77"/>
      <c r="MSF77"/>
      <c r="MSG77"/>
      <c r="MSH77"/>
      <c r="MSI77"/>
      <c r="MSJ77"/>
      <c r="MSK77"/>
      <c r="MSL77"/>
      <c r="MSM77"/>
      <c r="MSN77"/>
      <c r="MSO77"/>
      <c r="MSP77"/>
      <c r="MSQ77"/>
      <c r="MSR77"/>
      <c r="MSS77"/>
      <c r="MST77"/>
      <c r="MSU77"/>
      <c r="MSV77"/>
      <c r="MSW77"/>
      <c r="MSX77"/>
      <c r="MSY77"/>
      <c r="MSZ77"/>
      <c r="MTA77"/>
      <c r="MTB77"/>
      <c r="MTC77"/>
      <c r="MTD77"/>
      <c r="MTE77"/>
      <c r="MTF77"/>
      <c r="MTG77"/>
      <c r="MTH77"/>
      <c r="MTI77"/>
      <c r="MTJ77"/>
      <c r="MTK77"/>
      <c r="MTL77"/>
      <c r="MTM77"/>
      <c r="MTN77"/>
      <c r="MTO77"/>
      <c r="MTP77"/>
      <c r="MTQ77"/>
      <c r="MTR77"/>
      <c r="MTS77"/>
      <c r="MTT77"/>
      <c r="MTU77"/>
      <c r="MTV77"/>
      <c r="MTW77"/>
      <c r="MTX77"/>
      <c r="MTY77"/>
      <c r="MTZ77"/>
      <c r="MUA77"/>
      <c r="MUB77"/>
      <c r="MUC77"/>
      <c r="MUD77"/>
      <c r="MUE77"/>
      <c r="MUF77"/>
      <c r="MUG77"/>
      <c r="MUH77"/>
      <c r="MUI77"/>
      <c r="MUJ77"/>
      <c r="MUK77"/>
      <c r="MUL77"/>
      <c r="MUM77"/>
      <c r="MUN77"/>
      <c r="MUO77"/>
      <c r="MUP77"/>
      <c r="MUQ77"/>
      <c r="MUR77"/>
      <c r="MUS77"/>
      <c r="MUT77"/>
      <c r="MUU77"/>
      <c r="MUV77"/>
      <c r="MUW77"/>
      <c r="MUX77"/>
      <c r="MUY77"/>
      <c r="MUZ77"/>
      <c r="MVA77"/>
      <c r="MVB77"/>
      <c r="MVC77"/>
      <c r="MVD77"/>
      <c r="MVE77"/>
      <c r="MVF77"/>
      <c r="MVG77"/>
      <c r="MVH77"/>
      <c r="MVI77"/>
      <c r="MVJ77"/>
      <c r="MVK77"/>
      <c r="MVL77"/>
      <c r="MVM77"/>
      <c r="MVN77"/>
      <c r="MVO77"/>
      <c r="MVP77"/>
      <c r="MVQ77"/>
      <c r="MVR77"/>
      <c r="MVS77"/>
      <c r="MVT77"/>
      <c r="MVU77"/>
      <c r="MVV77"/>
      <c r="MVW77"/>
      <c r="MVX77"/>
      <c r="MVY77"/>
      <c r="MVZ77"/>
      <c r="MWA77"/>
      <c r="MWB77"/>
      <c r="MWC77"/>
      <c r="MWD77"/>
      <c r="MWE77"/>
      <c r="MWF77"/>
      <c r="MWG77"/>
      <c r="MWH77"/>
      <c r="MWI77"/>
      <c r="MWJ77"/>
      <c r="MWK77"/>
      <c r="MWL77"/>
      <c r="MWM77"/>
      <c r="MWN77"/>
      <c r="MWO77"/>
      <c r="MWP77"/>
      <c r="MWQ77"/>
      <c r="MWR77"/>
      <c r="MWS77"/>
      <c r="MWT77"/>
      <c r="MWU77"/>
      <c r="MWV77"/>
      <c r="MWW77"/>
      <c r="MWX77"/>
      <c r="MWY77"/>
      <c r="MWZ77"/>
      <c r="MXA77"/>
      <c r="MXB77"/>
      <c r="MXC77"/>
      <c r="MXD77"/>
      <c r="MXE77"/>
      <c r="MXF77"/>
      <c r="MXG77"/>
      <c r="MXH77"/>
      <c r="MXI77"/>
      <c r="MXJ77"/>
      <c r="MXK77"/>
      <c r="MXL77"/>
      <c r="MXM77"/>
      <c r="MXN77"/>
      <c r="MXO77"/>
      <c r="MXP77"/>
      <c r="MXQ77"/>
      <c r="MXR77"/>
      <c r="MXS77"/>
      <c r="MXT77"/>
      <c r="MXU77"/>
      <c r="MXV77"/>
      <c r="MXW77"/>
      <c r="MXX77"/>
      <c r="MXY77"/>
      <c r="MXZ77"/>
      <c r="MYA77"/>
      <c r="MYB77"/>
      <c r="MYC77"/>
      <c r="MYD77"/>
      <c r="MYE77"/>
      <c r="MYF77"/>
      <c r="MYG77"/>
      <c r="MYH77"/>
      <c r="MYI77"/>
      <c r="MYJ77"/>
      <c r="MYK77"/>
      <c r="MYL77"/>
      <c r="MYM77"/>
      <c r="MYN77"/>
      <c r="MYO77"/>
      <c r="MYP77"/>
      <c r="MYQ77"/>
      <c r="MYR77"/>
      <c r="MYS77"/>
      <c r="MYT77"/>
      <c r="MYU77"/>
      <c r="MYV77"/>
      <c r="MYW77"/>
      <c r="MYX77"/>
      <c r="MYY77"/>
      <c r="MYZ77"/>
      <c r="MZA77"/>
      <c r="MZB77"/>
      <c r="MZC77"/>
      <c r="MZD77"/>
      <c r="MZE77"/>
      <c r="MZF77"/>
      <c r="MZG77"/>
      <c r="MZH77"/>
      <c r="MZI77"/>
      <c r="MZJ77"/>
      <c r="MZK77"/>
      <c r="MZL77"/>
      <c r="MZM77"/>
      <c r="MZN77"/>
      <c r="MZO77"/>
      <c r="MZP77"/>
      <c r="MZQ77"/>
      <c r="MZR77"/>
      <c r="MZS77"/>
      <c r="MZT77"/>
      <c r="MZU77"/>
      <c r="MZV77"/>
      <c r="MZW77"/>
      <c r="MZX77"/>
      <c r="MZY77"/>
      <c r="MZZ77"/>
      <c r="NAA77"/>
      <c r="NAB77"/>
      <c r="NAC77"/>
      <c r="NAD77"/>
      <c r="NAE77"/>
      <c r="NAF77"/>
      <c r="NAG77"/>
      <c r="NAH77"/>
      <c r="NAI77"/>
      <c r="NAJ77"/>
      <c r="NAK77"/>
      <c r="NAL77"/>
      <c r="NAM77"/>
      <c r="NAN77"/>
      <c r="NAO77"/>
      <c r="NAP77"/>
      <c r="NAQ77"/>
      <c r="NAR77"/>
      <c r="NAS77"/>
      <c r="NAT77"/>
      <c r="NAU77"/>
      <c r="NAV77"/>
      <c r="NAW77"/>
      <c r="NAX77"/>
      <c r="NAY77"/>
      <c r="NAZ77"/>
      <c r="NBA77"/>
      <c r="NBB77"/>
      <c r="NBC77"/>
      <c r="NBD77"/>
      <c r="NBE77"/>
      <c r="NBF77"/>
      <c r="NBG77"/>
      <c r="NBH77"/>
      <c r="NBI77"/>
      <c r="NBJ77"/>
      <c r="NBK77"/>
      <c r="NBL77"/>
      <c r="NBM77"/>
      <c r="NBN77"/>
      <c r="NBO77"/>
      <c r="NBP77"/>
      <c r="NBQ77"/>
      <c r="NBR77"/>
      <c r="NBS77"/>
      <c r="NBT77"/>
      <c r="NBU77"/>
      <c r="NBV77"/>
      <c r="NBW77"/>
      <c r="NBX77"/>
      <c r="NBY77"/>
      <c r="NBZ77"/>
      <c r="NCA77"/>
      <c r="NCB77"/>
      <c r="NCC77"/>
      <c r="NCD77"/>
      <c r="NCE77"/>
      <c r="NCF77"/>
      <c r="NCG77"/>
      <c r="NCH77"/>
      <c r="NCI77"/>
      <c r="NCJ77"/>
      <c r="NCK77"/>
      <c r="NCL77"/>
      <c r="NCM77"/>
      <c r="NCN77"/>
      <c r="NCO77"/>
      <c r="NCP77"/>
      <c r="NCQ77"/>
      <c r="NCR77"/>
      <c r="NCS77"/>
      <c r="NCT77"/>
      <c r="NCU77"/>
      <c r="NCV77"/>
      <c r="NCW77"/>
      <c r="NCX77"/>
      <c r="NCY77"/>
      <c r="NCZ77"/>
      <c r="NDA77"/>
      <c r="NDB77"/>
      <c r="NDC77"/>
      <c r="NDD77"/>
      <c r="NDE77"/>
      <c r="NDF77"/>
      <c r="NDG77"/>
      <c r="NDH77"/>
      <c r="NDI77"/>
      <c r="NDJ77"/>
      <c r="NDK77"/>
      <c r="NDL77"/>
      <c r="NDM77"/>
      <c r="NDN77"/>
      <c r="NDO77"/>
      <c r="NDP77"/>
      <c r="NDQ77"/>
      <c r="NDR77"/>
      <c r="NDS77"/>
      <c r="NDT77"/>
      <c r="NDU77"/>
      <c r="NDV77"/>
      <c r="NDW77"/>
      <c r="NDX77"/>
      <c r="NDY77"/>
      <c r="NDZ77"/>
      <c r="NEA77"/>
      <c r="NEB77"/>
      <c r="NEC77"/>
      <c r="NED77"/>
      <c r="NEE77"/>
      <c r="NEF77"/>
      <c r="NEG77"/>
      <c r="NEH77"/>
      <c r="NEI77"/>
      <c r="NEJ77"/>
      <c r="NEK77"/>
      <c r="NEL77"/>
      <c r="NEM77"/>
      <c r="NEN77"/>
      <c r="NEO77"/>
      <c r="NEP77"/>
      <c r="NEQ77"/>
      <c r="NER77"/>
      <c r="NES77"/>
      <c r="NET77"/>
      <c r="NEU77"/>
      <c r="NEV77"/>
      <c r="NEW77"/>
      <c r="NEX77"/>
      <c r="NEY77"/>
      <c r="NEZ77"/>
      <c r="NFA77"/>
      <c r="NFB77"/>
      <c r="NFC77"/>
      <c r="NFD77"/>
      <c r="NFE77"/>
      <c r="NFF77"/>
      <c r="NFG77"/>
      <c r="NFH77"/>
      <c r="NFI77"/>
      <c r="NFJ77"/>
      <c r="NFK77"/>
      <c r="NFL77"/>
      <c r="NFM77"/>
      <c r="NFN77"/>
      <c r="NFO77"/>
      <c r="NFP77"/>
      <c r="NFQ77"/>
      <c r="NFR77"/>
      <c r="NFS77"/>
      <c r="NFT77"/>
      <c r="NFU77"/>
      <c r="NFV77"/>
      <c r="NFW77"/>
      <c r="NFX77"/>
      <c r="NFY77"/>
      <c r="NFZ77"/>
      <c r="NGA77"/>
      <c r="NGB77"/>
      <c r="NGC77"/>
      <c r="NGD77"/>
      <c r="NGE77"/>
      <c r="NGF77"/>
      <c r="NGG77"/>
      <c r="NGH77"/>
      <c r="NGI77"/>
      <c r="NGJ77"/>
      <c r="NGK77"/>
      <c r="NGL77"/>
      <c r="NGM77"/>
      <c r="NGN77"/>
      <c r="NGO77"/>
      <c r="NGP77"/>
      <c r="NGQ77"/>
      <c r="NGR77"/>
      <c r="NGS77"/>
      <c r="NGT77"/>
      <c r="NGU77"/>
      <c r="NGV77"/>
      <c r="NGW77"/>
      <c r="NGX77"/>
      <c r="NGY77"/>
      <c r="NGZ77"/>
      <c r="NHA77"/>
      <c r="NHB77"/>
      <c r="NHC77"/>
      <c r="NHD77"/>
      <c r="NHE77"/>
      <c r="NHF77"/>
      <c r="NHG77"/>
      <c r="NHH77"/>
      <c r="NHI77"/>
      <c r="NHJ77"/>
      <c r="NHK77"/>
      <c r="NHL77"/>
      <c r="NHM77"/>
      <c r="NHN77"/>
      <c r="NHO77"/>
      <c r="NHP77"/>
      <c r="NHQ77"/>
      <c r="NHR77"/>
      <c r="NHS77"/>
      <c r="NHT77"/>
      <c r="NHU77"/>
      <c r="NHV77"/>
      <c r="NHW77"/>
      <c r="NHX77"/>
      <c r="NHY77"/>
      <c r="NHZ77"/>
      <c r="NIA77"/>
      <c r="NIB77"/>
      <c r="NIC77"/>
      <c r="NID77"/>
      <c r="NIE77"/>
      <c r="NIF77"/>
      <c r="NIG77"/>
      <c r="NIH77"/>
      <c r="NII77"/>
      <c r="NIJ77"/>
      <c r="NIK77"/>
      <c r="NIL77"/>
      <c r="NIM77"/>
      <c r="NIN77"/>
      <c r="NIO77"/>
      <c r="NIP77"/>
      <c r="NIQ77"/>
      <c r="NIR77"/>
      <c r="NIS77"/>
      <c r="NIT77"/>
      <c r="NIU77"/>
      <c r="NIV77"/>
      <c r="NIW77"/>
      <c r="NIX77"/>
      <c r="NIY77"/>
      <c r="NIZ77"/>
      <c r="NJA77"/>
      <c r="NJB77"/>
      <c r="NJC77"/>
      <c r="NJD77"/>
      <c r="NJE77"/>
      <c r="NJF77"/>
      <c r="NJG77"/>
      <c r="NJH77"/>
      <c r="NJI77"/>
      <c r="NJJ77"/>
      <c r="NJK77"/>
      <c r="NJL77"/>
      <c r="NJM77"/>
      <c r="NJN77"/>
      <c r="NJO77"/>
      <c r="NJP77"/>
      <c r="NJQ77"/>
      <c r="NJR77"/>
      <c r="NJS77"/>
      <c r="NJT77"/>
      <c r="NJU77"/>
      <c r="NJV77"/>
      <c r="NJW77"/>
      <c r="NJX77"/>
      <c r="NJY77"/>
      <c r="NJZ77"/>
      <c r="NKA77"/>
      <c r="NKB77"/>
      <c r="NKC77"/>
      <c r="NKD77"/>
      <c r="NKE77"/>
      <c r="NKF77"/>
      <c r="NKG77"/>
      <c r="NKH77"/>
      <c r="NKI77"/>
      <c r="NKJ77"/>
      <c r="NKK77"/>
      <c r="NKL77"/>
      <c r="NKM77"/>
      <c r="NKN77"/>
      <c r="NKO77"/>
      <c r="NKP77"/>
      <c r="NKQ77"/>
      <c r="NKR77"/>
      <c r="NKS77"/>
      <c r="NKT77"/>
      <c r="NKU77"/>
      <c r="NKV77"/>
      <c r="NKW77"/>
      <c r="NKX77"/>
      <c r="NKY77"/>
      <c r="NKZ77"/>
      <c r="NLA77"/>
      <c r="NLB77"/>
      <c r="NLC77"/>
      <c r="NLD77"/>
      <c r="NLE77"/>
      <c r="NLF77"/>
      <c r="NLG77"/>
      <c r="NLH77"/>
      <c r="NLI77"/>
      <c r="NLJ77"/>
      <c r="NLK77"/>
      <c r="NLL77"/>
      <c r="NLM77"/>
      <c r="NLN77"/>
      <c r="NLO77"/>
      <c r="NLP77"/>
      <c r="NLQ77"/>
      <c r="NLR77"/>
      <c r="NLS77"/>
      <c r="NLT77"/>
      <c r="NLU77"/>
      <c r="NLV77"/>
      <c r="NLW77"/>
      <c r="NLX77"/>
      <c r="NLY77"/>
      <c r="NLZ77"/>
      <c r="NMA77"/>
      <c r="NMB77"/>
      <c r="NMC77"/>
      <c r="NMD77"/>
      <c r="NME77"/>
      <c r="NMF77"/>
      <c r="NMG77"/>
      <c r="NMH77"/>
      <c r="NMI77"/>
      <c r="NMJ77"/>
      <c r="NMK77"/>
      <c r="NML77"/>
      <c r="NMM77"/>
      <c r="NMN77"/>
      <c r="NMO77"/>
      <c r="NMP77"/>
      <c r="NMQ77"/>
      <c r="NMR77"/>
      <c r="NMS77"/>
      <c r="NMT77"/>
      <c r="NMU77"/>
      <c r="NMV77"/>
      <c r="NMW77"/>
      <c r="NMX77"/>
      <c r="NMY77"/>
      <c r="NMZ77"/>
      <c r="NNA77"/>
      <c r="NNB77"/>
      <c r="NNC77"/>
      <c r="NND77"/>
      <c r="NNE77"/>
      <c r="NNF77"/>
      <c r="NNG77"/>
      <c r="NNH77"/>
      <c r="NNI77"/>
      <c r="NNJ77"/>
      <c r="NNK77"/>
      <c r="NNL77"/>
      <c r="NNM77"/>
      <c r="NNN77"/>
      <c r="NNO77"/>
      <c r="NNP77"/>
      <c r="NNQ77"/>
      <c r="NNR77"/>
      <c r="NNS77"/>
      <c r="NNT77"/>
      <c r="NNU77"/>
      <c r="NNV77"/>
      <c r="NNW77"/>
      <c r="NNX77"/>
      <c r="NNY77"/>
      <c r="NNZ77"/>
      <c r="NOA77"/>
      <c r="NOB77"/>
      <c r="NOC77"/>
      <c r="NOD77"/>
      <c r="NOE77"/>
      <c r="NOF77"/>
      <c r="NOG77"/>
      <c r="NOH77"/>
      <c r="NOI77"/>
      <c r="NOJ77"/>
      <c r="NOK77"/>
      <c r="NOL77"/>
      <c r="NOM77"/>
      <c r="NON77"/>
      <c r="NOO77"/>
      <c r="NOP77"/>
      <c r="NOQ77"/>
      <c r="NOR77"/>
      <c r="NOS77"/>
      <c r="NOT77"/>
      <c r="NOU77"/>
      <c r="NOV77"/>
      <c r="NOW77"/>
      <c r="NOX77"/>
      <c r="NOY77"/>
      <c r="NOZ77"/>
      <c r="NPA77"/>
      <c r="NPB77"/>
      <c r="NPC77"/>
      <c r="NPD77"/>
      <c r="NPE77"/>
      <c r="NPF77"/>
      <c r="NPG77"/>
      <c r="NPH77"/>
      <c r="NPI77"/>
      <c r="NPJ77"/>
      <c r="NPK77"/>
      <c r="NPL77"/>
      <c r="NPM77"/>
      <c r="NPN77"/>
      <c r="NPO77"/>
      <c r="NPP77"/>
      <c r="NPQ77"/>
      <c r="NPR77"/>
      <c r="NPS77"/>
      <c r="NPT77"/>
      <c r="NPU77"/>
      <c r="NPV77"/>
      <c r="NPW77"/>
      <c r="NPX77"/>
      <c r="NPY77"/>
      <c r="NPZ77"/>
      <c r="NQA77"/>
      <c r="NQB77"/>
      <c r="NQC77"/>
      <c r="NQD77"/>
      <c r="NQE77"/>
      <c r="NQF77"/>
      <c r="NQG77"/>
      <c r="NQH77"/>
      <c r="NQI77"/>
      <c r="NQJ77"/>
      <c r="NQK77"/>
      <c r="NQL77"/>
      <c r="NQM77"/>
      <c r="NQN77"/>
      <c r="NQO77"/>
      <c r="NQP77"/>
      <c r="NQQ77"/>
      <c r="NQR77"/>
      <c r="NQS77"/>
      <c r="NQT77"/>
      <c r="NQU77"/>
      <c r="NQV77"/>
      <c r="NQW77"/>
      <c r="NQX77"/>
      <c r="NQY77"/>
      <c r="NQZ77"/>
      <c r="NRA77"/>
      <c r="NRB77"/>
      <c r="NRC77"/>
      <c r="NRD77"/>
      <c r="NRE77"/>
      <c r="NRF77"/>
      <c r="NRG77"/>
      <c r="NRH77"/>
      <c r="NRI77"/>
    </row>
    <row r="78" spans="1:9941" s="61" customFormat="1" ht="12.2" customHeight="1" x14ac:dyDescent="0.2">
      <c r="A78" s="11" t="s">
        <v>216</v>
      </c>
      <c r="B78" s="66" t="s">
        <v>367</v>
      </c>
      <c r="C78" s="532">
        <f>'1. mell.bevétel_össz'!C77-'23._önként_össz_bev'!C79-'23._államig_össz_bev'!C78</f>
        <v>500000000</v>
      </c>
      <c r="D78" s="532">
        <f>'1. mell.bevétel_össz'!D77-'23._önként_össz_bev'!D79-'23._államig_össz_bev'!D78</f>
        <v>433865911</v>
      </c>
      <c r="E78" s="752">
        <f>'1. mell.bevétel_össz'!E77-'23._önként_össz_bev'!E79</f>
        <v>0</v>
      </c>
      <c r="F78" s="752">
        <f>'1. mell.bevétel_össz'!F77-'23._önként_össz_bev'!F79</f>
        <v>0</v>
      </c>
      <c r="G78" s="752">
        <f>'1. mell.bevétel_össz'!G77-'23._önként_össz_bev'!G79</f>
        <v>0</v>
      </c>
      <c r="H78" s="459">
        <f t="shared" si="23"/>
        <v>-66134089</v>
      </c>
      <c r="I78" s="868">
        <f>'1. mell.bevétel_össz'!I77-'23._önként_össz_bev'!I79</f>
        <v>0</v>
      </c>
      <c r="J78" s="459">
        <f>'1. mell.bevétel_össz'!J77-'23._önként_össz_bev'!J79</f>
        <v>0</v>
      </c>
      <c r="K78" s="459">
        <f>'1. mell.bevétel_össz'!K77-'23._önként_össz_bev'!K79</f>
        <v>0</v>
      </c>
      <c r="L78" s="459">
        <f>'1. mell.bevétel_össz'!L77-'23._önként_össz_bev'!L79</f>
        <v>0</v>
      </c>
      <c r="M78"/>
      <c r="N78"/>
      <c r="O78" s="1293"/>
      <c r="P78" s="1293"/>
      <c r="Q78" s="1293"/>
      <c r="R78" s="1293"/>
      <c r="S78" s="1293"/>
      <c r="T78" s="1293"/>
      <c r="U78" s="1293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  <c r="AQV78"/>
      <c r="AQW78"/>
      <c r="AQX78"/>
      <c r="AQY78"/>
      <c r="AQZ78"/>
      <c r="ARA78"/>
      <c r="ARB78"/>
      <c r="ARC78"/>
      <c r="ARD78"/>
      <c r="ARE78"/>
      <c r="ARF78"/>
      <c r="ARG78"/>
      <c r="ARH78"/>
      <c r="ARI78"/>
      <c r="ARJ78"/>
      <c r="ARK78"/>
      <c r="ARL78"/>
      <c r="ARM78"/>
      <c r="ARN78"/>
      <c r="ARO78"/>
      <c r="ARP78"/>
      <c r="ARQ78"/>
      <c r="ARR78"/>
      <c r="ARS78"/>
      <c r="ART78"/>
      <c r="ARU78"/>
      <c r="ARV78"/>
      <c r="ARW78"/>
      <c r="ARX78"/>
      <c r="ARY78"/>
      <c r="ARZ78"/>
      <c r="ASA78"/>
      <c r="ASB78"/>
      <c r="ASC78"/>
      <c r="ASD78"/>
      <c r="ASE78"/>
      <c r="ASF78"/>
      <c r="ASG78"/>
      <c r="ASH78"/>
      <c r="ASI78"/>
      <c r="ASJ78"/>
      <c r="ASK78"/>
      <c r="ASL78"/>
      <c r="ASM78"/>
      <c r="ASN78"/>
      <c r="ASO78"/>
      <c r="ASP78"/>
      <c r="ASQ78"/>
      <c r="ASR78"/>
      <c r="ASS78"/>
      <c r="AST78"/>
      <c r="ASU78"/>
      <c r="ASV78"/>
      <c r="ASW78"/>
      <c r="ASX78"/>
      <c r="ASY78"/>
      <c r="ASZ78"/>
      <c r="ATA78"/>
      <c r="ATB78"/>
      <c r="ATC78"/>
      <c r="ATD78"/>
      <c r="ATE78"/>
      <c r="ATF78"/>
      <c r="ATG78"/>
      <c r="ATH78"/>
      <c r="ATI78"/>
      <c r="ATJ78"/>
      <c r="ATK78"/>
      <c r="ATL78"/>
      <c r="ATM78"/>
      <c r="ATN78"/>
      <c r="ATO78"/>
      <c r="ATP78"/>
      <c r="ATQ78"/>
      <c r="ATR78"/>
      <c r="ATS78"/>
      <c r="ATT78"/>
      <c r="ATU78"/>
      <c r="ATV78"/>
      <c r="ATW78"/>
      <c r="ATX78"/>
      <c r="ATY78"/>
      <c r="ATZ78"/>
      <c r="AUA78"/>
      <c r="AUB78"/>
      <c r="AUC78"/>
      <c r="AUD78"/>
      <c r="AUE78"/>
      <c r="AUF78"/>
      <c r="AUG78"/>
      <c r="AUH78"/>
      <c r="AUI78"/>
      <c r="AUJ78"/>
      <c r="AUK78"/>
      <c r="AUL78"/>
      <c r="AUM78"/>
      <c r="AUN78"/>
      <c r="AUO78"/>
      <c r="AUP78"/>
      <c r="AUQ78"/>
      <c r="AUR78"/>
      <c r="AUS78"/>
      <c r="AUT78"/>
      <c r="AUU78"/>
      <c r="AUV78"/>
      <c r="AUW78"/>
      <c r="AUX78"/>
      <c r="AUY78"/>
      <c r="AUZ78"/>
      <c r="AVA78"/>
      <c r="AVB78"/>
      <c r="AVC78"/>
      <c r="AVD78"/>
      <c r="AVE78"/>
      <c r="AVF78"/>
      <c r="AVG78"/>
      <c r="AVH78"/>
      <c r="AVI78"/>
      <c r="AVJ78"/>
      <c r="AVK78"/>
      <c r="AVL78"/>
      <c r="AVM78"/>
      <c r="AVN78"/>
      <c r="AVO78"/>
      <c r="AVP78"/>
      <c r="AVQ78"/>
      <c r="AVR78"/>
      <c r="AVS78"/>
      <c r="AVT78"/>
      <c r="AVU78"/>
      <c r="AVV78"/>
      <c r="AVW78"/>
      <c r="AVX78"/>
      <c r="AVY78"/>
      <c r="AVZ78"/>
      <c r="AWA78"/>
      <c r="AWB78"/>
      <c r="AWC78"/>
      <c r="AWD78"/>
      <c r="AWE78"/>
      <c r="AWF78"/>
      <c r="AWG78"/>
      <c r="AWH78"/>
      <c r="AWI78"/>
      <c r="AWJ78"/>
      <c r="AWK78"/>
      <c r="AWL78"/>
      <c r="AWM78"/>
      <c r="AWN78"/>
      <c r="AWO78"/>
      <c r="AWP78"/>
      <c r="AWQ78"/>
      <c r="AWR78"/>
      <c r="AWS78"/>
      <c r="AWT78"/>
      <c r="AWU78"/>
      <c r="AWV78"/>
      <c r="AWW78"/>
      <c r="AWX78"/>
      <c r="AWY78"/>
      <c r="AWZ78"/>
      <c r="AXA78"/>
      <c r="AXB78"/>
      <c r="AXC78"/>
      <c r="AXD78"/>
      <c r="AXE78"/>
      <c r="AXF78"/>
      <c r="AXG78"/>
      <c r="AXH78"/>
      <c r="AXI78"/>
      <c r="AXJ78"/>
      <c r="AXK78"/>
      <c r="AXL78"/>
      <c r="AXM78"/>
      <c r="AXN78"/>
      <c r="AXO78"/>
      <c r="AXP78"/>
      <c r="AXQ78"/>
      <c r="AXR78"/>
      <c r="AXS78"/>
      <c r="AXT78"/>
      <c r="AXU78"/>
      <c r="AXV78"/>
      <c r="AXW78"/>
      <c r="AXX78"/>
      <c r="AXY78"/>
      <c r="AXZ78"/>
      <c r="AYA78"/>
      <c r="AYB78"/>
      <c r="AYC78"/>
      <c r="AYD78"/>
      <c r="AYE78"/>
      <c r="AYF78"/>
      <c r="AYG78"/>
      <c r="AYH78"/>
      <c r="AYI78"/>
      <c r="AYJ78"/>
      <c r="AYK78"/>
      <c r="AYL78"/>
      <c r="AYM78"/>
      <c r="AYN78"/>
      <c r="AYO78"/>
      <c r="AYP78"/>
      <c r="AYQ78"/>
      <c r="AYR78"/>
      <c r="AYS78"/>
      <c r="AYT78"/>
      <c r="AYU78"/>
      <c r="AYV78"/>
      <c r="AYW78"/>
      <c r="AYX78"/>
      <c r="AYY78"/>
      <c r="AYZ78"/>
      <c r="AZA78"/>
      <c r="AZB78"/>
      <c r="AZC78"/>
      <c r="AZD78"/>
      <c r="AZE78"/>
      <c r="AZF78"/>
      <c r="AZG78"/>
      <c r="AZH78"/>
      <c r="AZI78"/>
      <c r="AZJ78"/>
      <c r="AZK78"/>
      <c r="AZL78"/>
      <c r="AZM78"/>
      <c r="AZN78"/>
      <c r="AZO78"/>
      <c r="AZP78"/>
      <c r="AZQ78"/>
      <c r="AZR78"/>
      <c r="AZS78"/>
      <c r="AZT78"/>
      <c r="AZU78"/>
      <c r="AZV78"/>
      <c r="AZW78"/>
      <c r="AZX78"/>
      <c r="AZY78"/>
      <c r="AZZ78"/>
      <c r="BAA78"/>
      <c r="BAB78"/>
      <c r="BAC78"/>
      <c r="BAD78"/>
      <c r="BAE78"/>
      <c r="BAF78"/>
      <c r="BAG78"/>
      <c r="BAH78"/>
      <c r="BAI78"/>
      <c r="BAJ78"/>
      <c r="BAK78"/>
      <c r="BAL78"/>
      <c r="BAM78"/>
      <c r="BAN78"/>
      <c r="BAO78"/>
      <c r="BAP78"/>
      <c r="BAQ78"/>
      <c r="BAR78"/>
      <c r="BAS78"/>
      <c r="BAT78"/>
      <c r="BAU78"/>
      <c r="BAV78"/>
      <c r="BAW78"/>
      <c r="BAX78"/>
      <c r="BAY78"/>
      <c r="BAZ78"/>
      <c r="BBA78"/>
      <c r="BBB78"/>
      <c r="BBC78"/>
      <c r="BBD78"/>
      <c r="BBE78"/>
      <c r="BBF78"/>
      <c r="BBG78"/>
      <c r="BBH78"/>
      <c r="BBI78"/>
      <c r="BBJ78"/>
      <c r="BBK78"/>
      <c r="BBL78"/>
      <c r="BBM78"/>
      <c r="BBN78"/>
      <c r="BBO78"/>
      <c r="BBP78"/>
      <c r="BBQ78"/>
      <c r="BBR78"/>
      <c r="BBS78"/>
      <c r="BBT78"/>
      <c r="BBU78"/>
      <c r="BBV78"/>
      <c r="BBW78"/>
      <c r="BBX78"/>
      <c r="BBY78"/>
      <c r="BBZ78"/>
      <c r="BCA78"/>
      <c r="BCB78"/>
      <c r="BCC78"/>
      <c r="BCD78"/>
      <c r="BCE78"/>
      <c r="BCF78"/>
      <c r="BCG78"/>
      <c r="BCH78"/>
      <c r="BCI78"/>
      <c r="BCJ78"/>
      <c r="BCK78"/>
      <c r="BCL78"/>
      <c r="BCM78"/>
      <c r="BCN78"/>
      <c r="BCO78"/>
      <c r="BCP78"/>
      <c r="BCQ78"/>
      <c r="BCR78"/>
      <c r="BCS78"/>
      <c r="BCT78"/>
      <c r="BCU78"/>
      <c r="BCV78"/>
      <c r="BCW78"/>
      <c r="BCX78"/>
      <c r="BCY78"/>
      <c r="BCZ78"/>
      <c r="BDA78"/>
      <c r="BDB78"/>
      <c r="BDC78"/>
      <c r="BDD78"/>
      <c r="BDE78"/>
      <c r="BDF78"/>
      <c r="BDG78"/>
      <c r="BDH78"/>
      <c r="BDI78"/>
      <c r="BDJ78"/>
      <c r="BDK78"/>
      <c r="BDL78"/>
      <c r="BDM78"/>
      <c r="BDN78"/>
      <c r="BDO78"/>
      <c r="BDP78"/>
      <c r="BDQ78"/>
      <c r="BDR78"/>
      <c r="BDS78"/>
      <c r="BDT78"/>
      <c r="BDU78"/>
      <c r="BDV78"/>
      <c r="BDW78"/>
      <c r="BDX78"/>
      <c r="BDY78"/>
      <c r="BDZ78"/>
      <c r="BEA78"/>
      <c r="BEB78"/>
      <c r="BEC78"/>
      <c r="BED78"/>
      <c r="BEE78"/>
      <c r="BEF78"/>
      <c r="BEG78"/>
      <c r="BEH78"/>
      <c r="BEI78"/>
      <c r="BEJ78"/>
      <c r="BEK78"/>
      <c r="BEL78"/>
      <c r="BEM78"/>
      <c r="BEN78"/>
      <c r="BEO78"/>
      <c r="BEP78"/>
      <c r="BEQ78"/>
      <c r="BER78"/>
      <c r="BES78"/>
      <c r="BET78"/>
      <c r="BEU78"/>
      <c r="BEV78"/>
      <c r="BEW78"/>
      <c r="BEX78"/>
      <c r="BEY78"/>
      <c r="BEZ78"/>
      <c r="BFA78"/>
      <c r="BFB78"/>
      <c r="BFC78"/>
      <c r="BFD78"/>
      <c r="BFE78"/>
      <c r="BFF78"/>
      <c r="BFG78"/>
      <c r="BFH78"/>
      <c r="BFI78"/>
      <c r="BFJ78"/>
      <c r="BFK78"/>
      <c r="BFL78"/>
      <c r="BFM78"/>
      <c r="BFN78"/>
      <c r="BFO78"/>
      <c r="BFP78"/>
      <c r="BFQ78"/>
      <c r="BFR78"/>
      <c r="BFS78"/>
      <c r="BFT78"/>
      <c r="BFU78"/>
      <c r="BFV78"/>
      <c r="BFW78"/>
      <c r="BFX78"/>
      <c r="BFY78"/>
      <c r="BFZ78"/>
      <c r="BGA78"/>
      <c r="BGB78"/>
      <c r="BGC78"/>
      <c r="BGD78"/>
      <c r="BGE78"/>
      <c r="BGF78"/>
      <c r="BGG78"/>
      <c r="BGH78"/>
      <c r="BGI78"/>
      <c r="BGJ78"/>
      <c r="BGK78"/>
      <c r="BGL78"/>
      <c r="BGM78"/>
      <c r="BGN78"/>
      <c r="BGO78"/>
      <c r="BGP78"/>
      <c r="BGQ78"/>
      <c r="BGR78"/>
      <c r="BGS78"/>
      <c r="BGT78"/>
      <c r="BGU78"/>
      <c r="BGV78"/>
      <c r="BGW78"/>
      <c r="BGX78"/>
      <c r="BGY78"/>
      <c r="BGZ78"/>
      <c r="BHA78"/>
      <c r="BHB78"/>
      <c r="BHC78"/>
      <c r="BHD78"/>
      <c r="BHE78"/>
      <c r="BHF78"/>
      <c r="BHG78"/>
      <c r="BHH78"/>
      <c r="BHI78"/>
      <c r="BHJ78"/>
      <c r="BHK78"/>
      <c r="BHL78"/>
      <c r="BHM78"/>
      <c r="BHN78"/>
      <c r="BHO78"/>
      <c r="BHP78"/>
      <c r="BHQ78"/>
      <c r="BHR78"/>
      <c r="BHS78"/>
      <c r="BHT78"/>
      <c r="BHU78"/>
      <c r="BHV78"/>
      <c r="BHW78"/>
      <c r="BHX78"/>
      <c r="BHY78"/>
      <c r="BHZ78"/>
      <c r="BIA78"/>
      <c r="BIB78"/>
      <c r="BIC78"/>
      <c r="BID78"/>
      <c r="BIE78"/>
      <c r="BIF78"/>
      <c r="BIG78"/>
      <c r="BIH78"/>
      <c r="BII78"/>
      <c r="BIJ78"/>
      <c r="BIK78"/>
      <c r="BIL78"/>
      <c r="BIM78"/>
      <c r="BIN78"/>
      <c r="BIO78"/>
      <c r="BIP78"/>
      <c r="BIQ78"/>
      <c r="BIR78"/>
      <c r="BIS78"/>
      <c r="BIT78"/>
      <c r="BIU78"/>
      <c r="BIV78"/>
      <c r="BIW78"/>
      <c r="BIX78"/>
      <c r="BIY78"/>
      <c r="BIZ78"/>
      <c r="BJA78"/>
      <c r="BJB78"/>
      <c r="BJC78"/>
      <c r="BJD78"/>
      <c r="BJE78"/>
      <c r="BJF78"/>
      <c r="BJG78"/>
      <c r="BJH78"/>
      <c r="BJI78"/>
      <c r="BJJ78"/>
      <c r="BJK78"/>
      <c r="BJL78"/>
      <c r="BJM78"/>
      <c r="BJN78"/>
      <c r="BJO78"/>
      <c r="BJP78"/>
      <c r="BJQ78"/>
      <c r="BJR78"/>
      <c r="BJS78"/>
      <c r="BJT78"/>
      <c r="BJU78"/>
      <c r="BJV78"/>
      <c r="BJW78"/>
      <c r="BJX78"/>
      <c r="BJY78"/>
      <c r="BJZ78"/>
      <c r="BKA78"/>
      <c r="BKB78"/>
      <c r="BKC78"/>
      <c r="BKD78"/>
      <c r="BKE78"/>
      <c r="BKF78"/>
      <c r="BKG78"/>
      <c r="BKH78"/>
      <c r="BKI78"/>
      <c r="BKJ78"/>
      <c r="BKK78"/>
      <c r="BKL78"/>
      <c r="BKM78"/>
      <c r="BKN78"/>
      <c r="BKO78"/>
      <c r="BKP78"/>
      <c r="BKQ78"/>
      <c r="BKR78"/>
      <c r="BKS78"/>
      <c r="BKT78"/>
      <c r="BKU78"/>
      <c r="BKV78"/>
      <c r="BKW78"/>
      <c r="BKX78"/>
      <c r="BKY78"/>
      <c r="BKZ78"/>
      <c r="BLA78"/>
      <c r="BLB78"/>
      <c r="BLC78"/>
      <c r="BLD78"/>
      <c r="BLE78"/>
      <c r="BLF78"/>
      <c r="BLG78"/>
      <c r="BLH78"/>
      <c r="BLI78"/>
      <c r="BLJ78"/>
      <c r="BLK78"/>
      <c r="BLL78"/>
      <c r="BLM78"/>
      <c r="BLN78"/>
      <c r="BLO78"/>
      <c r="BLP78"/>
      <c r="BLQ78"/>
      <c r="BLR78"/>
      <c r="BLS78"/>
      <c r="BLT78"/>
      <c r="BLU78"/>
      <c r="BLV78"/>
      <c r="BLW78"/>
      <c r="BLX78"/>
      <c r="BLY78"/>
      <c r="BLZ78"/>
      <c r="BMA78"/>
      <c r="BMB78"/>
      <c r="BMC78"/>
      <c r="BMD78"/>
      <c r="BME78"/>
      <c r="BMF78"/>
      <c r="BMG78"/>
      <c r="BMH78"/>
      <c r="BMI78"/>
      <c r="BMJ78"/>
      <c r="BMK78"/>
      <c r="BML78"/>
      <c r="BMM78"/>
      <c r="BMN78"/>
      <c r="BMO78"/>
      <c r="BMP78"/>
      <c r="BMQ78"/>
      <c r="BMR78"/>
      <c r="BMS78"/>
      <c r="BMT78"/>
      <c r="BMU78"/>
      <c r="BMV78"/>
      <c r="BMW78"/>
      <c r="BMX78"/>
      <c r="BMY78"/>
      <c r="BMZ78"/>
      <c r="BNA78"/>
      <c r="BNB78"/>
      <c r="BNC78"/>
      <c r="BND78"/>
      <c r="BNE78"/>
      <c r="BNF78"/>
      <c r="BNG78"/>
      <c r="BNH78"/>
      <c r="BNI78"/>
      <c r="BNJ78"/>
      <c r="BNK78"/>
      <c r="BNL78"/>
      <c r="BNM78"/>
      <c r="BNN78"/>
      <c r="BNO78"/>
      <c r="BNP78"/>
      <c r="BNQ78"/>
      <c r="BNR78"/>
      <c r="BNS78"/>
      <c r="BNT78"/>
      <c r="BNU78"/>
      <c r="BNV78"/>
      <c r="BNW78"/>
      <c r="BNX78"/>
      <c r="BNY78"/>
      <c r="BNZ78"/>
      <c r="BOA78"/>
      <c r="BOB78"/>
      <c r="BOC78"/>
      <c r="BOD78"/>
      <c r="BOE78"/>
      <c r="BOF78"/>
      <c r="BOG78"/>
      <c r="BOH78"/>
      <c r="BOI78"/>
      <c r="BOJ78"/>
      <c r="BOK78"/>
      <c r="BOL78"/>
      <c r="BOM78"/>
      <c r="BON78"/>
      <c r="BOO78"/>
      <c r="BOP78"/>
      <c r="BOQ78"/>
      <c r="BOR78"/>
      <c r="BOS78"/>
      <c r="BOT78"/>
      <c r="BOU78"/>
      <c r="BOV78"/>
      <c r="BOW78"/>
      <c r="BOX78"/>
      <c r="BOY78"/>
      <c r="BOZ78"/>
      <c r="BPA78"/>
      <c r="BPB78"/>
      <c r="BPC78"/>
      <c r="BPD78"/>
      <c r="BPE78"/>
      <c r="BPF78"/>
      <c r="BPG78"/>
      <c r="BPH78"/>
      <c r="BPI78"/>
      <c r="BPJ78"/>
      <c r="BPK78"/>
      <c r="BPL78"/>
      <c r="BPM78"/>
      <c r="BPN78"/>
      <c r="BPO78"/>
      <c r="BPP78"/>
      <c r="BPQ78"/>
      <c r="BPR78"/>
      <c r="BPS78"/>
      <c r="BPT78"/>
      <c r="BPU78"/>
      <c r="BPV78"/>
      <c r="BPW78"/>
      <c r="BPX78"/>
      <c r="BPY78"/>
      <c r="BPZ78"/>
      <c r="BQA78"/>
      <c r="BQB78"/>
      <c r="BQC78"/>
      <c r="BQD78"/>
      <c r="BQE78"/>
      <c r="BQF78"/>
      <c r="BQG78"/>
      <c r="BQH78"/>
      <c r="BQI78"/>
      <c r="BQJ78"/>
      <c r="BQK78"/>
      <c r="BQL78"/>
      <c r="BQM78"/>
      <c r="BQN78"/>
      <c r="BQO78"/>
      <c r="BQP78"/>
      <c r="BQQ78"/>
      <c r="BQR78"/>
      <c r="BQS78"/>
      <c r="BQT78"/>
      <c r="BQU78"/>
      <c r="BQV78"/>
      <c r="BQW78"/>
      <c r="BQX78"/>
      <c r="BQY78"/>
      <c r="BQZ78"/>
      <c r="BRA78"/>
      <c r="BRB78"/>
      <c r="BRC78"/>
      <c r="BRD78"/>
      <c r="BRE78"/>
      <c r="BRF78"/>
      <c r="BRG78"/>
      <c r="BRH78"/>
      <c r="BRI78"/>
      <c r="BRJ78"/>
      <c r="BRK78"/>
      <c r="BRL78"/>
      <c r="BRM78"/>
      <c r="BRN78"/>
      <c r="BRO78"/>
      <c r="BRP78"/>
      <c r="BRQ78"/>
      <c r="BRR78"/>
      <c r="BRS78"/>
      <c r="BRT78"/>
      <c r="BRU78"/>
      <c r="BRV78"/>
      <c r="BRW78"/>
      <c r="BRX78"/>
      <c r="BRY78"/>
      <c r="BRZ78"/>
      <c r="BSA78"/>
      <c r="BSB78"/>
      <c r="BSC78"/>
      <c r="BSD78"/>
      <c r="BSE78"/>
      <c r="BSF78"/>
      <c r="BSG78"/>
      <c r="BSH78"/>
      <c r="BSI78"/>
      <c r="BSJ78"/>
      <c r="BSK78"/>
      <c r="BSL78"/>
      <c r="BSM78"/>
      <c r="BSN78"/>
      <c r="BSO78"/>
      <c r="BSP78"/>
      <c r="BSQ78"/>
      <c r="BSR78"/>
      <c r="BSS78"/>
      <c r="BST78"/>
      <c r="BSU78"/>
      <c r="BSV78"/>
      <c r="BSW78"/>
      <c r="BSX78"/>
      <c r="BSY78"/>
      <c r="BSZ78"/>
      <c r="BTA78"/>
      <c r="BTB78"/>
      <c r="BTC78"/>
      <c r="BTD78"/>
      <c r="BTE78"/>
      <c r="BTF78"/>
      <c r="BTG78"/>
      <c r="BTH78"/>
      <c r="BTI78"/>
      <c r="BTJ78"/>
      <c r="BTK78"/>
      <c r="BTL78"/>
      <c r="BTM78"/>
      <c r="BTN78"/>
      <c r="BTO78"/>
      <c r="BTP78"/>
      <c r="BTQ78"/>
      <c r="BTR78"/>
      <c r="BTS78"/>
      <c r="BTT78"/>
      <c r="BTU78"/>
      <c r="BTV78"/>
      <c r="BTW78"/>
      <c r="BTX78"/>
      <c r="BTY78"/>
      <c r="BTZ78"/>
      <c r="BUA78"/>
      <c r="BUB78"/>
      <c r="BUC78"/>
      <c r="BUD78"/>
      <c r="BUE78"/>
      <c r="BUF78"/>
      <c r="BUG78"/>
      <c r="BUH78"/>
      <c r="BUI78"/>
      <c r="BUJ78"/>
      <c r="BUK78"/>
      <c r="BUL78"/>
      <c r="BUM78"/>
      <c r="BUN78"/>
      <c r="BUO78"/>
      <c r="BUP78"/>
      <c r="BUQ78"/>
      <c r="BUR78"/>
      <c r="BUS78"/>
      <c r="BUT78"/>
      <c r="BUU78"/>
      <c r="BUV78"/>
      <c r="BUW78"/>
      <c r="BUX78"/>
      <c r="BUY78"/>
      <c r="BUZ78"/>
      <c r="BVA78"/>
      <c r="BVB78"/>
      <c r="BVC78"/>
      <c r="BVD78"/>
      <c r="BVE78"/>
      <c r="BVF78"/>
      <c r="BVG78"/>
      <c r="BVH78"/>
      <c r="BVI78"/>
      <c r="BVJ78"/>
      <c r="BVK78"/>
      <c r="BVL78"/>
      <c r="BVM78"/>
      <c r="BVN78"/>
      <c r="BVO78"/>
      <c r="BVP78"/>
      <c r="BVQ78"/>
      <c r="BVR78"/>
      <c r="BVS78"/>
      <c r="BVT78"/>
      <c r="BVU78"/>
      <c r="BVV78"/>
      <c r="BVW78"/>
      <c r="BVX78"/>
      <c r="BVY78"/>
      <c r="BVZ78"/>
      <c r="BWA78"/>
      <c r="BWB78"/>
      <c r="BWC78"/>
      <c r="BWD78"/>
      <c r="BWE78"/>
      <c r="BWF78"/>
      <c r="BWG78"/>
      <c r="BWH78"/>
      <c r="BWI78"/>
      <c r="BWJ78"/>
      <c r="BWK78"/>
      <c r="BWL78"/>
      <c r="BWM78"/>
      <c r="BWN78"/>
      <c r="BWO78"/>
      <c r="BWP78"/>
      <c r="BWQ78"/>
      <c r="BWR78"/>
      <c r="BWS78"/>
      <c r="BWT78"/>
      <c r="BWU78"/>
      <c r="BWV78"/>
      <c r="BWW78"/>
      <c r="BWX78"/>
      <c r="BWY78"/>
      <c r="BWZ78"/>
      <c r="BXA78"/>
      <c r="BXB78"/>
      <c r="BXC78"/>
      <c r="BXD78"/>
      <c r="BXE78"/>
      <c r="BXF78"/>
      <c r="BXG78"/>
      <c r="BXH78"/>
      <c r="BXI78"/>
      <c r="BXJ78"/>
      <c r="BXK78"/>
      <c r="BXL78"/>
      <c r="BXM78"/>
      <c r="BXN78"/>
      <c r="BXO78"/>
      <c r="BXP78"/>
      <c r="BXQ78"/>
      <c r="BXR78"/>
      <c r="BXS78"/>
      <c r="BXT78"/>
      <c r="BXU78"/>
      <c r="BXV78"/>
      <c r="BXW78"/>
      <c r="BXX78"/>
      <c r="BXY78"/>
      <c r="BXZ78"/>
      <c r="BYA78"/>
      <c r="BYB78"/>
      <c r="BYC78"/>
      <c r="BYD78"/>
      <c r="BYE78"/>
      <c r="BYF78"/>
      <c r="BYG78"/>
      <c r="BYH78"/>
      <c r="BYI78"/>
      <c r="BYJ78"/>
      <c r="BYK78"/>
      <c r="BYL78"/>
      <c r="BYM78"/>
      <c r="BYN78"/>
      <c r="BYO78"/>
      <c r="BYP78"/>
      <c r="BYQ78"/>
      <c r="BYR78"/>
      <c r="BYS78"/>
      <c r="BYT78"/>
      <c r="BYU78"/>
      <c r="BYV78"/>
      <c r="BYW78"/>
      <c r="BYX78"/>
      <c r="BYY78"/>
      <c r="BYZ78"/>
      <c r="BZA78"/>
      <c r="BZB78"/>
      <c r="BZC78"/>
      <c r="BZD78"/>
      <c r="BZE78"/>
      <c r="BZF78"/>
      <c r="BZG78"/>
      <c r="BZH78"/>
      <c r="BZI78"/>
      <c r="BZJ78"/>
      <c r="BZK78"/>
      <c r="BZL78"/>
      <c r="BZM78"/>
      <c r="BZN78"/>
      <c r="BZO78"/>
      <c r="BZP78"/>
      <c r="BZQ78"/>
      <c r="BZR78"/>
      <c r="BZS78"/>
      <c r="BZT78"/>
      <c r="BZU78"/>
      <c r="BZV78"/>
      <c r="BZW78"/>
      <c r="BZX78"/>
      <c r="BZY78"/>
      <c r="BZZ78"/>
      <c r="CAA78"/>
      <c r="CAB78"/>
      <c r="CAC78"/>
      <c r="CAD78"/>
      <c r="CAE78"/>
      <c r="CAF78"/>
      <c r="CAG78"/>
      <c r="CAH78"/>
      <c r="CAI78"/>
      <c r="CAJ78"/>
      <c r="CAK78"/>
      <c r="CAL78"/>
      <c r="CAM78"/>
      <c r="CAN78"/>
      <c r="CAO78"/>
      <c r="CAP78"/>
      <c r="CAQ78"/>
      <c r="CAR78"/>
      <c r="CAS78"/>
      <c r="CAT78"/>
      <c r="CAU78"/>
      <c r="CAV78"/>
      <c r="CAW78"/>
      <c r="CAX78"/>
      <c r="CAY78"/>
      <c r="CAZ78"/>
      <c r="CBA78"/>
      <c r="CBB78"/>
      <c r="CBC78"/>
      <c r="CBD78"/>
      <c r="CBE78"/>
      <c r="CBF78"/>
      <c r="CBG78"/>
      <c r="CBH78"/>
      <c r="CBI78"/>
      <c r="CBJ78"/>
      <c r="CBK78"/>
      <c r="CBL78"/>
      <c r="CBM78"/>
      <c r="CBN78"/>
      <c r="CBO78"/>
      <c r="CBP78"/>
      <c r="CBQ78"/>
      <c r="CBR78"/>
      <c r="CBS78"/>
      <c r="CBT78"/>
      <c r="CBU78"/>
      <c r="CBV78"/>
      <c r="CBW78"/>
      <c r="CBX78"/>
      <c r="CBY78"/>
      <c r="CBZ78"/>
      <c r="CCA78"/>
      <c r="CCB78"/>
      <c r="CCC78"/>
      <c r="CCD78"/>
      <c r="CCE78"/>
      <c r="CCF78"/>
      <c r="CCG78"/>
      <c r="CCH78"/>
      <c r="CCI78"/>
      <c r="CCJ78"/>
      <c r="CCK78"/>
      <c r="CCL78"/>
      <c r="CCM78"/>
      <c r="CCN78"/>
      <c r="CCO78"/>
      <c r="CCP78"/>
      <c r="CCQ78"/>
      <c r="CCR78"/>
      <c r="CCS78"/>
      <c r="CCT78"/>
      <c r="CCU78"/>
      <c r="CCV78"/>
      <c r="CCW78"/>
      <c r="CCX78"/>
      <c r="CCY78"/>
      <c r="CCZ78"/>
      <c r="CDA78"/>
      <c r="CDB78"/>
      <c r="CDC78"/>
      <c r="CDD78"/>
      <c r="CDE78"/>
      <c r="CDF78"/>
      <c r="CDG78"/>
      <c r="CDH78"/>
      <c r="CDI78"/>
      <c r="CDJ78"/>
      <c r="CDK78"/>
      <c r="CDL78"/>
      <c r="CDM78"/>
      <c r="CDN78"/>
      <c r="CDO78"/>
      <c r="CDP78"/>
      <c r="CDQ78"/>
      <c r="CDR78"/>
      <c r="CDS78"/>
      <c r="CDT78"/>
      <c r="CDU78"/>
      <c r="CDV78"/>
      <c r="CDW78"/>
      <c r="CDX78"/>
      <c r="CDY78"/>
      <c r="CDZ78"/>
      <c r="CEA78"/>
      <c r="CEB78"/>
      <c r="CEC78"/>
      <c r="CED78"/>
      <c r="CEE78"/>
      <c r="CEF78"/>
      <c r="CEG78"/>
      <c r="CEH78"/>
      <c r="CEI78"/>
      <c r="CEJ78"/>
      <c r="CEK78"/>
      <c r="CEL78"/>
      <c r="CEM78"/>
      <c r="CEN78"/>
      <c r="CEO78"/>
      <c r="CEP78"/>
      <c r="CEQ78"/>
      <c r="CER78"/>
      <c r="CES78"/>
      <c r="CET78"/>
      <c r="CEU78"/>
      <c r="CEV78"/>
      <c r="CEW78"/>
      <c r="CEX78"/>
      <c r="CEY78"/>
      <c r="CEZ78"/>
      <c r="CFA78"/>
      <c r="CFB78"/>
      <c r="CFC78"/>
      <c r="CFD78"/>
      <c r="CFE78"/>
      <c r="CFF78"/>
      <c r="CFG78"/>
      <c r="CFH78"/>
      <c r="CFI78"/>
      <c r="CFJ78"/>
      <c r="CFK78"/>
      <c r="CFL78"/>
      <c r="CFM78"/>
      <c r="CFN78"/>
      <c r="CFO78"/>
      <c r="CFP78"/>
      <c r="CFQ78"/>
      <c r="CFR78"/>
      <c r="CFS78"/>
      <c r="CFT78"/>
      <c r="CFU78"/>
      <c r="CFV78"/>
      <c r="CFW78"/>
      <c r="CFX78"/>
      <c r="CFY78"/>
      <c r="CFZ78"/>
      <c r="CGA78"/>
      <c r="CGB78"/>
      <c r="CGC78"/>
      <c r="CGD78"/>
      <c r="CGE78"/>
      <c r="CGF78"/>
      <c r="CGG78"/>
      <c r="CGH78"/>
      <c r="CGI78"/>
      <c r="CGJ78"/>
      <c r="CGK78"/>
      <c r="CGL78"/>
      <c r="CGM78"/>
      <c r="CGN78"/>
      <c r="CGO78"/>
      <c r="CGP78"/>
      <c r="CGQ78"/>
      <c r="CGR78"/>
      <c r="CGS78"/>
      <c r="CGT78"/>
      <c r="CGU78"/>
      <c r="CGV78"/>
      <c r="CGW78"/>
      <c r="CGX78"/>
      <c r="CGY78"/>
      <c r="CGZ78"/>
      <c r="CHA78"/>
      <c r="CHB78"/>
      <c r="CHC78"/>
      <c r="CHD78"/>
      <c r="CHE78"/>
      <c r="CHF78"/>
      <c r="CHG78"/>
      <c r="CHH78"/>
      <c r="CHI78"/>
      <c r="CHJ78"/>
      <c r="CHK78"/>
      <c r="CHL78"/>
      <c r="CHM78"/>
      <c r="CHN78"/>
      <c r="CHO78"/>
      <c r="CHP78"/>
      <c r="CHQ78"/>
      <c r="CHR78"/>
      <c r="CHS78"/>
      <c r="CHT78"/>
      <c r="CHU78"/>
      <c r="CHV78"/>
      <c r="CHW78"/>
      <c r="CHX78"/>
      <c r="CHY78"/>
      <c r="CHZ78"/>
      <c r="CIA78"/>
      <c r="CIB78"/>
      <c r="CIC78"/>
      <c r="CID78"/>
      <c r="CIE78"/>
      <c r="CIF78"/>
      <c r="CIG78"/>
      <c r="CIH78"/>
      <c r="CII78"/>
      <c r="CIJ78"/>
      <c r="CIK78"/>
      <c r="CIL78"/>
      <c r="CIM78"/>
      <c r="CIN78"/>
      <c r="CIO78"/>
      <c r="CIP78"/>
      <c r="CIQ78"/>
      <c r="CIR78"/>
      <c r="CIS78"/>
      <c r="CIT78"/>
      <c r="CIU78"/>
      <c r="CIV78"/>
      <c r="CIW78"/>
      <c r="CIX78"/>
      <c r="CIY78"/>
      <c r="CIZ78"/>
      <c r="CJA78"/>
      <c r="CJB78"/>
      <c r="CJC78"/>
      <c r="CJD78"/>
      <c r="CJE78"/>
      <c r="CJF78"/>
      <c r="CJG78"/>
      <c r="CJH78"/>
      <c r="CJI78"/>
      <c r="CJJ78"/>
      <c r="CJK78"/>
      <c r="CJL78"/>
      <c r="CJM78"/>
      <c r="CJN78"/>
      <c r="CJO78"/>
      <c r="CJP78"/>
      <c r="CJQ78"/>
      <c r="CJR78"/>
      <c r="CJS78"/>
      <c r="CJT78"/>
      <c r="CJU78"/>
      <c r="CJV78"/>
      <c r="CJW78"/>
      <c r="CJX78"/>
      <c r="CJY78"/>
      <c r="CJZ78"/>
      <c r="CKA78"/>
      <c r="CKB78"/>
      <c r="CKC78"/>
      <c r="CKD78"/>
      <c r="CKE78"/>
      <c r="CKF78"/>
      <c r="CKG78"/>
      <c r="CKH78"/>
      <c r="CKI78"/>
      <c r="CKJ78"/>
      <c r="CKK78"/>
      <c r="CKL78"/>
      <c r="CKM78"/>
      <c r="CKN78"/>
      <c r="CKO78"/>
      <c r="CKP78"/>
      <c r="CKQ78"/>
      <c r="CKR78"/>
      <c r="CKS78"/>
      <c r="CKT78"/>
      <c r="CKU78"/>
      <c r="CKV78"/>
      <c r="CKW78"/>
      <c r="CKX78"/>
      <c r="CKY78"/>
      <c r="CKZ78"/>
      <c r="CLA78"/>
      <c r="CLB78"/>
      <c r="CLC78"/>
      <c r="CLD78"/>
      <c r="CLE78"/>
      <c r="CLF78"/>
      <c r="CLG78"/>
      <c r="CLH78"/>
      <c r="CLI78"/>
      <c r="CLJ78"/>
      <c r="CLK78"/>
      <c r="CLL78"/>
      <c r="CLM78"/>
      <c r="CLN78"/>
      <c r="CLO78"/>
      <c r="CLP78"/>
      <c r="CLQ78"/>
      <c r="CLR78"/>
      <c r="CLS78"/>
      <c r="CLT78"/>
      <c r="CLU78"/>
      <c r="CLV78"/>
      <c r="CLW78"/>
      <c r="CLX78"/>
      <c r="CLY78"/>
      <c r="CLZ78"/>
      <c r="CMA78"/>
      <c r="CMB78"/>
      <c r="CMC78"/>
      <c r="CMD78"/>
      <c r="CME78"/>
      <c r="CMF78"/>
      <c r="CMG78"/>
      <c r="CMH78"/>
      <c r="CMI78"/>
      <c r="CMJ78"/>
      <c r="CMK78"/>
      <c r="CML78"/>
      <c r="CMM78"/>
      <c r="CMN78"/>
      <c r="CMO78"/>
      <c r="CMP78"/>
      <c r="CMQ78"/>
      <c r="CMR78"/>
      <c r="CMS78"/>
      <c r="CMT78"/>
      <c r="CMU78"/>
      <c r="CMV78"/>
      <c r="CMW78"/>
      <c r="CMX78"/>
      <c r="CMY78"/>
      <c r="CMZ78"/>
      <c r="CNA78"/>
      <c r="CNB78"/>
      <c r="CNC78"/>
      <c r="CND78"/>
      <c r="CNE78"/>
      <c r="CNF78"/>
      <c r="CNG78"/>
      <c r="CNH78"/>
      <c r="CNI78"/>
      <c r="CNJ78"/>
      <c r="CNK78"/>
      <c r="CNL78"/>
      <c r="CNM78"/>
      <c r="CNN78"/>
      <c r="CNO78"/>
      <c r="CNP78"/>
      <c r="CNQ78"/>
      <c r="CNR78"/>
      <c r="CNS78"/>
      <c r="CNT78"/>
      <c r="CNU78"/>
      <c r="CNV78"/>
      <c r="CNW78"/>
      <c r="CNX78"/>
      <c r="CNY78"/>
      <c r="CNZ78"/>
      <c r="COA78"/>
      <c r="COB78"/>
      <c r="COC78"/>
      <c r="COD78"/>
      <c r="COE78"/>
      <c r="COF78"/>
      <c r="COG78"/>
      <c r="COH78"/>
      <c r="COI78"/>
      <c r="COJ78"/>
      <c r="COK78"/>
      <c r="COL78"/>
      <c r="COM78"/>
      <c r="CON78"/>
      <c r="COO78"/>
      <c r="COP78"/>
      <c r="COQ78"/>
      <c r="COR78"/>
      <c r="COS78"/>
      <c r="COT78"/>
      <c r="COU78"/>
      <c r="COV78"/>
      <c r="COW78"/>
      <c r="COX78"/>
      <c r="COY78"/>
      <c r="COZ78"/>
      <c r="CPA78"/>
      <c r="CPB78"/>
      <c r="CPC78"/>
      <c r="CPD78"/>
      <c r="CPE78"/>
      <c r="CPF78"/>
      <c r="CPG78"/>
      <c r="CPH78"/>
      <c r="CPI78"/>
      <c r="CPJ78"/>
      <c r="CPK78"/>
      <c r="CPL78"/>
      <c r="CPM78"/>
      <c r="CPN78"/>
      <c r="CPO78"/>
      <c r="CPP78"/>
      <c r="CPQ78"/>
      <c r="CPR78"/>
      <c r="CPS78"/>
      <c r="CPT78"/>
      <c r="CPU78"/>
      <c r="CPV78"/>
      <c r="CPW78"/>
      <c r="CPX78"/>
      <c r="CPY78"/>
      <c r="CPZ78"/>
      <c r="CQA78"/>
      <c r="CQB78"/>
      <c r="CQC78"/>
      <c r="CQD78"/>
      <c r="CQE78"/>
      <c r="CQF78"/>
      <c r="CQG78"/>
      <c r="CQH78"/>
      <c r="CQI78"/>
      <c r="CQJ78"/>
      <c r="CQK78"/>
      <c r="CQL78"/>
      <c r="CQM78"/>
      <c r="CQN78"/>
      <c r="CQO78"/>
      <c r="CQP78"/>
      <c r="CQQ78"/>
      <c r="CQR78"/>
      <c r="CQS78"/>
      <c r="CQT78"/>
      <c r="CQU78"/>
      <c r="CQV78"/>
      <c r="CQW78"/>
      <c r="CQX78"/>
      <c r="CQY78"/>
      <c r="CQZ78"/>
      <c r="CRA78"/>
      <c r="CRB78"/>
      <c r="CRC78"/>
      <c r="CRD78"/>
      <c r="CRE78"/>
      <c r="CRF78"/>
      <c r="CRG78"/>
      <c r="CRH78"/>
      <c r="CRI78"/>
      <c r="CRJ78"/>
      <c r="CRK78"/>
      <c r="CRL78"/>
      <c r="CRM78"/>
      <c r="CRN78"/>
      <c r="CRO78"/>
      <c r="CRP78"/>
      <c r="CRQ78"/>
      <c r="CRR78"/>
      <c r="CRS78"/>
      <c r="CRT78"/>
      <c r="CRU78"/>
      <c r="CRV78"/>
      <c r="CRW78"/>
      <c r="CRX78"/>
      <c r="CRY78"/>
      <c r="CRZ78"/>
      <c r="CSA78"/>
      <c r="CSB78"/>
      <c r="CSC78"/>
      <c r="CSD78"/>
      <c r="CSE78"/>
      <c r="CSF78"/>
      <c r="CSG78"/>
      <c r="CSH78"/>
      <c r="CSI78"/>
      <c r="CSJ78"/>
      <c r="CSK78"/>
      <c r="CSL78"/>
      <c r="CSM78"/>
      <c r="CSN78"/>
      <c r="CSO78"/>
      <c r="CSP78"/>
      <c r="CSQ78"/>
      <c r="CSR78"/>
      <c r="CSS78"/>
      <c r="CST78"/>
      <c r="CSU78"/>
      <c r="CSV78"/>
      <c r="CSW78"/>
      <c r="CSX78"/>
      <c r="CSY78"/>
      <c r="CSZ78"/>
      <c r="CTA78"/>
      <c r="CTB78"/>
      <c r="CTC78"/>
      <c r="CTD78"/>
      <c r="CTE78"/>
      <c r="CTF78"/>
      <c r="CTG78"/>
      <c r="CTH78"/>
      <c r="CTI78"/>
      <c r="CTJ78"/>
      <c r="CTK78"/>
      <c r="CTL78"/>
      <c r="CTM78"/>
      <c r="CTN78"/>
      <c r="CTO78"/>
      <c r="CTP78"/>
      <c r="CTQ78"/>
      <c r="CTR78"/>
      <c r="CTS78"/>
      <c r="CTT78"/>
      <c r="CTU78"/>
      <c r="CTV78"/>
      <c r="CTW78"/>
      <c r="CTX78"/>
      <c r="CTY78"/>
      <c r="CTZ78"/>
      <c r="CUA78"/>
      <c r="CUB78"/>
      <c r="CUC78"/>
      <c r="CUD78"/>
      <c r="CUE78"/>
      <c r="CUF78"/>
      <c r="CUG78"/>
      <c r="CUH78"/>
      <c r="CUI78"/>
      <c r="CUJ78"/>
      <c r="CUK78"/>
      <c r="CUL78"/>
      <c r="CUM78"/>
      <c r="CUN78"/>
      <c r="CUO78"/>
      <c r="CUP78"/>
      <c r="CUQ78"/>
      <c r="CUR78"/>
      <c r="CUS78"/>
      <c r="CUT78"/>
      <c r="CUU78"/>
      <c r="CUV78"/>
      <c r="CUW78"/>
      <c r="CUX78"/>
      <c r="CUY78"/>
      <c r="CUZ78"/>
      <c r="CVA78"/>
      <c r="CVB78"/>
      <c r="CVC78"/>
      <c r="CVD78"/>
      <c r="CVE78"/>
      <c r="CVF78"/>
      <c r="CVG78"/>
      <c r="CVH78"/>
      <c r="CVI78"/>
      <c r="CVJ78"/>
      <c r="CVK78"/>
      <c r="CVL78"/>
      <c r="CVM78"/>
      <c r="CVN78"/>
      <c r="CVO78"/>
      <c r="CVP78"/>
      <c r="CVQ78"/>
      <c r="CVR78"/>
      <c r="CVS78"/>
      <c r="CVT78"/>
      <c r="CVU78"/>
      <c r="CVV78"/>
      <c r="CVW78"/>
      <c r="CVX78"/>
      <c r="CVY78"/>
      <c r="CVZ78"/>
      <c r="CWA78"/>
      <c r="CWB78"/>
      <c r="CWC78"/>
      <c r="CWD78"/>
      <c r="CWE78"/>
      <c r="CWF78"/>
      <c r="CWG78"/>
      <c r="CWH78"/>
      <c r="CWI78"/>
      <c r="CWJ78"/>
      <c r="CWK78"/>
      <c r="CWL78"/>
      <c r="CWM78"/>
      <c r="CWN78"/>
      <c r="CWO78"/>
      <c r="CWP78"/>
      <c r="CWQ78"/>
      <c r="CWR78"/>
      <c r="CWS78"/>
      <c r="CWT78"/>
      <c r="CWU78"/>
      <c r="CWV78"/>
      <c r="CWW78"/>
      <c r="CWX78"/>
      <c r="CWY78"/>
      <c r="CWZ78"/>
      <c r="CXA78"/>
      <c r="CXB78"/>
      <c r="CXC78"/>
      <c r="CXD78"/>
      <c r="CXE78"/>
      <c r="CXF78"/>
      <c r="CXG78"/>
      <c r="CXH78"/>
      <c r="CXI78"/>
      <c r="CXJ78"/>
      <c r="CXK78"/>
      <c r="CXL78"/>
      <c r="CXM78"/>
      <c r="CXN78"/>
      <c r="CXO78"/>
      <c r="CXP78"/>
      <c r="CXQ78"/>
      <c r="CXR78"/>
      <c r="CXS78"/>
      <c r="CXT78"/>
      <c r="CXU78"/>
      <c r="CXV78"/>
      <c r="CXW78"/>
      <c r="CXX78"/>
      <c r="CXY78"/>
      <c r="CXZ78"/>
      <c r="CYA78"/>
      <c r="CYB78"/>
      <c r="CYC78"/>
      <c r="CYD78"/>
      <c r="CYE78"/>
      <c r="CYF78"/>
      <c r="CYG78"/>
      <c r="CYH78"/>
      <c r="CYI78"/>
      <c r="CYJ78"/>
      <c r="CYK78"/>
      <c r="CYL78"/>
      <c r="CYM78"/>
      <c r="CYN78"/>
      <c r="CYO78"/>
      <c r="CYP78"/>
      <c r="CYQ78"/>
      <c r="CYR78"/>
      <c r="CYS78"/>
      <c r="CYT78"/>
      <c r="CYU78"/>
      <c r="CYV78"/>
      <c r="CYW78"/>
      <c r="CYX78"/>
      <c r="CYY78"/>
      <c r="CYZ78"/>
      <c r="CZA78"/>
      <c r="CZB78"/>
      <c r="CZC78"/>
      <c r="CZD78"/>
      <c r="CZE78"/>
      <c r="CZF78"/>
      <c r="CZG78"/>
      <c r="CZH78"/>
      <c r="CZI78"/>
      <c r="CZJ78"/>
      <c r="CZK78"/>
      <c r="CZL78"/>
      <c r="CZM78"/>
      <c r="CZN78"/>
      <c r="CZO78"/>
      <c r="CZP78"/>
      <c r="CZQ78"/>
      <c r="CZR78"/>
      <c r="CZS78"/>
      <c r="CZT78"/>
      <c r="CZU78"/>
      <c r="CZV78"/>
      <c r="CZW78"/>
      <c r="CZX78"/>
      <c r="CZY78"/>
      <c r="CZZ78"/>
      <c r="DAA78"/>
      <c r="DAB78"/>
      <c r="DAC78"/>
      <c r="DAD78"/>
      <c r="DAE78"/>
      <c r="DAF78"/>
      <c r="DAG78"/>
      <c r="DAH78"/>
      <c r="DAI78"/>
      <c r="DAJ78"/>
      <c r="DAK78"/>
      <c r="DAL78"/>
      <c r="DAM78"/>
      <c r="DAN78"/>
      <c r="DAO78"/>
      <c r="DAP78"/>
      <c r="DAQ78"/>
      <c r="DAR78"/>
      <c r="DAS78"/>
      <c r="DAT78"/>
      <c r="DAU78"/>
      <c r="DAV78"/>
      <c r="DAW78"/>
      <c r="DAX78"/>
      <c r="DAY78"/>
      <c r="DAZ78"/>
      <c r="DBA78"/>
      <c r="DBB78"/>
      <c r="DBC78"/>
      <c r="DBD78"/>
      <c r="DBE78"/>
      <c r="DBF78"/>
      <c r="DBG78"/>
      <c r="DBH78"/>
      <c r="DBI78"/>
      <c r="DBJ78"/>
      <c r="DBK78"/>
      <c r="DBL78"/>
      <c r="DBM78"/>
      <c r="DBN78"/>
      <c r="DBO78"/>
      <c r="DBP78"/>
      <c r="DBQ78"/>
      <c r="DBR78"/>
      <c r="DBS78"/>
      <c r="DBT78"/>
      <c r="DBU78"/>
      <c r="DBV78"/>
      <c r="DBW78"/>
      <c r="DBX78"/>
      <c r="DBY78"/>
      <c r="DBZ78"/>
      <c r="DCA78"/>
      <c r="DCB78"/>
      <c r="DCC78"/>
      <c r="DCD78"/>
      <c r="DCE78"/>
      <c r="DCF78"/>
      <c r="DCG78"/>
      <c r="DCH78"/>
      <c r="DCI78"/>
      <c r="DCJ78"/>
      <c r="DCK78"/>
      <c r="DCL78"/>
      <c r="DCM78"/>
      <c r="DCN78"/>
      <c r="DCO78"/>
      <c r="DCP78"/>
      <c r="DCQ78"/>
      <c r="DCR78"/>
      <c r="DCS78"/>
      <c r="DCT78"/>
      <c r="DCU78"/>
      <c r="DCV78"/>
      <c r="DCW78"/>
      <c r="DCX78"/>
      <c r="DCY78"/>
      <c r="DCZ78"/>
      <c r="DDA78"/>
      <c r="DDB78"/>
      <c r="DDC78"/>
      <c r="DDD78"/>
      <c r="DDE78"/>
      <c r="DDF78"/>
      <c r="DDG78"/>
      <c r="DDH78"/>
      <c r="DDI78"/>
      <c r="DDJ78"/>
      <c r="DDK78"/>
      <c r="DDL78"/>
      <c r="DDM78"/>
      <c r="DDN78"/>
      <c r="DDO78"/>
      <c r="DDP78"/>
      <c r="DDQ78"/>
      <c r="DDR78"/>
      <c r="DDS78"/>
      <c r="DDT78"/>
      <c r="DDU78"/>
      <c r="DDV78"/>
      <c r="DDW78"/>
      <c r="DDX78"/>
      <c r="DDY78"/>
      <c r="DDZ78"/>
      <c r="DEA78"/>
      <c r="DEB78"/>
      <c r="DEC78"/>
      <c r="DED78"/>
      <c r="DEE78"/>
      <c r="DEF78"/>
      <c r="DEG78"/>
      <c r="DEH78"/>
      <c r="DEI78"/>
      <c r="DEJ78"/>
      <c r="DEK78"/>
      <c r="DEL78"/>
      <c r="DEM78"/>
      <c r="DEN78"/>
      <c r="DEO78"/>
      <c r="DEP78"/>
      <c r="DEQ78"/>
      <c r="DER78"/>
      <c r="DES78"/>
      <c r="DET78"/>
      <c r="DEU78"/>
      <c r="DEV78"/>
      <c r="DEW78"/>
      <c r="DEX78"/>
      <c r="DEY78"/>
      <c r="DEZ78"/>
      <c r="DFA78"/>
      <c r="DFB78"/>
      <c r="DFC78"/>
      <c r="DFD78"/>
      <c r="DFE78"/>
      <c r="DFF78"/>
      <c r="DFG78"/>
      <c r="DFH78"/>
      <c r="DFI78"/>
      <c r="DFJ78"/>
      <c r="DFK78"/>
      <c r="DFL78"/>
      <c r="DFM78"/>
      <c r="DFN78"/>
      <c r="DFO78"/>
      <c r="DFP78"/>
      <c r="DFQ78"/>
      <c r="DFR78"/>
      <c r="DFS78"/>
      <c r="DFT78"/>
      <c r="DFU78"/>
      <c r="DFV78"/>
      <c r="DFW78"/>
      <c r="DFX78"/>
      <c r="DFY78"/>
      <c r="DFZ78"/>
      <c r="DGA78"/>
      <c r="DGB78"/>
      <c r="DGC78"/>
      <c r="DGD78"/>
      <c r="DGE78"/>
      <c r="DGF78"/>
      <c r="DGG78"/>
      <c r="DGH78"/>
      <c r="DGI78"/>
      <c r="DGJ78"/>
      <c r="DGK78"/>
      <c r="DGL78"/>
      <c r="DGM78"/>
      <c r="DGN78"/>
      <c r="DGO78"/>
      <c r="DGP78"/>
      <c r="DGQ78"/>
      <c r="DGR78"/>
      <c r="DGS78"/>
      <c r="DGT78"/>
      <c r="DGU78"/>
      <c r="DGV78"/>
      <c r="DGW78"/>
      <c r="DGX78"/>
      <c r="DGY78"/>
      <c r="DGZ78"/>
      <c r="DHA78"/>
      <c r="DHB78"/>
      <c r="DHC78"/>
      <c r="DHD78"/>
      <c r="DHE78"/>
      <c r="DHF78"/>
      <c r="DHG78"/>
      <c r="DHH78"/>
      <c r="DHI78"/>
      <c r="DHJ78"/>
      <c r="DHK78"/>
      <c r="DHL78"/>
      <c r="DHM78"/>
      <c r="DHN78"/>
      <c r="DHO78"/>
      <c r="DHP78"/>
      <c r="DHQ78"/>
      <c r="DHR78"/>
      <c r="DHS78"/>
      <c r="DHT78"/>
      <c r="DHU78"/>
      <c r="DHV78"/>
      <c r="DHW78"/>
      <c r="DHX78"/>
      <c r="DHY78"/>
      <c r="DHZ78"/>
      <c r="DIA78"/>
      <c r="DIB78"/>
      <c r="DIC78"/>
      <c r="DID78"/>
      <c r="DIE78"/>
      <c r="DIF78"/>
      <c r="DIG78"/>
      <c r="DIH78"/>
      <c r="DII78"/>
      <c r="DIJ78"/>
      <c r="DIK78"/>
      <c r="DIL78"/>
      <c r="DIM78"/>
      <c r="DIN78"/>
      <c r="DIO78"/>
      <c r="DIP78"/>
      <c r="DIQ78"/>
      <c r="DIR78"/>
      <c r="DIS78"/>
      <c r="DIT78"/>
      <c r="DIU78"/>
      <c r="DIV78"/>
      <c r="DIW78"/>
      <c r="DIX78"/>
      <c r="DIY78"/>
      <c r="DIZ78"/>
      <c r="DJA78"/>
      <c r="DJB78"/>
      <c r="DJC78"/>
      <c r="DJD78"/>
      <c r="DJE78"/>
      <c r="DJF78"/>
      <c r="DJG78"/>
      <c r="DJH78"/>
      <c r="DJI78"/>
      <c r="DJJ78"/>
      <c r="DJK78"/>
      <c r="DJL78"/>
      <c r="DJM78"/>
      <c r="DJN78"/>
      <c r="DJO78"/>
      <c r="DJP78"/>
      <c r="DJQ78"/>
      <c r="DJR78"/>
      <c r="DJS78"/>
      <c r="DJT78"/>
      <c r="DJU78"/>
      <c r="DJV78"/>
      <c r="DJW78"/>
      <c r="DJX78"/>
      <c r="DJY78"/>
      <c r="DJZ78"/>
      <c r="DKA78"/>
      <c r="DKB78"/>
      <c r="DKC78"/>
      <c r="DKD78"/>
      <c r="DKE78"/>
      <c r="DKF78"/>
      <c r="DKG78"/>
      <c r="DKH78"/>
      <c r="DKI78"/>
      <c r="DKJ78"/>
      <c r="DKK78"/>
      <c r="DKL78"/>
      <c r="DKM78"/>
      <c r="DKN78"/>
      <c r="DKO78"/>
      <c r="DKP78"/>
      <c r="DKQ78"/>
      <c r="DKR78"/>
      <c r="DKS78"/>
      <c r="DKT78"/>
      <c r="DKU78"/>
      <c r="DKV78"/>
      <c r="DKW78"/>
      <c r="DKX78"/>
      <c r="DKY78"/>
      <c r="DKZ78"/>
      <c r="DLA78"/>
      <c r="DLB78"/>
      <c r="DLC78"/>
      <c r="DLD78"/>
      <c r="DLE78"/>
      <c r="DLF78"/>
      <c r="DLG78"/>
      <c r="DLH78"/>
      <c r="DLI78"/>
      <c r="DLJ78"/>
      <c r="DLK78"/>
      <c r="DLL78"/>
      <c r="DLM78"/>
      <c r="DLN78"/>
      <c r="DLO78"/>
      <c r="DLP78"/>
      <c r="DLQ78"/>
      <c r="DLR78"/>
      <c r="DLS78"/>
      <c r="DLT78"/>
      <c r="DLU78"/>
      <c r="DLV78"/>
      <c r="DLW78"/>
      <c r="DLX78"/>
      <c r="DLY78"/>
      <c r="DLZ78"/>
      <c r="DMA78"/>
      <c r="DMB78"/>
      <c r="DMC78"/>
      <c r="DMD78"/>
      <c r="DME78"/>
      <c r="DMF78"/>
      <c r="DMG78"/>
      <c r="DMH78"/>
      <c r="DMI78"/>
      <c r="DMJ78"/>
      <c r="DMK78"/>
      <c r="DML78"/>
      <c r="DMM78"/>
      <c r="DMN78"/>
      <c r="DMO78"/>
      <c r="DMP78"/>
      <c r="DMQ78"/>
      <c r="DMR78"/>
      <c r="DMS78"/>
      <c r="DMT78"/>
      <c r="DMU78"/>
      <c r="DMV78"/>
      <c r="DMW78"/>
      <c r="DMX78"/>
      <c r="DMY78"/>
      <c r="DMZ78"/>
      <c r="DNA78"/>
      <c r="DNB78"/>
      <c r="DNC78"/>
      <c r="DND78"/>
      <c r="DNE78"/>
      <c r="DNF78"/>
      <c r="DNG78"/>
      <c r="DNH78"/>
      <c r="DNI78"/>
      <c r="DNJ78"/>
      <c r="DNK78"/>
      <c r="DNL78"/>
      <c r="DNM78"/>
      <c r="DNN78"/>
      <c r="DNO78"/>
      <c r="DNP78"/>
      <c r="DNQ78"/>
      <c r="DNR78"/>
      <c r="DNS78"/>
      <c r="DNT78"/>
      <c r="DNU78"/>
      <c r="DNV78"/>
      <c r="DNW78"/>
      <c r="DNX78"/>
      <c r="DNY78"/>
      <c r="DNZ78"/>
      <c r="DOA78"/>
      <c r="DOB78"/>
      <c r="DOC78"/>
      <c r="DOD78"/>
      <c r="DOE78"/>
      <c r="DOF78"/>
      <c r="DOG78"/>
      <c r="DOH78"/>
      <c r="DOI78"/>
      <c r="DOJ78"/>
      <c r="DOK78"/>
      <c r="DOL78"/>
      <c r="DOM78"/>
      <c r="DON78"/>
      <c r="DOO78"/>
      <c r="DOP78"/>
      <c r="DOQ78"/>
      <c r="DOR78"/>
      <c r="DOS78"/>
      <c r="DOT78"/>
      <c r="DOU78"/>
      <c r="DOV78"/>
      <c r="DOW78"/>
      <c r="DOX78"/>
      <c r="DOY78"/>
      <c r="DOZ78"/>
      <c r="DPA78"/>
      <c r="DPB78"/>
      <c r="DPC78"/>
      <c r="DPD78"/>
      <c r="DPE78"/>
      <c r="DPF78"/>
      <c r="DPG78"/>
      <c r="DPH78"/>
      <c r="DPI78"/>
      <c r="DPJ78"/>
      <c r="DPK78"/>
      <c r="DPL78"/>
      <c r="DPM78"/>
      <c r="DPN78"/>
      <c r="DPO78"/>
      <c r="DPP78"/>
      <c r="DPQ78"/>
      <c r="DPR78"/>
      <c r="DPS78"/>
      <c r="DPT78"/>
      <c r="DPU78"/>
      <c r="DPV78"/>
      <c r="DPW78"/>
      <c r="DPX78"/>
      <c r="DPY78"/>
      <c r="DPZ78"/>
      <c r="DQA78"/>
      <c r="DQB78"/>
      <c r="DQC78"/>
      <c r="DQD78"/>
      <c r="DQE78"/>
      <c r="DQF78"/>
      <c r="DQG78"/>
      <c r="DQH78"/>
      <c r="DQI78"/>
      <c r="DQJ78"/>
      <c r="DQK78"/>
      <c r="DQL78"/>
      <c r="DQM78"/>
      <c r="DQN78"/>
      <c r="DQO78"/>
      <c r="DQP78"/>
      <c r="DQQ78"/>
      <c r="DQR78"/>
      <c r="DQS78"/>
      <c r="DQT78"/>
      <c r="DQU78"/>
      <c r="DQV78"/>
      <c r="DQW78"/>
      <c r="DQX78"/>
      <c r="DQY78"/>
      <c r="DQZ78"/>
      <c r="DRA78"/>
      <c r="DRB78"/>
      <c r="DRC78"/>
      <c r="DRD78"/>
      <c r="DRE78"/>
      <c r="DRF78"/>
      <c r="DRG78"/>
      <c r="DRH78"/>
      <c r="DRI78"/>
      <c r="DRJ78"/>
      <c r="DRK78"/>
      <c r="DRL78"/>
      <c r="DRM78"/>
      <c r="DRN78"/>
      <c r="DRO78"/>
      <c r="DRP78"/>
      <c r="DRQ78"/>
      <c r="DRR78"/>
      <c r="DRS78"/>
      <c r="DRT78"/>
      <c r="DRU78"/>
      <c r="DRV78"/>
      <c r="DRW78"/>
      <c r="DRX78"/>
      <c r="DRY78"/>
      <c r="DRZ78"/>
      <c r="DSA78"/>
      <c r="DSB78"/>
      <c r="DSC78"/>
      <c r="DSD78"/>
      <c r="DSE78"/>
      <c r="DSF78"/>
      <c r="DSG78"/>
      <c r="DSH78"/>
      <c r="DSI78"/>
      <c r="DSJ78"/>
      <c r="DSK78"/>
      <c r="DSL78"/>
      <c r="DSM78"/>
      <c r="DSN78"/>
      <c r="DSO78"/>
      <c r="DSP78"/>
      <c r="DSQ78"/>
      <c r="DSR78"/>
      <c r="DSS78"/>
      <c r="DST78"/>
      <c r="DSU78"/>
      <c r="DSV78"/>
      <c r="DSW78"/>
      <c r="DSX78"/>
      <c r="DSY78"/>
      <c r="DSZ78"/>
      <c r="DTA78"/>
      <c r="DTB78"/>
      <c r="DTC78"/>
      <c r="DTD78"/>
      <c r="DTE78"/>
      <c r="DTF78"/>
      <c r="DTG78"/>
      <c r="DTH78"/>
      <c r="DTI78"/>
      <c r="DTJ78"/>
      <c r="DTK78"/>
      <c r="DTL78"/>
      <c r="DTM78"/>
      <c r="DTN78"/>
      <c r="DTO78"/>
      <c r="DTP78"/>
      <c r="DTQ78"/>
      <c r="DTR78"/>
      <c r="DTS78"/>
      <c r="DTT78"/>
      <c r="DTU78"/>
      <c r="DTV78"/>
      <c r="DTW78"/>
      <c r="DTX78"/>
      <c r="DTY78"/>
      <c r="DTZ78"/>
      <c r="DUA78"/>
      <c r="DUB78"/>
      <c r="DUC78"/>
      <c r="DUD78"/>
      <c r="DUE78"/>
      <c r="DUF78"/>
      <c r="DUG78"/>
      <c r="DUH78"/>
      <c r="DUI78"/>
      <c r="DUJ78"/>
      <c r="DUK78"/>
      <c r="DUL78"/>
      <c r="DUM78"/>
      <c r="DUN78"/>
      <c r="DUO78"/>
      <c r="DUP78"/>
      <c r="DUQ78"/>
      <c r="DUR78"/>
      <c r="DUS78"/>
      <c r="DUT78"/>
      <c r="DUU78"/>
      <c r="DUV78"/>
      <c r="DUW78"/>
      <c r="DUX78"/>
      <c r="DUY78"/>
      <c r="DUZ78"/>
      <c r="DVA78"/>
      <c r="DVB78"/>
      <c r="DVC78"/>
      <c r="DVD78"/>
      <c r="DVE78"/>
      <c r="DVF78"/>
      <c r="DVG78"/>
      <c r="DVH78"/>
      <c r="DVI78"/>
      <c r="DVJ78"/>
      <c r="DVK78"/>
      <c r="DVL78"/>
      <c r="DVM78"/>
      <c r="DVN78"/>
      <c r="DVO78"/>
      <c r="DVP78"/>
      <c r="DVQ78"/>
      <c r="DVR78"/>
      <c r="DVS78"/>
      <c r="DVT78"/>
      <c r="DVU78"/>
      <c r="DVV78"/>
      <c r="DVW78"/>
      <c r="DVX78"/>
      <c r="DVY78"/>
      <c r="DVZ78"/>
      <c r="DWA78"/>
      <c r="DWB78"/>
      <c r="DWC78"/>
      <c r="DWD78"/>
      <c r="DWE78"/>
      <c r="DWF78"/>
      <c r="DWG78"/>
      <c r="DWH78"/>
      <c r="DWI78"/>
      <c r="DWJ78"/>
      <c r="DWK78"/>
      <c r="DWL78"/>
      <c r="DWM78"/>
      <c r="DWN78"/>
      <c r="DWO78"/>
      <c r="DWP78"/>
      <c r="DWQ78"/>
      <c r="DWR78"/>
      <c r="DWS78"/>
      <c r="DWT78"/>
      <c r="DWU78"/>
      <c r="DWV78"/>
      <c r="DWW78"/>
      <c r="DWX78"/>
      <c r="DWY78"/>
      <c r="DWZ78"/>
      <c r="DXA78"/>
      <c r="DXB78"/>
      <c r="DXC78"/>
      <c r="DXD78"/>
      <c r="DXE78"/>
      <c r="DXF78"/>
      <c r="DXG78"/>
      <c r="DXH78"/>
      <c r="DXI78"/>
      <c r="DXJ78"/>
      <c r="DXK78"/>
      <c r="DXL78"/>
      <c r="DXM78"/>
      <c r="DXN78"/>
      <c r="DXO78"/>
      <c r="DXP78"/>
      <c r="DXQ78"/>
      <c r="DXR78"/>
      <c r="DXS78"/>
      <c r="DXT78"/>
      <c r="DXU78"/>
      <c r="DXV78"/>
      <c r="DXW78"/>
      <c r="DXX78"/>
      <c r="DXY78"/>
      <c r="DXZ78"/>
      <c r="DYA78"/>
      <c r="DYB78"/>
      <c r="DYC78"/>
      <c r="DYD78"/>
      <c r="DYE78"/>
      <c r="DYF78"/>
      <c r="DYG78"/>
      <c r="DYH78"/>
      <c r="DYI78"/>
      <c r="DYJ78"/>
      <c r="DYK78"/>
      <c r="DYL78"/>
      <c r="DYM78"/>
      <c r="DYN78"/>
      <c r="DYO78"/>
      <c r="DYP78"/>
      <c r="DYQ78"/>
      <c r="DYR78"/>
      <c r="DYS78"/>
      <c r="DYT78"/>
      <c r="DYU78"/>
      <c r="DYV78"/>
      <c r="DYW78"/>
      <c r="DYX78"/>
      <c r="DYY78"/>
      <c r="DYZ78"/>
      <c r="DZA78"/>
      <c r="DZB78"/>
      <c r="DZC78"/>
      <c r="DZD78"/>
      <c r="DZE78"/>
      <c r="DZF78"/>
      <c r="DZG78"/>
      <c r="DZH78"/>
      <c r="DZI78"/>
      <c r="DZJ78"/>
      <c r="DZK78"/>
      <c r="DZL78"/>
      <c r="DZM78"/>
      <c r="DZN78"/>
      <c r="DZO78"/>
      <c r="DZP78"/>
      <c r="DZQ78"/>
      <c r="DZR78"/>
      <c r="DZS78"/>
      <c r="DZT78"/>
      <c r="DZU78"/>
      <c r="DZV78"/>
      <c r="DZW78"/>
      <c r="DZX78"/>
      <c r="DZY78"/>
      <c r="DZZ78"/>
      <c r="EAA78"/>
      <c r="EAB78"/>
      <c r="EAC78"/>
      <c r="EAD78"/>
      <c r="EAE78"/>
      <c r="EAF78"/>
      <c r="EAG78"/>
      <c r="EAH78"/>
      <c r="EAI78"/>
      <c r="EAJ78"/>
      <c r="EAK78"/>
      <c r="EAL78"/>
      <c r="EAM78"/>
      <c r="EAN78"/>
      <c r="EAO78"/>
      <c r="EAP78"/>
      <c r="EAQ78"/>
      <c r="EAR78"/>
      <c r="EAS78"/>
      <c r="EAT78"/>
      <c r="EAU78"/>
      <c r="EAV78"/>
      <c r="EAW78"/>
      <c r="EAX78"/>
      <c r="EAY78"/>
      <c r="EAZ78"/>
      <c r="EBA78"/>
      <c r="EBB78"/>
      <c r="EBC78"/>
      <c r="EBD78"/>
      <c r="EBE78"/>
      <c r="EBF78"/>
      <c r="EBG78"/>
      <c r="EBH78"/>
      <c r="EBI78"/>
      <c r="EBJ78"/>
      <c r="EBK78"/>
      <c r="EBL78"/>
      <c r="EBM78"/>
      <c r="EBN78"/>
      <c r="EBO78"/>
      <c r="EBP78"/>
      <c r="EBQ78"/>
      <c r="EBR78"/>
      <c r="EBS78"/>
      <c r="EBT78"/>
      <c r="EBU78"/>
      <c r="EBV78"/>
      <c r="EBW78"/>
      <c r="EBX78"/>
      <c r="EBY78"/>
      <c r="EBZ78"/>
      <c r="ECA78"/>
      <c r="ECB78"/>
      <c r="ECC78"/>
      <c r="ECD78"/>
      <c r="ECE78"/>
      <c r="ECF78"/>
      <c r="ECG78"/>
      <c r="ECH78"/>
      <c r="ECI78"/>
      <c r="ECJ78"/>
      <c r="ECK78"/>
      <c r="ECL78"/>
      <c r="ECM78"/>
      <c r="ECN78"/>
      <c r="ECO78"/>
      <c r="ECP78"/>
      <c r="ECQ78"/>
      <c r="ECR78"/>
      <c r="ECS78"/>
      <c r="ECT78"/>
      <c r="ECU78"/>
      <c r="ECV78"/>
      <c r="ECW78"/>
      <c r="ECX78"/>
      <c r="ECY78"/>
      <c r="ECZ78"/>
      <c r="EDA78"/>
      <c r="EDB78"/>
      <c r="EDC78"/>
      <c r="EDD78"/>
      <c r="EDE78"/>
      <c r="EDF78"/>
      <c r="EDG78"/>
      <c r="EDH78"/>
      <c r="EDI78"/>
      <c r="EDJ78"/>
      <c r="EDK78"/>
      <c r="EDL78"/>
      <c r="EDM78"/>
      <c r="EDN78"/>
      <c r="EDO78"/>
      <c r="EDP78"/>
      <c r="EDQ78"/>
      <c r="EDR78"/>
      <c r="EDS78"/>
      <c r="EDT78"/>
      <c r="EDU78"/>
      <c r="EDV78"/>
      <c r="EDW78"/>
      <c r="EDX78"/>
      <c r="EDY78"/>
      <c r="EDZ78"/>
      <c r="EEA78"/>
      <c r="EEB78"/>
      <c r="EEC78"/>
      <c r="EED78"/>
      <c r="EEE78"/>
      <c r="EEF78"/>
      <c r="EEG78"/>
      <c r="EEH78"/>
      <c r="EEI78"/>
      <c r="EEJ78"/>
      <c r="EEK78"/>
      <c r="EEL78"/>
      <c r="EEM78"/>
      <c r="EEN78"/>
      <c r="EEO78"/>
      <c r="EEP78"/>
      <c r="EEQ78"/>
      <c r="EER78"/>
      <c r="EES78"/>
      <c r="EET78"/>
      <c r="EEU78"/>
      <c r="EEV78"/>
      <c r="EEW78"/>
      <c r="EEX78"/>
      <c r="EEY78"/>
      <c r="EEZ78"/>
      <c r="EFA78"/>
      <c r="EFB78"/>
      <c r="EFC78"/>
      <c r="EFD78"/>
      <c r="EFE78"/>
      <c r="EFF78"/>
      <c r="EFG78"/>
      <c r="EFH78"/>
      <c r="EFI78"/>
      <c r="EFJ78"/>
      <c r="EFK78"/>
      <c r="EFL78"/>
      <c r="EFM78"/>
      <c r="EFN78"/>
      <c r="EFO78"/>
      <c r="EFP78"/>
      <c r="EFQ78"/>
      <c r="EFR78"/>
      <c r="EFS78"/>
      <c r="EFT78"/>
      <c r="EFU78"/>
      <c r="EFV78"/>
      <c r="EFW78"/>
      <c r="EFX78"/>
      <c r="EFY78"/>
      <c r="EFZ78"/>
      <c r="EGA78"/>
      <c r="EGB78"/>
      <c r="EGC78"/>
      <c r="EGD78"/>
      <c r="EGE78"/>
      <c r="EGF78"/>
      <c r="EGG78"/>
      <c r="EGH78"/>
      <c r="EGI78"/>
      <c r="EGJ78"/>
      <c r="EGK78"/>
      <c r="EGL78"/>
      <c r="EGM78"/>
      <c r="EGN78"/>
      <c r="EGO78"/>
      <c r="EGP78"/>
      <c r="EGQ78"/>
      <c r="EGR78"/>
      <c r="EGS78"/>
      <c r="EGT78"/>
      <c r="EGU78"/>
      <c r="EGV78"/>
      <c r="EGW78"/>
      <c r="EGX78"/>
      <c r="EGY78"/>
      <c r="EGZ78"/>
      <c r="EHA78"/>
      <c r="EHB78"/>
      <c r="EHC78"/>
      <c r="EHD78"/>
      <c r="EHE78"/>
      <c r="EHF78"/>
      <c r="EHG78"/>
      <c r="EHH78"/>
      <c r="EHI78"/>
      <c r="EHJ78"/>
      <c r="EHK78"/>
      <c r="EHL78"/>
      <c r="EHM78"/>
      <c r="EHN78"/>
      <c r="EHO78"/>
      <c r="EHP78"/>
      <c r="EHQ78"/>
      <c r="EHR78"/>
      <c r="EHS78"/>
      <c r="EHT78"/>
      <c r="EHU78"/>
      <c r="EHV78"/>
      <c r="EHW78"/>
      <c r="EHX78"/>
      <c r="EHY78"/>
      <c r="EHZ78"/>
      <c r="EIA78"/>
      <c r="EIB78"/>
      <c r="EIC78"/>
      <c r="EID78"/>
      <c r="EIE78"/>
      <c r="EIF78"/>
      <c r="EIG78"/>
      <c r="EIH78"/>
      <c r="EII78"/>
      <c r="EIJ78"/>
      <c r="EIK78"/>
      <c r="EIL78"/>
      <c r="EIM78"/>
      <c r="EIN78"/>
      <c r="EIO78"/>
      <c r="EIP78"/>
      <c r="EIQ78"/>
      <c r="EIR78"/>
      <c r="EIS78"/>
      <c r="EIT78"/>
      <c r="EIU78"/>
      <c r="EIV78"/>
      <c r="EIW78"/>
      <c r="EIX78"/>
      <c r="EIY78"/>
      <c r="EIZ78"/>
      <c r="EJA78"/>
      <c r="EJB78"/>
      <c r="EJC78"/>
      <c r="EJD78"/>
      <c r="EJE78"/>
      <c r="EJF78"/>
      <c r="EJG78"/>
      <c r="EJH78"/>
      <c r="EJI78"/>
      <c r="EJJ78"/>
      <c r="EJK78"/>
      <c r="EJL78"/>
      <c r="EJM78"/>
      <c r="EJN78"/>
      <c r="EJO78"/>
      <c r="EJP78"/>
      <c r="EJQ78"/>
      <c r="EJR78"/>
      <c r="EJS78"/>
      <c r="EJT78"/>
      <c r="EJU78"/>
      <c r="EJV78"/>
      <c r="EJW78"/>
      <c r="EJX78"/>
      <c r="EJY78"/>
      <c r="EJZ78"/>
      <c r="EKA78"/>
      <c r="EKB78"/>
      <c r="EKC78"/>
      <c r="EKD78"/>
      <c r="EKE78"/>
      <c r="EKF78"/>
      <c r="EKG78"/>
      <c r="EKH78"/>
      <c r="EKI78"/>
      <c r="EKJ78"/>
      <c r="EKK78"/>
      <c r="EKL78"/>
      <c r="EKM78"/>
      <c r="EKN78"/>
      <c r="EKO78"/>
      <c r="EKP78"/>
      <c r="EKQ78"/>
      <c r="EKR78"/>
      <c r="EKS78"/>
      <c r="EKT78"/>
      <c r="EKU78"/>
      <c r="EKV78"/>
      <c r="EKW78"/>
      <c r="EKX78"/>
      <c r="EKY78"/>
      <c r="EKZ78"/>
      <c r="ELA78"/>
      <c r="ELB78"/>
      <c r="ELC78"/>
      <c r="ELD78"/>
      <c r="ELE78"/>
      <c r="ELF78"/>
      <c r="ELG78"/>
      <c r="ELH78"/>
      <c r="ELI78"/>
      <c r="ELJ78"/>
      <c r="ELK78"/>
      <c r="ELL78"/>
      <c r="ELM78"/>
      <c r="ELN78"/>
      <c r="ELO78"/>
      <c r="ELP78"/>
      <c r="ELQ78"/>
      <c r="ELR78"/>
      <c r="ELS78"/>
      <c r="ELT78"/>
      <c r="ELU78"/>
      <c r="ELV78"/>
      <c r="ELW78"/>
      <c r="ELX78"/>
      <c r="ELY78"/>
      <c r="ELZ78"/>
      <c r="EMA78"/>
      <c r="EMB78"/>
      <c r="EMC78"/>
      <c r="EMD78"/>
      <c r="EME78"/>
      <c r="EMF78"/>
      <c r="EMG78"/>
      <c r="EMH78"/>
      <c r="EMI78"/>
      <c r="EMJ78"/>
      <c r="EMK78"/>
      <c r="EML78"/>
      <c r="EMM78"/>
      <c r="EMN78"/>
      <c r="EMO78"/>
      <c r="EMP78"/>
      <c r="EMQ78"/>
      <c r="EMR78"/>
      <c r="EMS78"/>
      <c r="EMT78"/>
      <c r="EMU78"/>
      <c r="EMV78"/>
      <c r="EMW78"/>
      <c r="EMX78"/>
      <c r="EMY78"/>
      <c r="EMZ78"/>
      <c r="ENA78"/>
      <c r="ENB78"/>
      <c r="ENC78"/>
      <c r="END78"/>
      <c r="ENE78"/>
      <c r="ENF78"/>
      <c r="ENG78"/>
      <c r="ENH78"/>
      <c r="ENI78"/>
      <c r="ENJ78"/>
      <c r="ENK78"/>
      <c r="ENL78"/>
      <c r="ENM78"/>
      <c r="ENN78"/>
      <c r="ENO78"/>
      <c r="ENP78"/>
      <c r="ENQ78"/>
      <c r="ENR78"/>
      <c r="ENS78"/>
      <c r="ENT78"/>
      <c r="ENU78"/>
      <c r="ENV78"/>
      <c r="ENW78"/>
      <c r="ENX78"/>
      <c r="ENY78"/>
      <c r="ENZ78"/>
      <c r="EOA78"/>
      <c r="EOB78"/>
      <c r="EOC78"/>
      <c r="EOD78"/>
      <c r="EOE78"/>
      <c r="EOF78"/>
      <c r="EOG78"/>
      <c r="EOH78"/>
      <c r="EOI78"/>
      <c r="EOJ78"/>
      <c r="EOK78"/>
      <c r="EOL78"/>
      <c r="EOM78"/>
      <c r="EON78"/>
      <c r="EOO78"/>
      <c r="EOP78"/>
      <c r="EOQ78"/>
      <c r="EOR78"/>
      <c r="EOS78"/>
      <c r="EOT78"/>
      <c r="EOU78"/>
      <c r="EOV78"/>
      <c r="EOW78"/>
      <c r="EOX78"/>
      <c r="EOY78"/>
      <c r="EOZ78"/>
      <c r="EPA78"/>
      <c r="EPB78"/>
      <c r="EPC78"/>
      <c r="EPD78"/>
      <c r="EPE78"/>
      <c r="EPF78"/>
      <c r="EPG78"/>
      <c r="EPH78"/>
      <c r="EPI78"/>
      <c r="EPJ78"/>
      <c r="EPK78"/>
      <c r="EPL78"/>
      <c r="EPM78"/>
      <c r="EPN78"/>
      <c r="EPO78"/>
      <c r="EPP78"/>
      <c r="EPQ78"/>
      <c r="EPR78"/>
      <c r="EPS78"/>
      <c r="EPT78"/>
      <c r="EPU78"/>
      <c r="EPV78"/>
      <c r="EPW78"/>
      <c r="EPX78"/>
      <c r="EPY78"/>
      <c r="EPZ78"/>
      <c r="EQA78"/>
      <c r="EQB78"/>
      <c r="EQC78"/>
      <c r="EQD78"/>
      <c r="EQE78"/>
      <c r="EQF78"/>
      <c r="EQG78"/>
      <c r="EQH78"/>
      <c r="EQI78"/>
      <c r="EQJ78"/>
      <c r="EQK78"/>
      <c r="EQL78"/>
      <c r="EQM78"/>
      <c r="EQN78"/>
      <c r="EQO78"/>
      <c r="EQP78"/>
      <c r="EQQ78"/>
      <c r="EQR78"/>
      <c r="EQS78"/>
      <c r="EQT78"/>
      <c r="EQU78"/>
      <c r="EQV78"/>
      <c r="EQW78"/>
      <c r="EQX78"/>
      <c r="EQY78"/>
      <c r="EQZ78"/>
      <c r="ERA78"/>
      <c r="ERB78"/>
      <c r="ERC78"/>
      <c r="ERD78"/>
      <c r="ERE78"/>
      <c r="ERF78"/>
      <c r="ERG78"/>
      <c r="ERH78"/>
      <c r="ERI78"/>
      <c r="ERJ78"/>
      <c r="ERK78"/>
      <c r="ERL78"/>
      <c r="ERM78"/>
      <c r="ERN78"/>
      <c r="ERO78"/>
      <c r="ERP78"/>
      <c r="ERQ78"/>
      <c r="ERR78"/>
      <c r="ERS78"/>
      <c r="ERT78"/>
      <c r="ERU78"/>
      <c r="ERV78"/>
      <c r="ERW78"/>
      <c r="ERX78"/>
      <c r="ERY78"/>
      <c r="ERZ78"/>
      <c r="ESA78"/>
      <c r="ESB78"/>
      <c r="ESC78"/>
      <c r="ESD78"/>
      <c r="ESE78"/>
      <c r="ESF78"/>
      <c r="ESG78"/>
      <c r="ESH78"/>
      <c r="ESI78"/>
      <c r="ESJ78"/>
      <c r="ESK78"/>
      <c r="ESL78"/>
      <c r="ESM78"/>
      <c r="ESN78"/>
      <c r="ESO78"/>
      <c r="ESP78"/>
      <c r="ESQ78"/>
      <c r="ESR78"/>
      <c r="ESS78"/>
      <c r="EST78"/>
      <c r="ESU78"/>
      <c r="ESV78"/>
      <c r="ESW78"/>
      <c r="ESX78"/>
      <c r="ESY78"/>
      <c r="ESZ78"/>
      <c r="ETA78"/>
      <c r="ETB78"/>
      <c r="ETC78"/>
      <c r="ETD78"/>
      <c r="ETE78"/>
      <c r="ETF78"/>
      <c r="ETG78"/>
      <c r="ETH78"/>
      <c r="ETI78"/>
      <c r="ETJ78"/>
      <c r="ETK78"/>
      <c r="ETL78"/>
      <c r="ETM78"/>
      <c r="ETN78"/>
      <c r="ETO78"/>
      <c r="ETP78"/>
      <c r="ETQ78"/>
      <c r="ETR78"/>
      <c r="ETS78"/>
      <c r="ETT78"/>
      <c r="ETU78"/>
      <c r="ETV78"/>
      <c r="ETW78"/>
      <c r="ETX78"/>
      <c r="ETY78"/>
      <c r="ETZ78"/>
      <c r="EUA78"/>
      <c r="EUB78"/>
      <c r="EUC78"/>
      <c r="EUD78"/>
      <c r="EUE78"/>
      <c r="EUF78"/>
      <c r="EUG78"/>
      <c r="EUH78"/>
      <c r="EUI78"/>
      <c r="EUJ78"/>
      <c r="EUK78"/>
      <c r="EUL78"/>
      <c r="EUM78"/>
      <c r="EUN78"/>
      <c r="EUO78"/>
      <c r="EUP78"/>
      <c r="EUQ78"/>
      <c r="EUR78"/>
      <c r="EUS78"/>
      <c r="EUT78"/>
      <c r="EUU78"/>
      <c r="EUV78"/>
      <c r="EUW78"/>
      <c r="EUX78"/>
      <c r="EUY78"/>
      <c r="EUZ78"/>
      <c r="EVA78"/>
      <c r="EVB78"/>
      <c r="EVC78"/>
      <c r="EVD78"/>
      <c r="EVE78"/>
      <c r="EVF78"/>
      <c r="EVG78"/>
      <c r="EVH78"/>
      <c r="EVI78"/>
      <c r="EVJ78"/>
      <c r="EVK78"/>
      <c r="EVL78"/>
      <c r="EVM78"/>
      <c r="EVN78"/>
      <c r="EVO78"/>
      <c r="EVP78"/>
      <c r="EVQ78"/>
      <c r="EVR78"/>
      <c r="EVS78"/>
      <c r="EVT78"/>
      <c r="EVU78"/>
      <c r="EVV78"/>
      <c r="EVW78"/>
      <c r="EVX78"/>
      <c r="EVY78"/>
      <c r="EVZ78"/>
      <c r="EWA78"/>
      <c r="EWB78"/>
      <c r="EWC78"/>
      <c r="EWD78"/>
      <c r="EWE78"/>
      <c r="EWF78"/>
      <c r="EWG78"/>
      <c r="EWH78"/>
      <c r="EWI78"/>
      <c r="EWJ78"/>
      <c r="EWK78"/>
      <c r="EWL78"/>
      <c r="EWM78"/>
      <c r="EWN78"/>
      <c r="EWO78"/>
      <c r="EWP78"/>
      <c r="EWQ78"/>
      <c r="EWR78"/>
      <c r="EWS78"/>
      <c r="EWT78"/>
      <c r="EWU78"/>
      <c r="EWV78"/>
      <c r="EWW78"/>
      <c r="EWX78"/>
      <c r="EWY78"/>
      <c r="EWZ78"/>
      <c r="EXA78"/>
      <c r="EXB78"/>
      <c r="EXC78"/>
      <c r="EXD78"/>
      <c r="EXE78"/>
      <c r="EXF78"/>
      <c r="EXG78"/>
      <c r="EXH78"/>
      <c r="EXI78"/>
      <c r="EXJ78"/>
      <c r="EXK78"/>
      <c r="EXL78"/>
      <c r="EXM78"/>
      <c r="EXN78"/>
      <c r="EXO78"/>
      <c r="EXP78"/>
      <c r="EXQ78"/>
      <c r="EXR78"/>
      <c r="EXS78"/>
      <c r="EXT78"/>
      <c r="EXU78"/>
      <c r="EXV78"/>
      <c r="EXW78"/>
      <c r="EXX78"/>
      <c r="EXY78"/>
      <c r="EXZ78"/>
      <c r="EYA78"/>
      <c r="EYB78"/>
      <c r="EYC78"/>
      <c r="EYD78"/>
      <c r="EYE78"/>
      <c r="EYF78"/>
      <c r="EYG78"/>
      <c r="EYH78"/>
      <c r="EYI78"/>
      <c r="EYJ78"/>
      <c r="EYK78"/>
      <c r="EYL78"/>
      <c r="EYM78"/>
      <c r="EYN78"/>
      <c r="EYO78"/>
      <c r="EYP78"/>
      <c r="EYQ78"/>
      <c r="EYR78"/>
      <c r="EYS78"/>
      <c r="EYT78"/>
      <c r="EYU78"/>
      <c r="EYV78"/>
      <c r="EYW78"/>
      <c r="EYX78"/>
      <c r="EYY78"/>
      <c r="EYZ78"/>
      <c r="EZA78"/>
      <c r="EZB78"/>
      <c r="EZC78"/>
      <c r="EZD78"/>
      <c r="EZE78"/>
      <c r="EZF78"/>
      <c r="EZG78"/>
      <c r="EZH78"/>
      <c r="EZI78"/>
      <c r="EZJ78"/>
      <c r="EZK78"/>
      <c r="EZL78"/>
      <c r="EZM78"/>
      <c r="EZN78"/>
      <c r="EZO78"/>
      <c r="EZP78"/>
      <c r="EZQ78"/>
      <c r="EZR78"/>
      <c r="EZS78"/>
      <c r="EZT78"/>
      <c r="EZU78"/>
      <c r="EZV78"/>
      <c r="EZW78"/>
      <c r="EZX78"/>
      <c r="EZY78"/>
      <c r="EZZ78"/>
      <c r="FAA78"/>
      <c r="FAB78"/>
      <c r="FAC78"/>
      <c r="FAD78"/>
      <c r="FAE78"/>
      <c r="FAF78"/>
      <c r="FAG78"/>
      <c r="FAH78"/>
      <c r="FAI78"/>
      <c r="FAJ78"/>
      <c r="FAK78"/>
      <c r="FAL78"/>
      <c r="FAM78"/>
      <c r="FAN78"/>
      <c r="FAO78"/>
      <c r="FAP78"/>
      <c r="FAQ78"/>
      <c r="FAR78"/>
      <c r="FAS78"/>
      <c r="FAT78"/>
      <c r="FAU78"/>
      <c r="FAV78"/>
      <c r="FAW78"/>
      <c r="FAX78"/>
      <c r="FAY78"/>
      <c r="FAZ78"/>
      <c r="FBA78"/>
      <c r="FBB78"/>
      <c r="FBC78"/>
      <c r="FBD78"/>
      <c r="FBE78"/>
      <c r="FBF78"/>
      <c r="FBG78"/>
      <c r="FBH78"/>
      <c r="FBI78"/>
      <c r="FBJ78"/>
      <c r="FBK78"/>
      <c r="FBL78"/>
      <c r="FBM78"/>
      <c r="FBN78"/>
      <c r="FBO78"/>
      <c r="FBP78"/>
      <c r="FBQ78"/>
      <c r="FBR78"/>
      <c r="FBS78"/>
      <c r="FBT78"/>
      <c r="FBU78"/>
      <c r="FBV78"/>
      <c r="FBW78"/>
      <c r="FBX78"/>
      <c r="FBY78"/>
      <c r="FBZ78"/>
      <c r="FCA78"/>
      <c r="FCB78"/>
      <c r="FCC78"/>
      <c r="FCD78"/>
      <c r="FCE78"/>
      <c r="FCF78"/>
      <c r="FCG78"/>
      <c r="FCH78"/>
      <c r="FCI78"/>
      <c r="FCJ78"/>
      <c r="FCK78"/>
      <c r="FCL78"/>
      <c r="FCM78"/>
      <c r="FCN78"/>
      <c r="FCO78"/>
      <c r="FCP78"/>
      <c r="FCQ78"/>
      <c r="FCR78"/>
      <c r="FCS78"/>
      <c r="FCT78"/>
      <c r="FCU78"/>
      <c r="FCV78"/>
      <c r="FCW78"/>
      <c r="FCX78"/>
      <c r="FCY78"/>
      <c r="FCZ78"/>
      <c r="FDA78"/>
      <c r="FDB78"/>
      <c r="FDC78"/>
      <c r="FDD78"/>
      <c r="FDE78"/>
      <c r="FDF78"/>
      <c r="FDG78"/>
      <c r="FDH78"/>
      <c r="FDI78"/>
      <c r="FDJ78"/>
      <c r="FDK78"/>
      <c r="FDL78"/>
      <c r="FDM78"/>
      <c r="FDN78"/>
      <c r="FDO78"/>
      <c r="FDP78"/>
      <c r="FDQ78"/>
      <c r="FDR78"/>
      <c r="FDS78"/>
      <c r="FDT78"/>
      <c r="FDU78"/>
      <c r="FDV78"/>
      <c r="FDW78"/>
      <c r="FDX78"/>
      <c r="FDY78"/>
      <c r="FDZ78"/>
      <c r="FEA78"/>
      <c r="FEB78"/>
      <c r="FEC78"/>
      <c r="FED78"/>
      <c r="FEE78"/>
      <c r="FEF78"/>
      <c r="FEG78"/>
      <c r="FEH78"/>
      <c r="FEI78"/>
      <c r="FEJ78"/>
      <c r="FEK78"/>
      <c r="FEL78"/>
      <c r="FEM78"/>
      <c r="FEN78"/>
      <c r="FEO78"/>
      <c r="FEP78"/>
      <c r="FEQ78"/>
      <c r="FER78"/>
      <c r="FES78"/>
      <c r="FET78"/>
      <c r="FEU78"/>
      <c r="FEV78"/>
      <c r="FEW78"/>
      <c r="FEX78"/>
      <c r="FEY78"/>
      <c r="FEZ78"/>
      <c r="FFA78"/>
      <c r="FFB78"/>
      <c r="FFC78"/>
      <c r="FFD78"/>
      <c r="FFE78"/>
      <c r="FFF78"/>
      <c r="FFG78"/>
      <c r="FFH78"/>
      <c r="FFI78"/>
      <c r="FFJ78"/>
      <c r="FFK78"/>
      <c r="FFL78"/>
      <c r="FFM78"/>
      <c r="FFN78"/>
      <c r="FFO78"/>
      <c r="FFP78"/>
      <c r="FFQ78"/>
      <c r="FFR78"/>
      <c r="FFS78"/>
      <c r="FFT78"/>
      <c r="FFU78"/>
      <c r="FFV78"/>
      <c r="FFW78"/>
      <c r="FFX78"/>
      <c r="FFY78"/>
      <c r="FFZ78"/>
      <c r="FGA78"/>
      <c r="FGB78"/>
      <c r="FGC78"/>
      <c r="FGD78"/>
      <c r="FGE78"/>
      <c r="FGF78"/>
      <c r="FGG78"/>
      <c r="FGH78"/>
      <c r="FGI78"/>
      <c r="FGJ78"/>
      <c r="FGK78"/>
      <c r="FGL78"/>
      <c r="FGM78"/>
      <c r="FGN78"/>
      <c r="FGO78"/>
      <c r="FGP78"/>
      <c r="FGQ78"/>
      <c r="FGR78"/>
      <c r="FGS78"/>
      <c r="FGT78"/>
      <c r="FGU78"/>
      <c r="FGV78"/>
      <c r="FGW78"/>
      <c r="FGX78"/>
      <c r="FGY78"/>
      <c r="FGZ78"/>
      <c r="FHA78"/>
      <c r="FHB78"/>
      <c r="FHC78"/>
      <c r="FHD78"/>
      <c r="FHE78"/>
      <c r="FHF78"/>
      <c r="FHG78"/>
      <c r="FHH78"/>
      <c r="FHI78"/>
      <c r="FHJ78"/>
      <c r="FHK78"/>
      <c r="FHL78"/>
      <c r="FHM78"/>
      <c r="FHN78"/>
      <c r="FHO78"/>
      <c r="FHP78"/>
      <c r="FHQ78"/>
      <c r="FHR78"/>
      <c r="FHS78"/>
      <c r="FHT78"/>
      <c r="FHU78"/>
      <c r="FHV78"/>
      <c r="FHW78"/>
      <c r="FHX78"/>
      <c r="FHY78"/>
      <c r="FHZ78"/>
      <c r="FIA78"/>
      <c r="FIB78"/>
      <c r="FIC78"/>
      <c r="FID78"/>
      <c r="FIE78"/>
      <c r="FIF78"/>
      <c r="FIG78"/>
      <c r="FIH78"/>
      <c r="FII78"/>
      <c r="FIJ78"/>
      <c r="FIK78"/>
      <c r="FIL78"/>
      <c r="FIM78"/>
      <c r="FIN78"/>
      <c r="FIO78"/>
      <c r="FIP78"/>
      <c r="FIQ78"/>
      <c r="FIR78"/>
      <c r="FIS78"/>
      <c r="FIT78"/>
      <c r="FIU78"/>
      <c r="FIV78"/>
      <c r="FIW78"/>
      <c r="FIX78"/>
      <c r="FIY78"/>
      <c r="FIZ78"/>
      <c r="FJA78"/>
      <c r="FJB78"/>
      <c r="FJC78"/>
      <c r="FJD78"/>
      <c r="FJE78"/>
      <c r="FJF78"/>
      <c r="FJG78"/>
      <c r="FJH78"/>
      <c r="FJI78"/>
      <c r="FJJ78"/>
      <c r="FJK78"/>
      <c r="FJL78"/>
      <c r="FJM78"/>
      <c r="FJN78"/>
      <c r="FJO78"/>
      <c r="FJP78"/>
      <c r="FJQ78"/>
      <c r="FJR78"/>
      <c r="FJS78"/>
      <c r="FJT78"/>
      <c r="FJU78"/>
      <c r="FJV78"/>
      <c r="FJW78"/>
      <c r="FJX78"/>
      <c r="FJY78"/>
      <c r="FJZ78"/>
      <c r="FKA78"/>
      <c r="FKB78"/>
      <c r="FKC78"/>
      <c r="FKD78"/>
      <c r="FKE78"/>
      <c r="FKF78"/>
      <c r="FKG78"/>
      <c r="FKH78"/>
      <c r="FKI78"/>
      <c r="FKJ78"/>
      <c r="FKK78"/>
      <c r="FKL78"/>
      <c r="FKM78"/>
      <c r="FKN78"/>
      <c r="FKO78"/>
      <c r="FKP78"/>
      <c r="FKQ78"/>
      <c r="FKR78"/>
      <c r="FKS78"/>
      <c r="FKT78"/>
      <c r="FKU78"/>
      <c r="FKV78"/>
      <c r="FKW78"/>
      <c r="FKX78"/>
      <c r="FKY78"/>
      <c r="FKZ78"/>
      <c r="FLA78"/>
      <c r="FLB78"/>
      <c r="FLC78"/>
      <c r="FLD78"/>
      <c r="FLE78"/>
      <c r="FLF78"/>
      <c r="FLG78"/>
      <c r="FLH78"/>
      <c r="FLI78"/>
      <c r="FLJ78"/>
      <c r="FLK78"/>
      <c r="FLL78"/>
      <c r="FLM78"/>
      <c r="FLN78"/>
      <c r="FLO78"/>
      <c r="FLP78"/>
      <c r="FLQ78"/>
      <c r="FLR78"/>
      <c r="FLS78"/>
      <c r="FLT78"/>
      <c r="FLU78"/>
      <c r="FLV78"/>
      <c r="FLW78"/>
      <c r="FLX78"/>
      <c r="FLY78"/>
      <c r="FLZ78"/>
      <c r="FMA78"/>
      <c r="FMB78"/>
      <c r="FMC78"/>
      <c r="FMD78"/>
      <c r="FME78"/>
      <c r="FMF78"/>
      <c r="FMG78"/>
      <c r="FMH78"/>
      <c r="FMI78"/>
      <c r="FMJ78"/>
      <c r="FMK78"/>
      <c r="FML78"/>
      <c r="FMM78"/>
      <c r="FMN78"/>
      <c r="FMO78"/>
      <c r="FMP78"/>
      <c r="FMQ78"/>
      <c r="FMR78"/>
      <c r="FMS78"/>
      <c r="FMT78"/>
      <c r="FMU78"/>
      <c r="FMV78"/>
      <c r="FMW78"/>
      <c r="FMX78"/>
      <c r="FMY78"/>
      <c r="FMZ78"/>
      <c r="FNA78"/>
      <c r="FNB78"/>
      <c r="FNC78"/>
      <c r="FND78"/>
      <c r="FNE78"/>
      <c r="FNF78"/>
      <c r="FNG78"/>
      <c r="FNH78"/>
      <c r="FNI78"/>
      <c r="FNJ78"/>
      <c r="FNK78"/>
      <c r="FNL78"/>
      <c r="FNM78"/>
      <c r="FNN78"/>
      <c r="FNO78"/>
      <c r="FNP78"/>
      <c r="FNQ78"/>
      <c r="FNR78"/>
      <c r="FNS78"/>
      <c r="FNT78"/>
      <c r="FNU78"/>
      <c r="FNV78"/>
      <c r="FNW78"/>
      <c r="FNX78"/>
      <c r="FNY78"/>
      <c r="FNZ78"/>
      <c r="FOA78"/>
      <c r="FOB78"/>
      <c r="FOC78"/>
      <c r="FOD78"/>
      <c r="FOE78"/>
      <c r="FOF78"/>
      <c r="FOG78"/>
      <c r="FOH78"/>
      <c r="FOI78"/>
      <c r="FOJ78"/>
      <c r="FOK78"/>
      <c r="FOL78"/>
      <c r="FOM78"/>
      <c r="FON78"/>
      <c r="FOO78"/>
      <c r="FOP78"/>
      <c r="FOQ78"/>
      <c r="FOR78"/>
      <c r="FOS78"/>
      <c r="FOT78"/>
      <c r="FOU78"/>
      <c r="FOV78"/>
      <c r="FOW78"/>
      <c r="FOX78"/>
      <c r="FOY78"/>
      <c r="FOZ78"/>
      <c r="FPA78"/>
      <c r="FPB78"/>
      <c r="FPC78"/>
      <c r="FPD78"/>
      <c r="FPE78"/>
      <c r="FPF78"/>
      <c r="FPG78"/>
      <c r="FPH78"/>
      <c r="FPI78"/>
      <c r="FPJ78"/>
      <c r="FPK78"/>
      <c r="FPL78"/>
      <c r="FPM78"/>
      <c r="FPN78"/>
      <c r="FPO78"/>
      <c r="FPP78"/>
      <c r="FPQ78"/>
      <c r="FPR78"/>
      <c r="FPS78"/>
      <c r="FPT78"/>
      <c r="FPU78"/>
      <c r="FPV78"/>
      <c r="FPW78"/>
      <c r="FPX78"/>
      <c r="FPY78"/>
      <c r="FPZ78"/>
      <c r="FQA78"/>
      <c r="FQB78"/>
      <c r="FQC78"/>
      <c r="FQD78"/>
      <c r="FQE78"/>
      <c r="FQF78"/>
      <c r="FQG78"/>
      <c r="FQH78"/>
      <c r="FQI78"/>
      <c r="FQJ78"/>
      <c r="FQK78"/>
      <c r="FQL78"/>
      <c r="FQM78"/>
      <c r="FQN78"/>
      <c r="FQO78"/>
      <c r="FQP78"/>
      <c r="FQQ78"/>
      <c r="FQR78"/>
      <c r="FQS78"/>
      <c r="FQT78"/>
      <c r="FQU78"/>
      <c r="FQV78"/>
      <c r="FQW78"/>
      <c r="FQX78"/>
      <c r="FQY78"/>
      <c r="FQZ78"/>
      <c r="FRA78"/>
      <c r="FRB78"/>
      <c r="FRC78"/>
      <c r="FRD78"/>
      <c r="FRE78"/>
      <c r="FRF78"/>
      <c r="FRG78"/>
      <c r="FRH78"/>
      <c r="FRI78"/>
      <c r="FRJ78"/>
      <c r="FRK78"/>
      <c r="FRL78"/>
      <c r="FRM78"/>
      <c r="FRN78"/>
      <c r="FRO78"/>
      <c r="FRP78"/>
      <c r="FRQ78"/>
      <c r="FRR78"/>
      <c r="FRS78"/>
      <c r="FRT78"/>
      <c r="FRU78"/>
      <c r="FRV78"/>
      <c r="FRW78"/>
      <c r="FRX78"/>
      <c r="FRY78"/>
      <c r="FRZ78"/>
      <c r="FSA78"/>
      <c r="FSB78"/>
      <c r="FSC78"/>
      <c r="FSD78"/>
      <c r="FSE78"/>
      <c r="FSF78"/>
      <c r="FSG78"/>
      <c r="FSH78"/>
      <c r="FSI78"/>
      <c r="FSJ78"/>
      <c r="FSK78"/>
      <c r="FSL78"/>
      <c r="FSM78"/>
      <c r="FSN78"/>
      <c r="FSO78"/>
      <c r="FSP78"/>
      <c r="FSQ78"/>
      <c r="FSR78"/>
      <c r="FSS78"/>
      <c r="FST78"/>
      <c r="FSU78"/>
      <c r="FSV78"/>
      <c r="FSW78"/>
      <c r="FSX78"/>
      <c r="FSY78"/>
      <c r="FSZ78"/>
      <c r="FTA78"/>
      <c r="FTB78"/>
      <c r="FTC78"/>
      <c r="FTD78"/>
      <c r="FTE78"/>
      <c r="FTF78"/>
      <c r="FTG78"/>
      <c r="FTH78"/>
      <c r="FTI78"/>
      <c r="FTJ78"/>
      <c r="FTK78"/>
      <c r="FTL78"/>
      <c r="FTM78"/>
      <c r="FTN78"/>
      <c r="FTO78"/>
      <c r="FTP78"/>
      <c r="FTQ78"/>
      <c r="FTR78"/>
      <c r="FTS78"/>
      <c r="FTT78"/>
      <c r="FTU78"/>
      <c r="FTV78"/>
      <c r="FTW78"/>
      <c r="FTX78"/>
      <c r="FTY78"/>
      <c r="FTZ78"/>
      <c r="FUA78"/>
      <c r="FUB78"/>
      <c r="FUC78"/>
      <c r="FUD78"/>
      <c r="FUE78"/>
      <c r="FUF78"/>
      <c r="FUG78"/>
      <c r="FUH78"/>
      <c r="FUI78"/>
      <c r="FUJ78"/>
      <c r="FUK78"/>
      <c r="FUL78"/>
      <c r="FUM78"/>
      <c r="FUN78"/>
      <c r="FUO78"/>
      <c r="FUP78"/>
      <c r="FUQ78"/>
      <c r="FUR78"/>
      <c r="FUS78"/>
      <c r="FUT78"/>
      <c r="FUU78"/>
      <c r="FUV78"/>
      <c r="FUW78"/>
      <c r="FUX78"/>
      <c r="FUY78"/>
      <c r="FUZ78"/>
      <c r="FVA78"/>
      <c r="FVB78"/>
      <c r="FVC78"/>
      <c r="FVD78"/>
      <c r="FVE78"/>
      <c r="FVF78"/>
      <c r="FVG78"/>
      <c r="FVH78"/>
      <c r="FVI78"/>
      <c r="FVJ78"/>
      <c r="FVK78"/>
      <c r="FVL78"/>
      <c r="FVM78"/>
      <c r="FVN78"/>
      <c r="FVO78"/>
      <c r="FVP78"/>
      <c r="FVQ78"/>
      <c r="FVR78"/>
      <c r="FVS78"/>
      <c r="FVT78"/>
      <c r="FVU78"/>
      <c r="FVV78"/>
      <c r="FVW78"/>
      <c r="FVX78"/>
      <c r="FVY78"/>
      <c r="FVZ78"/>
      <c r="FWA78"/>
      <c r="FWB78"/>
      <c r="FWC78"/>
      <c r="FWD78"/>
      <c r="FWE78"/>
      <c r="FWF78"/>
      <c r="FWG78"/>
      <c r="FWH78"/>
      <c r="FWI78"/>
      <c r="FWJ78"/>
      <c r="FWK78"/>
      <c r="FWL78"/>
      <c r="FWM78"/>
      <c r="FWN78"/>
      <c r="FWO78"/>
      <c r="FWP78"/>
      <c r="FWQ78"/>
      <c r="FWR78"/>
      <c r="FWS78"/>
      <c r="FWT78"/>
      <c r="FWU78"/>
      <c r="FWV78"/>
      <c r="FWW78"/>
      <c r="FWX78"/>
      <c r="FWY78"/>
      <c r="FWZ78"/>
      <c r="FXA78"/>
      <c r="FXB78"/>
      <c r="FXC78"/>
      <c r="FXD78"/>
      <c r="FXE78"/>
      <c r="FXF78"/>
      <c r="FXG78"/>
      <c r="FXH78"/>
      <c r="FXI78"/>
      <c r="FXJ78"/>
      <c r="FXK78"/>
      <c r="FXL78"/>
      <c r="FXM78"/>
      <c r="FXN78"/>
      <c r="FXO78"/>
      <c r="FXP78"/>
      <c r="FXQ78"/>
      <c r="FXR78"/>
      <c r="FXS78"/>
      <c r="FXT78"/>
      <c r="FXU78"/>
      <c r="FXV78"/>
      <c r="FXW78"/>
      <c r="FXX78"/>
      <c r="FXY78"/>
      <c r="FXZ78"/>
      <c r="FYA78"/>
      <c r="FYB78"/>
      <c r="FYC78"/>
      <c r="FYD78"/>
      <c r="FYE78"/>
      <c r="FYF78"/>
      <c r="FYG78"/>
      <c r="FYH78"/>
      <c r="FYI78"/>
      <c r="FYJ78"/>
      <c r="FYK78"/>
      <c r="FYL78"/>
      <c r="FYM78"/>
      <c r="FYN78"/>
      <c r="FYO78"/>
      <c r="FYP78"/>
      <c r="FYQ78"/>
      <c r="FYR78"/>
      <c r="FYS78"/>
      <c r="FYT78"/>
      <c r="FYU78"/>
      <c r="FYV78"/>
      <c r="FYW78"/>
      <c r="FYX78"/>
      <c r="FYY78"/>
      <c r="FYZ78"/>
      <c r="FZA78"/>
      <c r="FZB78"/>
      <c r="FZC78"/>
      <c r="FZD78"/>
      <c r="FZE78"/>
      <c r="FZF78"/>
      <c r="FZG78"/>
      <c r="FZH78"/>
      <c r="FZI78"/>
      <c r="FZJ78"/>
      <c r="FZK78"/>
      <c r="FZL78"/>
      <c r="FZM78"/>
      <c r="FZN78"/>
      <c r="FZO78"/>
      <c r="FZP78"/>
      <c r="FZQ78"/>
      <c r="FZR78"/>
      <c r="FZS78"/>
      <c r="FZT78"/>
      <c r="FZU78"/>
      <c r="FZV78"/>
      <c r="FZW78"/>
      <c r="FZX78"/>
      <c r="FZY78"/>
      <c r="FZZ78"/>
      <c r="GAA78"/>
      <c r="GAB78"/>
      <c r="GAC78"/>
      <c r="GAD78"/>
      <c r="GAE78"/>
      <c r="GAF78"/>
      <c r="GAG78"/>
      <c r="GAH78"/>
      <c r="GAI78"/>
      <c r="GAJ78"/>
      <c r="GAK78"/>
      <c r="GAL78"/>
      <c r="GAM78"/>
      <c r="GAN78"/>
      <c r="GAO78"/>
      <c r="GAP78"/>
      <c r="GAQ78"/>
      <c r="GAR78"/>
      <c r="GAS78"/>
      <c r="GAT78"/>
      <c r="GAU78"/>
      <c r="GAV78"/>
      <c r="GAW78"/>
      <c r="GAX78"/>
      <c r="GAY78"/>
      <c r="GAZ78"/>
      <c r="GBA78"/>
      <c r="GBB78"/>
      <c r="GBC78"/>
      <c r="GBD78"/>
      <c r="GBE78"/>
      <c r="GBF78"/>
      <c r="GBG78"/>
      <c r="GBH78"/>
      <c r="GBI78"/>
      <c r="GBJ78"/>
      <c r="GBK78"/>
      <c r="GBL78"/>
      <c r="GBM78"/>
      <c r="GBN78"/>
      <c r="GBO78"/>
      <c r="GBP78"/>
      <c r="GBQ78"/>
      <c r="GBR78"/>
      <c r="GBS78"/>
      <c r="GBT78"/>
      <c r="GBU78"/>
      <c r="GBV78"/>
      <c r="GBW78"/>
      <c r="GBX78"/>
      <c r="GBY78"/>
      <c r="GBZ78"/>
      <c r="GCA78"/>
      <c r="GCB78"/>
      <c r="GCC78"/>
      <c r="GCD78"/>
      <c r="GCE78"/>
      <c r="GCF78"/>
      <c r="GCG78"/>
      <c r="GCH78"/>
      <c r="GCI78"/>
      <c r="GCJ78"/>
      <c r="GCK78"/>
      <c r="GCL78"/>
      <c r="GCM78"/>
      <c r="GCN78"/>
      <c r="GCO78"/>
      <c r="GCP78"/>
      <c r="GCQ78"/>
      <c r="GCR78"/>
      <c r="GCS78"/>
      <c r="GCT78"/>
      <c r="GCU78"/>
      <c r="GCV78"/>
      <c r="GCW78"/>
      <c r="GCX78"/>
      <c r="GCY78"/>
      <c r="GCZ78"/>
      <c r="GDA78"/>
      <c r="GDB78"/>
      <c r="GDC78"/>
      <c r="GDD78"/>
      <c r="GDE78"/>
      <c r="GDF78"/>
      <c r="GDG78"/>
      <c r="GDH78"/>
      <c r="GDI78"/>
      <c r="GDJ78"/>
      <c r="GDK78"/>
      <c r="GDL78"/>
      <c r="GDM78"/>
      <c r="GDN78"/>
      <c r="GDO78"/>
      <c r="GDP78"/>
      <c r="GDQ78"/>
      <c r="GDR78"/>
      <c r="GDS78"/>
      <c r="GDT78"/>
      <c r="GDU78"/>
      <c r="GDV78"/>
      <c r="GDW78"/>
      <c r="GDX78"/>
      <c r="GDY78"/>
      <c r="GDZ78"/>
      <c r="GEA78"/>
      <c r="GEB78"/>
      <c r="GEC78"/>
      <c r="GED78"/>
      <c r="GEE78"/>
      <c r="GEF78"/>
      <c r="GEG78"/>
      <c r="GEH78"/>
      <c r="GEI78"/>
      <c r="GEJ78"/>
      <c r="GEK78"/>
      <c r="GEL78"/>
      <c r="GEM78"/>
      <c r="GEN78"/>
      <c r="GEO78"/>
      <c r="GEP78"/>
      <c r="GEQ78"/>
      <c r="GER78"/>
      <c r="GES78"/>
      <c r="GET78"/>
      <c r="GEU78"/>
      <c r="GEV78"/>
      <c r="GEW78"/>
      <c r="GEX78"/>
      <c r="GEY78"/>
      <c r="GEZ78"/>
      <c r="GFA78"/>
      <c r="GFB78"/>
      <c r="GFC78"/>
      <c r="GFD78"/>
      <c r="GFE78"/>
      <c r="GFF78"/>
      <c r="GFG78"/>
      <c r="GFH78"/>
      <c r="GFI78"/>
      <c r="GFJ78"/>
      <c r="GFK78"/>
      <c r="GFL78"/>
      <c r="GFM78"/>
      <c r="GFN78"/>
      <c r="GFO78"/>
      <c r="GFP78"/>
      <c r="GFQ78"/>
      <c r="GFR78"/>
      <c r="GFS78"/>
      <c r="GFT78"/>
      <c r="GFU78"/>
      <c r="GFV78"/>
      <c r="GFW78"/>
      <c r="GFX78"/>
      <c r="GFY78"/>
      <c r="GFZ78"/>
      <c r="GGA78"/>
      <c r="GGB78"/>
      <c r="GGC78"/>
      <c r="GGD78"/>
      <c r="GGE78"/>
      <c r="GGF78"/>
      <c r="GGG78"/>
      <c r="GGH78"/>
      <c r="GGI78"/>
      <c r="GGJ78"/>
      <c r="GGK78"/>
      <c r="GGL78"/>
      <c r="GGM78"/>
      <c r="GGN78"/>
      <c r="GGO78"/>
      <c r="GGP78"/>
      <c r="GGQ78"/>
      <c r="GGR78"/>
      <c r="GGS78"/>
      <c r="GGT78"/>
      <c r="GGU78"/>
      <c r="GGV78"/>
      <c r="GGW78"/>
      <c r="GGX78"/>
      <c r="GGY78"/>
      <c r="GGZ78"/>
      <c r="GHA78"/>
      <c r="GHB78"/>
      <c r="GHC78"/>
      <c r="GHD78"/>
      <c r="GHE78"/>
      <c r="GHF78"/>
      <c r="GHG78"/>
      <c r="GHH78"/>
      <c r="GHI78"/>
      <c r="GHJ78"/>
      <c r="GHK78"/>
      <c r="GHL78"/>
      <c r="GHM78"/>
      <c r="GHN78"/>
      <c r="GHO78"/>
      <c r="GHP78"/>
      <c r="GHQ78"/>
      <c r="GHR78"/>
      <c r="GHS78"/>
      <c r="GHT78"/>
      <c r="GHU78"/>
      <c r="GHV78"/>
      <c r="GHW78"/>
      <c r="GHX78"/>
      <c r="GHY78"/>
      <c r="GHZ78"/>
      <c r="GIA78"/>
      <c r="GIB78"/>
      <c r="GIC78"/>
      <c r="GID78"/>
      <c r="GIE78"/>
      <c r="GIF78"/>
      <c r="GIG78"/>
      <c r="GIH78"/>
      <c r="GII78"/>
      <c r="GIJ78"/>
      <c r="GIK78"/>
      <c r="GIL78"/>
      <c r="GIM78"/>
      <c r="GIN78"/>
      <c r="GIO78"/>
      <c r="GIP78"/>
      <c r="GIQ78"/>
      <c r="GIR78"/>
      <c r="GIS78"/>
      <c r="GIT78"/>
      <c r="GIU78"/>
      <c r="GIV78"/>
      <c r="GIW78"/>
      <c r="GIX78"/>
      <c r="GIY78"/>
      <c r="GIZ78"/>
      <c r="GJA78"/>
      <c r="GJB78"/>
      <c r="GJC78"/>
      <c r="GJD78"/>
      <c r="GJE78"/>
      <c r="GJF78"/>
      <c r="GJG78"/>
      <c r="GJH78"/>
      <c r="GJI78"/>
      <c r="GJJ78"/>
      <c r="GJK78"/>
      <c r="GJL78"/>
      <c r="GJM78"/>
      <c r="GJN78"/>
      <c r="GJO78"/>
      <c r="GJP78"/>
      <c r="GJQ78"/>
      <c r="GJR78"/>
      <c r="GJS78"/>
      <c r="GJT78"/>
      <c r="GJU78"/>
      <c r="GJV78"/>
      <c r="GJW78"/>
      <c r="GJX78"/>
      <c r="GJY78"/>
      <c r="GJZ78"/>
      <c r="GKA78"/>
      <c r="GKB78"/>
      <c r="GKC78"/>
      <c r="GKD78"/>
      <c r="GKE78"/>
      <c r="GKF78"/>
      <c r="GKG78"/>
      <c r="GKH78"/>
      <c r="GKI78"/>
      <c r="GKJ78"/>
      <c r="GKK78"/>
      <c r="GKL78"/>
      <c r="GKM78"/>
      <c r="GKN78"/>
      <c r="GKO78"/>
      <c r="GKP78"/>
      <c r="GKQ78"/>
      <c r="GKR78"/>
      <c r="GKS78"/>
      <c r="GKT78"/>
      <c r="GKU78"/>
      <c r="GKV78"/>
      <c r="GKW78"/>
      <c r="GKX78"/>
      <c r="GKY78"/>
      <c r="GKZ78"/>
      <c r="GLA78"/>
      <c r="GLB78"/>
      <c r="GLC78"/>
      <c r="GLD78"/>
      <c r="GLE78"/>
      <c r="GLF78"/>
      <c r="GLG78"/>
      <c r="GLH78"/>
      <c r="GLI78"/>
      <c r="GLJ78"/>
      <c r="GLK78"/>
      <c r="GLL78"/>
      <c r="GLM78"/>
      <c r="GLN78"/>
      <c r="GLO78"/>
      <c r="GLP78"/>
      <c r="GLQ78"/>
      <c r="GLR78"/>
      <c r="GLS78"/>
      <c r="GLT78"/>
      <c r="GLU78"/>
      <c r="GLV78"/>
      <c r="GLW78"/>
      <c r="GLX78"/>
      <c r="GLY78"/>
      <c r="GLZ78"/>
      <c r="GMA78"/>
      <c r="GMB78"/>
      <c r="GMC78"/>
      <c r="GMD78"/>
      <c r="GME78"/>
      <c r="GMF78"/>
      <c r="GMG78"/>
      <c r="GMH78"/>
      <c r="GMI78"/>
      <c r="GMJ78"/>
      <c r="GMK78"/>
      <c r="GML78"/>
      <c r="GMM78"/>
      <c r="GMN78"/>
      <c r="GMO78"/>
      <c r="GMP78"/>
      <c r="GMQ78"/>
      <c r="GMR78"/>
      <c r="GMS78"/>
      <c r="GMT78"/>
      <c r="GMU78"/>
      <c r="GMV78"/>
      <c r="GMW78"/>
      <c r="GMX78"/>
      <c r="GMY78"/>
      <c r="GMZ78"/>
      <c r="GNA78"/>
      <c r="GNB78"/>
      <c r="GNC78"/>
      <c r="GND78"/>
      <c r="GNE78"/>
      <c r="GNF78"/>
      <c r="GNG78"/>
      <c r="GNH78"/>
      <c r="GNI78"/>
      <c r="GNJ78"/>
      <c r="GNK78"/>
      <c r="GNL78"/>
      <c r="GNM78"/>
      <c r="GNN78"/>
      <c r="GNO78"/>
      <c r="GNP78"/>
      <c r="GNQ78"/>
      <c r="GNR78"/>
      <c r="GNS78"/>
      <c r="GNT78"/>
      <c r="GNU78"/>
      <c r="GNV78"/>
      <c r="GNW78"/>
      <c r="GNX78"/>
      <c r="GNY78"/>
      <c r="GNZ78"/>
      <c r="GOA78"/>
      <c r="GOB78"/>
      <c r="GOC78"/>
      <c r="GOD78"/>
      <c r="GOE78"/>
      <c r="GOF78"/>
      <c r="GOG78"/>
      <c r="GOH78"/>
      <c r="GOI78"/>
      <c r="GOJ78"/>
      <c r="GOK78"/>
      <c r="GOL78"/>
      <c r="GOM78"/>
      <c r="GON78"/>
      <c r="GOO78"/>
      <c r="GOP78"/>
      <c r="GOQ78"/>
      <c r="GOR78"/>
      <c r="GOS78"/>
      <c r="GOT78"/>
      <c r="GOU78"/>
      <c r="GOV78"/>
      <c r="GOW78"/>
      <c r="GOX78"/>
      <c r="GOY78"/>
      <c r="GOZ78"/>
      <c r="GPA78"/>
      <c r="GPB78"/>
      <c r="GPC78"/>
      <c r="GPD78"/>
      <c r="GPE78"/>
      <c r="GPF78"/>
      <c r="GPG78"/>
      <c r="GPH78"/>
      <c r="GPI78"/>
      <c r="GPJ78"/>
      <c r="GPK78"/>
      <c r="GPL78"/>
      <c r="GPM78"/>
      <c r="GPN78"/>
      <c r="GPO78"/>
      <c r="GPP78"/>
      <c r="GPQ78"/>
      <c r="GPR78"/>
      <c r="GPS78"/>
      <c r="GPT78"/>
      <c r="GPU78"/>
      <c r="GPV78"/>
      <c r="GPW78"/>
      <c r="GPX78"/>
      <c r="GPY78"/>
      <c r="GPZ78"/>
      <c r="GQA78"/>
      <c r="GQB78"/>
      <c r="GQC78"/>
      <c r="GQD78"/>
      <c r="GQE78"/>
      <c r="GQF78"/>
      <c r="GQG78"/>
      <c r="GQH78"/>
      <c r="GQI78"/>
      <c r="GQJ78"/>
      <c r="GQK78"/>
      <c r="GQL78"/>
      <c r="GQM78"/>
      <c r="GQN78"/>
      <c r="GQO78"/>
      <c r="GQP78"/>
      <c r="GQQ78"/>
      <c r="GQR78"/>
      <c r="GQS78"/>
      <c r="GQT78"/>
      <c r="GQU78"/>
      <c r="GQV78"/>
      <c r="GQW78"/>
      <c r="GQX78"/>
      <c r="GQY78"/>
      <c r="GQZ78"/>
      <c r="GRA78"/>
      <c r="GRB78"/>
      <c r="GRC78"/>
      <c r="GRD78"/>
      <c r="GRE78"/>
      <c r="GRF78"/>
      <c r="GRG78"/>
      <c r="GRH78"/>
      <c r="GRI78"/>
      <c r="GRJ78"/>
      <c r="GRK78"/>
      <c r="GRL78"/>
      <c r="GRM78"/>
      <c r="GRN78"/>
      <c r="GRO78"/>
      <c r="GRP78"/>
      <c r="GRQ78"/>
      <c r="GRR78"/>
      <c r="GRS78"/>
      <c r="GRT78"/>
      <c r="GRU78"/>
      <c r="GRV78"/>
      <c r="GRW78"/>
      <c r="GRX78"/>
      <c r="GRY78"/>
      <c r="GRZ78"/>
      <c r="GSA78"/>
      <c r="GSB78"/>
      <c r="GSC78"/>
      <c r="GSD78"/>
      <c r="GSE78"/>
      <c r="GSF78"/>
      <c r="GSG78"/>
      <c r="GSH78"/>
      <c r="GSI78"/>
      <c r="GSJ78"/>
      <c r="GSK78"/>
      <c r="GSL78"/>
      <c r="GSM78"/>
      <c r="GSN78"/>
      <c r="GSO78"/>
      <c r="GSP78"/>
      <c r="GSQ78"/>
      <c r="GSR78"/>
      <c r="GSS78"/>
      <c r="GST78"/>
      <c r="GSU78"/>
      <c r="GSV78"/>
      <c r="GSW78"/>
      <c r="GSX78"/>
      <c r="GSY78"/>
      <c r="GSZ78"/>
      <c r="GTA78"/>
      <c r="GTB78"/>
      <c r="GTC78"/>
      <c r="GTD78"/>
      <c r="GTE78"/>
      <c r="GTF78"/>
      <c r="GTG78"/>
      <c r="GTH78"/>
      <c r="GTI78"/>
      <c r="GTJ78"/>
      <c r="GTK78"/>
      <c r="GTL78"/>
      <c r="GTM78"/>
      <c r="GTN78"/>
      <c r="GTO78"/>
      <c r="GTP78"/>
      <c r="GTQ78"/>
      <c r="GTR78"/>
      <c r="GTS78"/>
      <c r="GTT78"/>
      <c r="GTU78"/>
      <c r="GTV78"/>
      <c r="GTW78"/>
      <c r="GTX78"/>
      <c r="GTY78"/>
      <c r="GTZ78"/>
      <c r="GUA78"/>
      <c r="GUB78"/>
      <c r="GUC78"/>
      <c r="GUD78"/>
      <c r="GUE78"/>
      <c r="GUF78"/>
      <c r="GUG78"/>
      <c r="GUH78"/>
      <c r="GUI78"/>
      <c r="GUJ78"/>
      <c r="GUK78"/>
      <c r="GUL78"/>
      <c r="GUM78"/>
      <c r="GUN78"/>
      <c r="GUO78"/>
      <c r="GUP78"/>
      <c r="GUQ78"/>
      <c r="GUR78"/>
      <c r="GUS78"/>
      <c r="GUT78"/>
      <c r="GUU78"/>
      <c r="GUV78"/>
      <c r="GUW78"/>
      <c r="GUX78"/>
      <c r="GUY78"/>
      <c r="GUZ78"/>
      <c r="GVA78"/>
      <c r="GVB78"/>
      <c r="GVC78"/>
      <c r="GVD78"/>
      <c r="GVE78"/>
      <c r="GVF78"/>
      <c r="GVG78"/>
      <c r="GVH78"/>
      <c r="GVI78"/>
      <c r="GVJ78"/>
      <c r="GVK78"/>
      <c r="GVL78"/>
      <c r="GVM78"/>
      <c r="GVN78"/>
      <c r="GVO78"/>
      <c r="GVP78"/>
      <c r="GVQ78"/>
      <c r="GVR78"/>
      <c r="GVS78"/>
      <c r="GVT78"/>
      <c r="GVU78"/>
      <c r="GVV78"/>
      <c r="GVW78"/>
      <c r="GVX78"/>
      <c r="GVY78"/>
      <c r="GVZ78"/>
      <c r="GWA78"/>
      <c r="GWB78"/>
      <c r="GWC78"/>
      <c r="GWD78"/>
      <c r="GWE78"/>
      <c r="GWF78"/>
      <c r="GWG78"/>
      <c r="GWH78"/>
      <c r="GWI78"/>
      <c r="GWJ78"/>
      <c r="GWK78"/>
      <c r="GWL78"/>
      <c r="GWM78"/>
      <c r="GWN78"/>
      <c r="GWO78"/>
      <c r="GWP78"/>
      <c r="GWQ78"/>
      <c r="GWR78"/>
      <c r="GWS78"/>
      <c r="GWT78"/>
      <c r="GWU78"/>
      <c r="GWV78"/>
      <c r="GWW78"/>
      <c r="GWX78"/>
      <c r="GWY78"/>
      <c r="GWZ78"/>
      <c r="GXA78"/>
      <c r="GXB78"/>
      <c r="GXC78"/>
      <c r="GXD78"/>
      <c r="GXE78"/>
      <c r="GXF78"/>
      <c r="GXG78"/>
      <c r="GXH78"/>
      <c r="GXI78"/>
      <c r="GXJ78"/>
      <c r="GXK78"/>
      <c r="GXL78"/>
      <c r="GXM78"/>
      <c r="GXN78"/>
      <c r="GXO78"/>
      <c r="GXP78"/>
      <c r="GXQ78"/>
      <c r="GXR78"/>
      <c r="GXS78"/>
      <c r="GXT78"/>
      <c r="GXU78"/>
      <c r="GXV78"/>
      <c r="GXW78"/>
      <c r="GXX78"/>
      <c r="GXY78"/>
      <c r="GXZ78"/>
      <c r="GYA78"/>
      <c r="GYB78"/>
      <c r="GYC78"/>
      <c r="GYD78"/>
      <c r="GYE78"/>
      <c r="GYF78"/>
      <c r="GYG78"/>
      <c r="GYH78"/>
      <c r="GYI78"/>
      <c r="GYJ78"/>
      <c r="GYK78"/>
      <c r="GYL78"/>
      <c r="GYM78"/>
      <c r="GYN78"/>
      <c r="GYO78"/>
      <c r="GYP78"/>
      <c r="GYQ78"/>
      <c r="GYR78"/>
      <c r="GYS78"/>
      <c r="GYT78"/>
      <c r="GYU78"/>
      <c r="GYV78"/>
      <c r="GYW78"/>
      <c r="GYX78"/>
      <c r="GYY78"/>
      <c r="GYZ78"/>
      <c r="GZA78"/>
      <c r="GZB78"/>
      <c r="GZC78"/>
      <c r="GZD78"/>
      <c r="GZE78"/>
      <c r="GZF78"/>
      <c r="GZG78"/>
      <c r="GZH78"/>
      <c r="GZI78"/>
      <c r="GZJ78"/>
      <c r="GZK78"/>
      <c r="GZL78"/>
      <c r="GZM78"/>
      <c r="GZN78"/>
      <c r="GZO78"/>
      <c r="GZP78"/>
      <c r="GZQ78"/>
      <c r="GZR78"/>
      <c r="GZS78"/>
      <c r="GZT78"/>
      <c r="GZU78"/>
      <c r="GZV78"/>
      <c r="GZW78"/>
      <c r="GZX78"/>
      <c r="GZY78"/>
      <c r="GZZ78"/>
      <c r="HAA78"/>
      <c r="HAB78"/>
      <c r="HAC78"/>
      <c r="HAD78"/>
      <c r="HAE78"/>
      <c r="HAF78"/>
      <c r="HAG78"/>
      <c r="HAH78"/>
      <c r="HAI78"/>
      <c r="HAJ78"/>
      <c r="HAK78"/>
      <c r="HAL78"/>
      <c r="HAM78"/>
      <c r="HAN78"/>
      <c r="HAO78"/>
      <c r="HAP78"/>
      <c r="HAQ78"/>
      <c r="HAR78"/>
      <c r="HAS78"/>
      <c r="HAT78"/>
      <c r="HAU78"/>
      <c r="HAV78"/>
      <c r="HAW78"/>
      <c r="HAX78"/>
      <c r="HAY78"/>
      <c r="HAZ78"/>
      <c r="HBA78"/>
      <c r="HBB78"/>
      <c r="HBC78"/>
      <c r="HBD78"/>
      <c r="HBE78"/>
      <c r="HBF78"/>
      <c r="HBG78"/>
      <c r="HBH78"/>
      <c r="HBI78"/>
      <c r="HBJ78"/>
      <c r="HBK78"/>
      <c r="HBL78"/>
      <c r="HBM78"/>
      <c r="HBN78"/>
      <c r="HBO78"/>
      <c r="HBP78"/>
      <c r="HBQ78"/>
      <c r="HBR78"/>
      <c r="HBS78"/>
      <c r="HBT78"/>
      <c r="HBU78"/>
      <c r="HBV78"/>
      <c r="HBW78"/>
      <c r="HBX78"/>
      <c r="HBY78"/>
      <c r="HBZ78"/>
      <c r="HCA78"/>
      <c r="HCB78"/>
      <c r="HCC78"/>
      <c r="HCD78"/>
      <c r="HCE78"/>
      <c r="HCF78"/>
      <c r="HCG78"/>
      <c r="HCH78"/>
      <c r="HCI78"/>
      <c r="HCJ78"/>
      <c r="HCK78"/>
      <c r="HCL78"/>
      <c r="HCM78"/>
      <c r="HCN78"/>
      <c r="HCO78"/>
      <c r="HCP78"/>
      <c r="HCQ78"/>
      <c r="HCR78"/>
      <c r="HCS78"/>
      <c r="HCT78"/>
      <c r="HCU78"/>
      <c r="HCV78"/>
      <c r="HCW78"/>
      <c r="HCX78"/>
      <c r="HCY78"/>
      <c r="HCZ78"/>
      <c r="HDA78"/>
      <c r="HDB78"/>
      <c r="HDC78"/>
      <c r="HDD78"/>
      <c r="HDE78"/>
      <c r="HDF78"/>
      <c r="HDG78"/>
      <c r="HDH78"/>
      <c r="HDI78"/>
      <c r="HDJ78"/>
      <c r="HDK78"/>
      <c r="HDL78"/>
      <c r="HDM78"/>
      <c r="HDN78"/>
      <c r="HDO78"/>
      <c r="HDP78"/>
      <c r="HDQ78"/>
      <c r="HDR78"/>
      <c r="HDS78"/>
      <c r="HDT78"/>
      <c r="HDU78"/>
      <c r="HDV78"/>
      <c r="HDW78"/>
      <c r="HDX78"/>
      <c r="HDY78"/>
      <c r="HDZ78"/>
      <c r="HEA78"/>
      <c r="HEB78"/>
      <c r="HEC78"/>
      <c r="HED78"/>
      <c r="HEE78"/>
      <c r="HEF78"/>
      <c r="HEG78"/>
      <c r="HEH78"/>
      <c r="HEI78"/>
      <c r="HEJ78"/>
      <c r="HEK78"/>
      <c r="HEL78"/>
      <c r="HEM78"/>
      <c r="HEN78"/>
      <c r="HEO78"/>
      <c r="HEP78"/>
      <c r="HEQ78"/>
      <c r="HER78"/>
      <c r="HES78"/>
      <c r="HET78"/>
      <c r="HEU78"/>
      <c r="HEV78"/>
      <c r="HEW78"/>
      <c r="HEX78"/>
      <c r="HEY78"/>
      <c r="HEZ78"/>
      <c r="HFA78"/>
      <c r="HFB78"/>
      <c r="HFC78"/>
      <c r="HFD78"/>
      <c r="HFE78"/>
      <c r="HFF78"/>
      <c r="HFG78"/>
      <c r="HFH78"/>
      <c r="HFI78"/>
      <c r="HFJ78"/>
      <c r="HFK78"/>
      <c r="HFL78"/>
      <c r="HFM78"/>
      <c r="HFN78"/>
      <c r="HFO78"/>
      <c r="HFP78"/>
      <c r="HFQ78"/>
      <c r="HFR78"/>
      <c r="HFS78"/>
      <c r="HFT78"/>
      <c r="HFU78"/>
      <c r="HFV78"/>
      <c r="HFW78"/>
      <c r="HFX78"/>
      <c r="HFY78"/>
      <c r="HFZ78"/>
      <c r="HGA78"/>
      <c r="HGB78"/>
      <c r="HGC78"/>
      <c r="HGD78"/>
      <c r="HGE78"/>
      <c r="HGF78"/>
      <c r="HGG78"/>
      <c r="HGH78"/>
      <c r="HGI78"/>
      <c r="HGJ78"/>
      <c r="HGK78"/>
      <c r="HGL78"/>
      <c r="HGM78"/>
      <c r="HGN78"/>
      <c r="HGO78"/>
      <c r="HGP78"/>
      <c r="HGQ78"/>
      <c r="HGR78"/>
      <c r="HGS78"/>
      <c r="HGT78"/>
      <c r="HGU78"/>
      <c r="HGV78"/>
      <c r="HGW78"/>
      <c r="HGX78"/>
      <c r="HGY78"/>
      <c r="HGZ78"/>
      <c r="HHA78"/>
      <c r="HHB78"/>
      <c r="HHC78"/>
      <c r="HHD78"/>
      <c r="HHE78"/>
      <c r="HHF78"/>
      <c r="HHG78"/>
      <c r="HHH78"/>
      <c r="HHI78"/>
      <c r="HHJ78"/>
      <c r="HHK78"/>
      <c r="HHL78"/>
      <c r="HHM78"/>
      <c r="HHN78"/>
      <c r="HHO78"/>
      <c r="HHP78"/>
      <c r="HHQ78"/>
      <c r="HHR78"/>
      <c r="HHS78"/>
      <c r="HHT78"/>
      <c r="HHU78"/>
      <c r="HHV78"/>
      <c r="HHW78"/>
      <c r="HHX78"/>
      <c r="HHY78"/>
      <c r="HHZ78"/>
      <c r="HIA78"/>
      <c r="HIB78"/>
      <c r="HIC78"/>
      <c r="HID78"/>
      <c r="HIE78"/>
      <c r="HIF78"/>
      <c r="HIG78"/>
      <c r="HIH78"/>
      <c r="HII78"/>
      <c r="HIJ78"/>
      <c r="HIK78"/>
      <c r="HIL78"/>
      <c r="HIM78"/>
      <c r="HIN78"/>
      <c r="HIO78"/>
      <c r="HIP78"/>
      <c r="HIQ78"/>
      <c r="HIR78"/>
      <c r="HIS78"/>
      <c r="HIT78"/>
      <c r="HIU78"/>
      <c r="HIV78"/>
      <c r="HIW78"/>
      <c r="HIX78"/>
      <c r="HIY78"/>
      <c r="HIZ78"/>
      <c r="HJA78"/>
      <c r="HJB78"/>
      <c r="HJC78"/>
      <c r="HJD78"/>
      <c r="HJE78"/>
      <c r="HJF78"/>
      <c r="HJG78"/>
      <c r="HJH78"/>
      <c r="HJI78"/>
      <c r="HJJ78"/>
      <c r="HJK78"/>
      <c r="HJL78"/>
      <c r="HJM78"/>
      <c r="HJN78"/>
      <c r="HJO78"/>
      <c r="HJP78"/>
      <c r="HJQ78"/>
      <c r="HJR78"/>
      <c r="HJS78"/>
      <c r="HJT78"/>
      <c r="HJU78"/>
      <c r="HJV78"/>
      <c r="HJW78"/>
      <c r="HJX78"/>
      <c r="HJY78"/>
      <c r="HJZ78"/>
      <c r="HKA78"/>
      <c r="HKB78"/>
      <c r="HKC78"/>
      <c r="HKD78"/>
      <c r="HKE78"/>
      <c r="HKF78"/>
      <c r="HKG78"/>
      <c r="HKH78"/>
      <c r="HKI78"/>
      <c r="HKJ78"/>
      <c r="HKK78"/>
      <c r="HKL78"/>
      <c r="HKM78"/>
      <c r="HKN78"/>
      <c r="HKO78"/>
      <c r="HKP78"/>
      <c r="HKQ78"/>
      <c r="HKR78"/>
      <c r="HKS78"/>
      <c r="HKT78"/>
      <c r="HKU78"/>
      <c r="HKV78"/>
      <c r="HKW78"/>
      <c r="HKX78"/>
      <c r="HKY78"/>
      <c r="HKZ78"/>
      <c r="HLA78"/>
      <c r="HLB78"/>
      <c r="HLC78"/>
      <c r="HLD78"/>
      <c r="HLE78"/>
      <c r="HLF78"/>
      <c r="HLG78"/>
      <c r="HLH78"/>
      <c r="HLI78"/>
      <c r="HLJ78"/>
      <c r="HLK78"/>
      <c r="HLL78"/>
      <c r="HLM78"/>
      <c r="HLN78"/>
      <c r="HLO78"/>
      <c r="HLP78"/>
      <c r="HLQ78"/>
      <c r="HLR78"/>
      <c r="HLS78"/>
      <c r="HLT78"/>
      <c r="HLU78"/>
      <c r="HLV78"/>
      <c r="HLW78"/>
      <c r="HLX78"/>
      <c r="HLY78"/>
      <c r="HLZ78"/>
      <c r="HMA78"/>
      <c r="HMB78"/>
      <c r="HMC78"/>
      <c r="HMD78"/>
      <c r="HME78"/>
      <c r="HMF78"/>
      <c r="HMG78"/>
      <c r="HMH78"/>
      <c r="HMI78"/>
      <c r="HMJ78"/>
      <c r="HMK78"/>
      <c r="HML78"/>
      <c r="HMM78"/>
      <c r="HMN78"/>
      <c r="HMO78"/>
      <c r="HMP78"/>
      <c r="HMQ78"/>
      <c r="HMR78"/>
      <c r="HMS78"/>
      <c r="HMT78"/>
      <c r="HMU78"/>
      <c r="HMV78"/>
      <c r="HMW78"/>
      <c r="HMX78"/>
      <c r="HMY78"/>
      <c r="HMZ78"/>
      <c r="HNA78"/>
      <c r="HNB78"/>
      <c r="HNC78"/>
      <c r="HND78"/>
      <c r="HNE78"/>
      <c r="HNF78"/>
      <c r="HNG78"/>
      <c r="HNH78"/>
      <c r="HNI78"/>
      <c r="HNJ78"/>
      <c r="HNK78"/>
      <c r="HNL78"/>
      <c r="HNM78"/>
      <c r="HNN78"/>
      <c r="HNO78"/>
      <c r="HNP78"/>
      <c r="HNQ78"/>
      <c r="HNR78"/>
      <c r="HNS78"/>
      <c r="HNT78"/>
      <c r="HNU78"/>
      <c r="HNV78"/>
      <c r="HNW78"/>
      <c r="HNX78"/>
      <c r="HNY78"/>
      <c r="HNZ78"/>
      <c r="HOA78"/>
      <c r="HOB78"/>
      <c r="HOC78"/>
      <c r="HOD78"/>
      <c r="HOE78"/>
      <c r="HOF78"/>
      <c r="HOG78"/>
      <c r="HOH78"/>
      <c r="HOI78"/>
      <c r="HOJ78"/>
      <c r="HOK78"/>
      <c r="HOL78"/>
      <c r="HOM78"/>
      <c r="HON78"/>
      <c r="HOO78"/>
      <c r="HOP78"/>
      <c r="HOQ78"/>
      <c r="HOR78"/>
      <c r="HOS78"/>
      <c r="HOT78"/>
      <c r="HOU78"/>
      <c r="HOV78"/>
      <c r="HOW78"/>
      <c r="HOX78"/>
      <c r="HOY78"/>
      <c r="HOZ78"/>
      <c r="HPA78"/>
      <c r="HPB78"/>
      <c r="HPC78"/>
      <c r="HPD78"/>
      <c r="HPE78"/>
      <c r="HPF78"/>
      <c r="HPG78"/>
      <c r="HPH78"/>
      <c r="HPI78"/>
      <c r="HPJ78"/>
      <c r="HPK78"/>
      <c r="HPL78"/>
      <c r="HPM78"/>
      <c r="HPN78"/>
      <c r="HPO78"/>
      <c r="HPP78"/>
      <c r="HPQ78"/>
      <c r="HPR78"/>
      <c r="HPS78"/>
      <c r="HPT78"/>
      <c r="HPU78"/>
      <c r="HPV78"/>
      <c r="HPW78"/>
      <c r="HPX78"/>
      <c r="HPY78"/>
      <c r="HPZ78"/>
      <c r="HQA78"/>
      <c r="HQB78"/>
      <c r="HQC78"/>
      <c r="HQD78"/>
      <c r="HQE78"/>
      <c r="HQF78"/>
      <c r="HQG78"/>
      <c r="HQH78"/>
      <c r="HQI78"/>
      <c r="HQJ78"/>
      <c r="HQK78"/>
      <c r="HQL78"/>
      <c r="HQM78"/>
      <c r="HQN78"/>
      <c r="HQO78"/>
      <c r="HQP78"/>
      <c r="HQQ78"/>
      <c r="HQR78"/>
      <c r="HQS78"/>
      <c r="HQT78"/>
      <c r="HQU78"/>
      <c r="HQV78"/>
      <c r="HQW78"/>
      <c r="HQX78"/>
      <c r="HQY78"/>
      <c r="HQZ78"/>
      <c r="HRA78"/>
      <c r="HRB78"/>
      <c r="HRC78"/>
      <c r="HRD78"/>
      <c r="HRE78"/>
      <c r="HRF78"/>
      <c r="HRG78"/>
      <c r="HRH78"/>
      <c r="HRI78"/>
      <c r="HRJ78"/>
      <c r="HRK78"/>
      <c r="HRL78"/>
      <c r="HRM78"/>
      <c r="HRN78"/>
      <c r="HRO78"/>
      <c r="HRP78"/>
      <c r="HRQ78"/>
      <c r="HRR78"/>
      <c r="HRS78"/>
      <c r="HRT78"/>
      <c r="HRU78"/>
      <c r="HRV78"/>
      <c r="HRW78"/>
      <c r="HRX78"/>
      <c r="HRY78"/>
      <c r="HRZ78"/>
      <c r="HSA78"/>
      <c r="HSB78"/>
      <c r="HSC78"/>
      <c r="HSD78"/>
      <c r="HSE78"/>
      <c r="HSF78"/>
      <c r="HSG78"/>
      <c r="HSH78"/>
      <c r="HSI78"/>
      <c r="HSJ78"/>
      <c r="HSK78"/>
      <c r="HSL78"/>
      <c r="HSM78"/>
      <c r="HSN78"/>
      <c r="HSO78"/>
      <c r="HSP78"/>
      <c r="HSQ78"/>
      <c r="HSR78"/>
      <c r="HSS78"/>
      <c r="HST78"/>
      <c r="HSU78"/>
      <c r="HSV78"/>
      <c r="HSW78"/>
      <c r="HSX78"/>
      <c r="HSY78"/>
      <c r="HSZ78"/>
      <c r="HTA78"/>
      <c r="HTB78"/>
      <c r="HTC78"/>
      <c r="HTD78"/>
      <c r="HTE78"/>
      <c r="HTF78"/>
      <c r="HTG78"/>
      <c r="HTH78"/>
      <c r="HTI78"/>
      <c r="HTJ78"/>
      <c r="HTK78"/>
      <c r="HTL78"/>
      <c r="HTM78"/>
      <c r="HTN78"/>
      <c r="HTO78"/>
      <c r="HTP78"/>
      <c r="HTQ78"/>
      <c r="HTR78"/>
      <c r="HTS78"/>
      <c r="HTT78"/>
      <c r="HTU78"/>
      <c r="HTV78"/>
      <c r="HTW78"/>
      <c r="HTX78"/>
      <c r="HTY78"/>
      <c r="HTZ78"/>
      <c r="HUA78"/>
      <c r="HUB78"/>
      <c r="HUC78"/>
      <c r="HUD78"/>
      <c r="HUE78"/>
      <c r="HUF78"/>
      <c r="HUG78"/>
      <c r="HUH78"/>
      <c r="HUI78"/>
      <c r="HUJ78"/>
      <c r="HUK78"/>
      <c r="HUL78"/>
      <c r="HUM78"/>
      <c r="HUN78"/>
      <c r="HUO78"/>
      <c r="HUP78"/>
      <c r="HUQ78"/>
      <c r="HUR78"/>
      <c r="HUS78"/>
      <c r="HUT78"/>
      <c r="HUU78"/>
      <c r="HUV78"/>
      <c r="HUW78"/>
      <c r="HUX78"/>
      <c r="HUY78"/>
      <c r="HUZ78"/>
      <c r="HVA78"/>
      <c r="HVB78"/>
      <c r="HVC78"/>
      <c r="HVD78"/>
      <c r="HVE78"/>
      <c r="HVF78"/>
      <c r="HVG78"/>
      <c r="HVH78"/>
      <c r="HVI78"/>
      <c r="HVJ78"/>
      <c r="HVK78"/>
      <c r="HVL78"/>
      <c r="HVM78"/>
      <c r="HVN78"/>
      <c r="HVO78"/>
      <c r="HVP78"/>
      <c r="HVQ78"/>
      <c r="HVR78"/>
      <c r="HVS78"/>
      <c r="HVT78"/>
      <c r="HVU78"/>
      <c r="HVV78"/>
      <c r="HVW78"/>
      <c r="HVX78"/>
      <c r="HVY78"/>
      <c r="HVZ78"/>
      <c r="HWA78"/>
      <c r="HWB78"/>
      <c r="HWC78"/>
      <c r="HWD78"/>
      <c r="HWE78"/>
      <c r="HWF78"/>
      <c r="HWG78"/>
      <c r="HWH78"/>
      <c r="HWI78"/>
      <c r="HWJ78"/>
      <c r="HWK78"/>
      <c r="HWL78"/>
      <c r="HWM78"/>
      <c r="HWN78"/>
      <c r="HWO78"/>
      <c r="HWP78"/>
      <c r="HWQ78"/>
      <c r="HWR78"/>
      <c r="HWS78"/>
      <c r="HWT78"/>
      <c r="HWU78"/>
      <c r="HWV78"/>
      <c r="HWW78"/>
      <c r="HWX78"/>
      <c r="HWY78"/>
      <c r="HWZ78"/>
      <c r="HXA78"/>
      <c r="HXB78"/>
      <c r="HXC78"/>
      <c r="HXD78"/>
      <c r="HXE78"/>
      <c r="HXF78"/>
      <c r="HXG78"/>
      <c r="HXH78"/>
      <c r="HXI78"/>
      <c r="HXJ78"/>
      <c r="HXK78"/>
      <c r="HXL78"/>
      <c r="HXM78"/>
      <c r="HXN78"/>
      <c r="HXO78"/>
      <c r="HXP78"/>
      <c r="HXQ78"/>
      <c r="HXR78"/>
      <c r="HXS78"/>
      <c r="HXT78"/>
      <c r="HXU78"/>
      <c r="HXV78"/>
      <c r="HXW78"/>
      <c r="HXX78"/>
      <c r="HXY78"/>
      <c r="HXZ78"/>
      <c r="HYA78"/>
      <c r="HYB78"/>
      <c r="HYC78"/>
      <c r="HYD78"/>
      <c r="HYE78"/>
      <c r="HYF78"/>
      <c r="HYG78"/>
      <c r="HYH78"/>
      <c r="HYI78"/>
      <c r="HYJ78"/>
      <c r="HYK78"/>
      <c r="HYL78"/>
      <c r="HYM78"/>
      <c r="HYN78"/>
      <c r="HYO78"/>
      <c r="HYP78"/>
      <c r="HYQ78"/>
      <c r="HYR78"/>
      <c r="HYS78"/>
      <c r="HYT78"/>
      <c r="HYU78"/>
      <c r="HYV78"/>
      <c r="HYW78"/>
      <c r="HYX78"/>
      <c r="HYY78"/>
      <c r="HYZ78"/>
      <c r="HZA78"/>
      <c r="HZB78"/>
      <c r="HZC78"/>
      <c r="HZD78"/>
      <c r="HZE78"/>
      <c r="HZF78"/>
      <c r="HZG78"/>
      <c r="HZH78"/>
      <c r="HZI78"/>
      <c r="HZJ78"/>
      <c r="HZK78"/>
      <c r="HZL78"/>
      <c r="HZM78"/>
      <c r="HZN78"/>
      <c r="HZO78"/>
      <c r="HZP78"/>
      <c r="HZQ78"/>
      <c r="HZR78"/>
      <c r="HZS78"/>
      <c r="HZT78"/>
      <c r="HZU78"/>
      <c r="HZV78"/>
      <c r="HZW78"/>
      <c r="HZX78"/>
      <c r="HZY78"/>
      <c r="HZZ78"/>
      <c r="IAA78"/>
      <c r="IAB78"/>
      <c r="IAC78"/>
      <c r="IAD78"/>
      <c r="IAE78"/>
      <c r="IAF78"/>
      <c r="IAG78"/>
      <c r="IAH78"/>
      <c r="IAI78"/>
      <c r="IAJ78"/>
      <c r="IAK78"/>
      <c r="IAL78"/>
      <c r="IAM78"/>
      <c r="IAN78"/>
      <c r="IAO78"/>
      <c r="IAP78"/>
      <c r="IAQ78"/>
      <c r="IAR78"/>
      <c r="IAS78"/>
      <c r="IAT78"/>
      <c r="IAU78"/>
      <c r="IAV78"/>
      <c r="IAW78"/>
      <c r="IAX78"/>
      <c r="IAY78"/>
      <c r="IAZ78"/>
      <c r="IBA78"/>
      <c r="IBB78"/>
      <c r="IBC78"/>
      <c r="IBD78"/>
      <c r="IBE78"/>
      <c r="IBF78"/>
      <c r="IBG78"/>
      <c r="IBH78"/>
      <c r="IBI78"/>
      <c r="IBJ78"/>
      <c r="IBK78"/>
      <c r="IBL78"/>
      <c r="IBM78"/>
      <c r="IBN78"/>
      <c r="IBO78"/>
      <c r="IBP78"/>
      <c r="IBQ78"/>
      <c r="IBR78"/>
      <c r="IBS78"/>
      <c r="IBT78"/>
      <c r="IBU78"/>
      <c r="IBV78"/>
      <c r="IBW78"/>
      <c r="IBX78"/>
      <c r="IBY78"/>
      <c r="IBZ78"/>
      <c r="ICA78"/>
      <c r="ICB78"/>
      <c r="ICC78"/>
      <c r="ICD78"/>
      <c r="ICE78"/>
      <c r="ICF78"/>
      <c r="ICG78"/>
      <c r="ICH78"/>
      <c r="ICI78"/>
      <c r="ICJ78"/>
      <c r="ICK78"/>
      <c r="ICL78"/>
      <c r="ICM78"/>
      <c r="ICN78"/>
      <c r="ICO78"/>
      <c r="ICP78"/>
      <c r="ICQ78"/>
      <c r="ICR78"/>
      <c r="ICS78"/>
      <c r="ICT78"/>
      <c r="ICU78"/>
      <c r="ICV78"/>
      <c r="ICW78"/>
      <c r="ICX78"/>
      <c r="ICY78"/>
      <c r="ICZ78"/>
      <c r="IDA78"/>
      <c r="IDB78"/>
      <c r="IDC78"/>
      <c r="IDD78"/>
      <c r="IDE78"/>
      <c r="IDF78"/>
      <c r="IDG78"/>
      <c r="IDH78"/>
      <c r="IDI78"/>
      <c r="IDJ78"/>
      <c r="IDK78"/>
      <c r="IDL78"/>
      <c r="IDM78"/>
      <c r="IDN78"/>
      <c r="IDO78"/>
      <c r="IDP78"/>
      <c r="IDQ78"/>
      <c r="IDR78"/>
      <c r="IDS78"/>
      <c r="IDT78"/>
      <c r="IDU78"/>
      <c r="IDV78"/>
      <c r="IDW78"/>
      <c r="IDX78"/>
      <c r="IDY78"/>
      <c r="IDZ78"/>
      <c r="IEA78"/>
      <c r="IEB78"/>
      <c r="IEC78"/>
      <c r="IED78"/>
      <c r="IEE78"/>
      <c r="IEF78"/>
      <c r="IEG78"/>
      <c r="IEH78"/>
      <c r="IEI78"/>
      <c r="IEJ78"/>
      <c r="IEK78"/>
      <c r="IEL78"/>
      <c r="IEM78"/>
      <c r="IEN78"/>
      <c r="IEO78"/>
      <c r="IEP78"/>
      <c r="IEQ78"/>
      <c r="IER78"/>
      <c r="IES78"/>
      <c r="IET78"/>
      <c r="IEU78"/>
      <c r="IEV78"/>
      <c r="IEW78"/>
      <c r="IEX78"/>
      <c r="IEY78"/>
      <c r="IEZ78"/>
      <c r="IFA78"/>
      <c r="IFB78"/>
      <c r="IFC78"/>
      <c r="IFD78"/>
      <c r="IFE78"/>
      <c r="IFF78"/>
      <c r="IFG78"/>
      <c r="IFH78"/>
      <c r="IFI78"/>
      <c r="IFJ78"/>
      <c r="IFK78"/>
      <c r="IFL78"/>
      <c r="IFM78"/>
      <c r="IFN78"/>
      <c r="IFO78"/>
      <c r="IFP78"/>
      <c r="IFQ78"/>
      <c r="IFR78"/>
      <c r="IFS78"/>
      <c r="IFT78"/>
      <c r="IFU78"/>
      <c r="IFV78"/>
      <c r="IFW78"/>
      <c r="IFX78"/>
      <c r="IFY78"/>
      <c r="IFZ78"/>
      <c r="IGA78"/>
      <c r="IGB78"/>
      <c r="IGC78"/>
      <c r="IGD78"/>
      <c r="IGE78"/>
      <c r="IGF78"/>
      <c r="IGG78"/>
      <c r="IGH78"/>
      <c r="IGI78"/>
      <c r="IGJ78"/>
      <c r="IGK78"/>
      <c r="IGL78"/>
      <c r="IGM78"/>
      <c r="IGN78"/>
      <c r="IGO78"/>
      <c r="IGP78"/>
      <c r="IGQ78"/>
      <c r="IGR78"/>
      <c r="IGS78"/>
      <c r="IGT78"/>
      <c r="IGU78"/>
      <c r="IGV78"/>
      <c r="IGW78"/>
      <c r="IGX78"/>
      <c r="IGY78"/>
      <c r="IGZ78"/>
      <c r="IHA78"/>
      <c r="IHB78"/>
      <c r="IHC78"/>
      <c r="IHD78"/>
      <c r="IHE78"/>
      <c r="IHF78"/>
      <c r="IHG78"/>
      <c r="IHH78"/>
      <c r="IHI78"/>
      <c r="IHJ78"/>
      <c r="IHK78"/>
      <c r="IHL78"/>
      <c r="IHM78"/>
      <c r="IHN78"/>
      <c r="IHO78"/>
      <c r="IHP78"/>
      <c r="IHQ78"/>
      <c r="IHR78"/>
      <c r="IHS78"/>
      <c r="IHT78"/>
      <c r="IHU78"/>
      <c r="IHV78"/>
      <c r="IHW78"/>
      <c r="IHX78"/>
      <c r="IHY78"/>
      <c r="IHZ78"/>
      <c r="IIA78"/>
      <c r="IIB78"/>
      <c r="IIC78"/>
      <c r="IID78"/>
      <c r="IIE78"/>
      <c r="IIF78"/>
      <c r="IIG78"/>
      <c r="IIH78"/>
      <c r="III78"/>
      <c r="IIJ78"/>
      <c r="IIK78"/>
      <c r="IIL78"/>
      <c r="IIM78"/>
      <c r="IIN78"/>
      <c r="IIO78"/>
      <c r="IIP78"/>
      <c r="IIQ78"/>
      <c r="IIR78"/>
      <c r="IIS78"/>
      <c r="IIT78"/>
      <c r="IIU78"/>
      <c r="IIV78"/>
      <c r="IIW78"/>
      <c r="IIX78"/>
      <c r="IIY78"/>
      <c r="IIZ78"/>
      <c r="IJA78"/>
      <c r="IJB78"/>
      <c r="IJC78"/>
      <c r="IJD78"/>
      <c r="IJE78"/>
      <c r="IJF78"/>
      <c r="IJG78"/>
      <c r="IJH78"/>
      <c r="IJI78"/>
      <c r="IJJ78"/>
      <c r="IJK78"/>
      <c r="IJL78"/>
      <c r="IJM78"/>
      <c r="IJN78"/>
      <c r="IJO78"/>
      <c r="IJP78"/>
      <c r="IJQ78"/>
      <c r="IJR78"/>
      <c r="IJS78"/>
      <c r="IJT78"/>
      <c r="IJU78"/>
      <c r="IJV78"/>
      <c r="IJW78"/>
      <c r="IJX78"/>
      <c r="IJY78"/>
      <c r="IJZ78"/>
      <c r="IKA78"/>
      <c r="IKB78"/>
      <c r="IKC78"/>
      <c r="IKD78"/>
      <c r="IKE78"/>
      <c r="IKF78"/>
      <c r="IKG78"/>
      <c r="IKH78"/>
      <c r="IKI78"/>
      <c r="IKJ78"/>
      <c r="IKK78"/>
      <c r="IKL78"/>
      <c r="IKM78"/>
      <c r="IKN78"/>
      <c r="IKO78"/>
      <c r="IKP78"/>
      <c r="IKQ78"/>
      <c r="IKR78"/>
      <c r="IKS78"/>
      <c r="IKT78"/>
      <c r="IKU78"/>
      <c r="IKV78"/>
      <c r="IKW78"/>
      <c r="IKX78"/>
      <c r="IKY78"/>
      <c r="IKZ78"/>
      <c r="ILA78"/>
      <c r="ILB78"/>
      <c r="ILC78"/>
      <c r="ILD78"/>
      <c r="ILE78"/>
      <c r="ILF78"/>
      <c r="ILG78"/>
      <c r="ILH78"/>
      <c r="ILI78"/>
      <c r="ILJ78"/>
      <c r="ILK78"/>
      <c r="ILL78"/>
      <c r="ILM78"/>
      <c r="ILN78"/>
      <c r="ILO78"/>
      <c r="ILP78"/>
      <c r="ILQ78"/>
      <c r="ILR78"/>
      <c r="ILS78"/>
      <c r="ILT78"/>
      <c r="ILU78"/>
      <c r="ILV78"/>
      <c r="ILW78"/>
      <c r="ILX78"/>
      <c r="ILY78"/>
      <c r="ILZ78"/>
      <c r="IMA78"/>
      <c r="IMB78"/>
      <c r="IMC78"/>
      <c r="IMD78"/>
      <c r="IME78"/>
      <c r="IMF78"/>
      <c r="IMG78"/>
      <c r="IMH78"/>
      <c r="IMI78"/>
      <c r="IMJ78"/>
      <c r="IMK78"/>
      <c r="IML78"/>
      <c r="IMM78"/>
      <c r="IMN78"/>
      <c r="IMO78"/>
      <c r="IMP78"/>
      <c r="IMQ78"/>
      <c r="IMR78"/>
      <c r="IMS78"/>
      <c r="IMT78"/>
      <c r="IMU78"/>
      <c r="IMV78"/>
      <c r="IMW78"/>
      <c r="IMX78"/>
      <c r="IMY78"/>
      <c r="IMZ78"/>
      <c r="INA78"/>
      <c r="INB78"/>
      <c r="INC78"/>
      <c r="IND78"/>
      <c r="INE78"/>
      <c r="INF78"/>
      <c r="ING78"/>
      <c r="INH78"/>
      <c r="INI78"/>
      <c r="INJ78"/>
      <c r="INK78"/>
      <c r="INL78"/>
      <c r="INM78"/>
      <c r="INN78"/>
      <c r="INO78"/>
      <c r="INP78"/>
      <c r="INQ78"/>
      <c r="INR78"/>
      <c r="INS78"/>
      <c r="INT78"/>
      <c r="INU78"/>
      <c r="INV78"/>
      <c r="INW78"/>
      <c r="INX78"/>
      <c r="INY78"/>
      <c r="INZ78"/>
      <c r="IOA78"/>
      <c r="IOB78"/>
      <c r="IOC78"/>
      <c r="IOD78"/>
      <c r="IOE78"/>
      <c r="IOF78"/>
      <c r="IOG78"/>
      <c r="IOH78"/>
      <c r="IOI78"/>
      <c r="IOJ78"/>
      <c r="IOK78"/>
      <c r="IOL78"/>
      <c r="IOM78"/>
      <c r="ION78"/>
      <c r="IOO78"/>
      <c r="IOP78"/>
      <c r="IOQ78"/>
      <c r="IOR78"/>
      <c r="IOS78"/>
      <c r="IOT78"/>
      <c r="IOU78"/>
      <c r="IOV78"/>
      <c r="IOW78"/>
      <c r="IOX78"/>
      <c r="IOY78"/>
      <c r="IOZ78"/>
      <c r="IPA78"/>
      <c r="IPB78"/>
      <c r="IPC78"/>
      <c r="IPD78"/>
      <c r="IPE78"/>
      <c r="IPF78"/>
      <c r="IPG78"/>
      <c r="IPH78"/>
      <c r="IPI78"/>
      <c r="IPJ78"/>
      <c r="IPK78"/>
      <c r="IPL78"/>
      <c r="IPM78"/>
      <c r="IPN78"/>
      <c r="IPO78"/>
      <c r="IPP78"/>
      <c r="IPQ78"/>
      <c r="IPR78"/>
      <c r="IPS78"/>
      <c r="IPT78"/>
      <c r="IPU78"/>
      <c r="IPV78"/>
      <c r="IPW78"/>
      <c r="IPX78"/>
      <c r="IPY78"/>
      <c r="IPZ78"/>
      <c r="IQA78"/>
      <c r="IQB78"/>
      <c r="IQC78"/>
      <c r="IQD78"/>
      <c r="IQE78"/>
      <c r="IQF78"/>
      <c r="IQG78"/>
      <c r="IQH78"/>
      <c r="IQI78"/>
      <c r="IQJ78"/>
      <c r="IQK78"/>
      <c r="IQL78"/>
      <c r="IQM78"/>
      <c r="IQN78"/>
      <c r="IQO78"/>
      <c r="IQP78"/>
      <c r="IQQ78"/>
      <c r="IQR78"/>
      <c r="IQS78"/>
      <c r="IQT78"/>
      <c r="IQU78"/>
      <c r="IQV78"/>
      <c r="IQW78"/>
      <c r="IQX78"/>
      <c r="IQY78"/>
      <c r="IQZ78"/>
      <c r="IRA78"/>
      <c r="IRB78"/>
      <c r="IRC78"/>
      <c r="IRD78"/>
      <c r="IRE78"/>
      <c r="IRF78"/>
      <c r="IRG78"/>
      <c r="IRH78"/>
      <c r="IRI78"/>
      <c r="IRJ78"/>
      <c r="IRK78"/>
      <c r="IRL78"/>
      <c r="IRM78"/>
      <c r="IRN78"/>
      <c r="IRO78"/>
      <c r="IRP78"/>
      <c r="IRQ78"/>
      <c r="IRR78"/>
      <c r="IRS78"/>
      <c r="IRT78"/>
      <c r="IRU78"/>
      <c r="IRV78"/>
      <c r="IRW78"/>
      <c r="IRX78"/>
      <c r="IRY78"/>
      <c r="IRZ78"/>
      <c r="ISA78"/>
      <c r="ISB78"/>
      <c r="ISC78"/>
      <c r="ISD78"/>
      <c r="ISE78"/>
      <c r="ISF78"/>
      <c r="ISG78"/>
      <c r="ISH78"/>
      <c r="ISI78"/>
      <c r="ISJ78"/>
      <c r="ISK78"/>
      <c r="ISL78"/>
      <c r="ISM78"/>
      <c r="ISN78"/>
      <c r="ISO78"/>
      <c r="ISP78"/>
      <c r="ISQ78"/>
      <c r="ISR78"/>
      <c r="ISS78"/>
      <c r="IST78"/>
      <c r="ISU78"/>
      <c r="ISV78"/>
      <c r="ISW78"/>
      <c r="ISX78"/>
      <c r="ISY78"/>
      <c r="ISZ78"/>
      <c r="ITA78"/>
      <c r="ITB78"/>
      <c r="ITC78"/>
      <c r="ITD78"/>
      <c r="ITE78"/>
      <c r="ITF78"/>
      <c r="ITG78"/>
      <c r="ITH78"/>
      <c r="ITI78"/>
      <c r="ITJ78"/>
      <c r="ITK78"/>
      <c r="ITL78"/>
      <c r="ITM78"/>
      <c r="ITN78"/>
      <c r="ITO78"/>
      <c r="ITP78"/>
      <c r="ITQ78"/>
      <c r="ITR78"/>
      <c r="ITS78"/>
      <c r="ITT78"/>
      <c r="ITU78"/>
      <c r="ITV78"/>
      <c r="ITW78"/>
      <c r="ITX78"/>
      <c r="ITY78"/>
      <c r="ITZ78"/>
      <c r="IUA78"/>
      <c r="IUB78"/>
      <c r="IUC78"/>
      <c r="IUD78"/>
      <c r="IUE78"/>
      <c r="IUF78"/>
      <c r="IUG78"/>
      <c r="IUH78"/>
      <c r="IUI78"/>
      <c r="IUJ78"/>
      <c r="IUK78"/>
      <c r="IUL78"/>
      <c r="IUM78"/>
      <c r="IUN78"/>
      <c r="IUO78"/>
      <c r="IUP78"/>
      <c r="IUQ78"/>
      <c r="IUR78"/>
      <c r="IUS78"/>
      <c r="IUT78"/>
      <c r="IUU78"/>
      <c r="IUV78"/>
      <c r="IUW78"/>
      <c r="IUX78"/>
      <c r="IUY78"/>
      <c r="IUZ78"/>
      <c r="IVA78"/>
      <c r="IVB78"/>
      <c r="IVC78"/>
      <c r="IVD78"/>
      <c r="IVE78"/>
      <c r="IVF78"/>
      <c r="IVG78"/>
      <c r="IVH78"/>
      <c r="IVI78"/>
      <c r="IVJ78"/>
      <c r="IVK78"/>
      <c r="IVL78"/>
      <c r="IVM78"/>
      <c r="IVN78"/>
      <c r="IVO78"/>
      <c r="IVP78"/>
      <c r="IVQ78"/>
      <c r="IVR78"/>
      <c r="IVS78"/>
      <c r="IVT78"/>
      <c r="IVU78"/>
      <c r="IVV78"/>
      <c r="IVW78"/>
      <c r="IVX78"/>
      <c r="IVY78"/>
      <c r="IVZ78"/>
      <c r="IWA78"/>
      <c r="IWB78"/>
      <c r="IWC78"/>
      <c r="IWD78"/>
      <c r="IWE78"/>
      <c r="IWF78"/>
      <c r="IWG78"/>
      <c r="IWH78"/>
      <c r="IWI78"/>
      <c r="IWJ78"/>
      <c r="IWK78"/>
      <c r="IWL78"/>
      <c r="IWM78"/>
      <c r="IWN78"/>
      <c r="IWO78"/>
      <c r="IWP78"/>
      <c r="IWQ78"/>
      <c r="IWR78"/>
      <c r="IWS78"/>
      <c r="IWT78"/>
      <c r="IWU78"/>
      <c r="IWV78"/>
      <c r="IWW78"/>
      <c r="IWX78"/>
      <c r="IWY78"/>
      <c r="IWZ78"/>
      <c r="IXA78"/>
      <c r="IXB78"/>
      <c r="IXC78"/>
      <c r="IXD78"/>
      <c r="IXE78"/>
      <c r="IXF78"/>
      <c r="IXG78"/>
      <c r="IXH78"/>
      <c r="IXI78"/>
      <c r="IXJ78"/>
      <c r="IXK78"/>
      <c r="IXL78"/>
      <c r="IXM78"/>
      <c r="IXN78"/>
      <c r="IXO78"/>
      <c r="IXP78"/>
      <c r="IXQ78"/>
      <c r="IXR78"/>
      <c r="IXS78"/>
      <c r="IXT78"/>
      <c r="IXU78"/>
      <c r="IXV78"/>
      <c r="IXW78"/>
      <c r="IXX78"/>
      <c r="IXY78"/>
      <c r="IXZ78"/>
      <c r="IYA78"/>
      <c r="IYB78"/>
      <c r="IYC78"/>
      <c r="IYD78"/>
      <c r="IYE78"/>
      <c r="IYF78"/>
      <c r="IYG78"/>
      <c r="IYH78"/>
      <c r="IYI78"/>
      <c r="IYJ78"/>
      <c r="IYK78"/>
      <c r="IYL78"/>
      <c r="IYM78"/>
      <c r="IYN78"/>
      <c r="IYO78"/>
      <c r="IYP78"/>
      <c r="IYQ78"/>
      <c r="IYR78"/>
      <c r="IYS78"/>
      <c r="IYT78"/>
      <c r="IYU78"/>
      <c r="IYV78"/>
      <c r="IYW78"/>
      <c r="IYX78"/>
      <c r="IYY78"/>
      <c r="IYZ78"/>
      <c r="IZA78"/>
      <c r="IZB78"/>
      <c r="IZC78"/>
      <c r="IZD78"/>
      <c r="IZE78"/>
      <c r="IZF78"/>
      <c r="IZG78"/>
      <c r="IZH78"/>
      <c r="IZI78"/>
      <c r="IZJ78"/>
      <c r="IZK78"/>
      <c r="IZL78"/>
      <c r="IZM78"/>
      <c r="IZN78"/>
      <c r="IZO78"/>
      <c r="IZP78"/>
      <c r="IZQ78"/>
      <c r="IZR78"/>
      <c r="IZS78"/>
      <c r="IZT78"/>
      <c r="IZU78"/>
      <c r="IZV78"/>
      <c r="IZW78"/>
      <c r="IZX78"/>
      <c r="IZY78"/>
      <c r="IZZ78"/>
      <c r="JAA78"/>
      <c r="JAB78"/>
      <c r="JAC78"/>
      <c r="JAD78"/>
      <c r="JAE78"/>
      <c r="JAF78"/>
      <c r="JAG78"/>
      <c r="JAH78"/>
      <c r="JAI78"/>
      <c r="JAJ78"/>
      <c r="JAK78"/>
      <c r="JAL78"/>
      <c r="JAM78"/>
      <c r="JAN78"/>
      <c r="JAO78"/>
      <c r="JAP78"/>
      <c r="JAQ78"/>
      <c r="JAR78"/>
      <c r="JAS78"/>
      <c r="JAT78"/>
      <c r="JAU78"/>
      <c r="JAV78"/>
      <c r="JAW78"/>
      <c r="JAX78"/>
      <c r="JAY78"/>
      <c r="JAZ78"/>
      <c r="JBA78"/>
      <c r="JBB78"/>
      <c r="JBC78"/>
      <c r="JBD78"/>
      <c r="JBE78"/>
      <c r="JBF78"/>
      <c r="JBG78"/>
      <c r="JBH78"/>
      <c r="JBI78"/>
      <c r="JBJ78"/>
      <c r="JBK78"/>
      <c r="JBL78"/>
      <c r="JBM78"/>
      <c r="JBN78"/>
      <c r="JBO78"/>
      <c r="JBP78"/>
      <c r="JBQ78"/>
      <c r="JBR78"/>
      <c r="JBS78"/>
      <c r="JBT78"/>
      <c r="JBU78"/>
      <c r="JBV78"/>
      <c r="JBW78"/>
      <c r="JBX78"/>
      <c r="JBY78"/>
      <c r="JBZ78"/>
      <c r="JCA78"/>
      <c r="JCB78"/>
      <c r="JCC78"/>
      <c r="JCD78"/>
      <c r="JCE78"/>
      <c r="JCF78"/>
      <c r="JCG78"/>
      <c r="JCH78"/>
      <c r="JCI78"/>
      <c r="JCJ78"/>
      <c r="JCK78"/>
      <c r="JCL78"/>
      <c r="JCM78"/>
      <c r="JCN78"/>
      <c r="JCO78"/>
      <c r="JCP78"/>
      <c r="JCQ78"/>
      <c r="JCR78"/>
      <c r="JCS78"/>
      <c r="JCT78"/>
      <c r="JCU78"/>
      <c r="JCV78"/>
      <c r="JCW78"/>
      <c r="JCX78"/>
      <c r="JCY78"/>
      <c r="JCZ78"/>
      <c r="JDA78"/>
      <c r="JDB78"/>
      <c r="JDC78"/>
      <c r="JDD78"/>
      <c r="JDE78"/>
      <c r="JDF78"/>
      <c r="JDG78"/>
      <c r="JDH78"/>
      <c r="JDI78"/>
      <c r="JDJ78"/>
      <c r="JDK78"/>
      <c r="JDL78"/>
      <c r="JDM78"/>
      <c r="JDN78"/>
      <c r="JDO78"/>
      <c r="JDP78"/>
      <c r="JDQ78"/>
      <c r="JDR78"/>
      <c r="JDS78"/>
      <c r="JDT78"/>
      <c r="JDU78"/>
      <c r="JDV78"/>
      <c r="JDW78"/>
      <c r="JDX78"/>
      <c r="JDY78"/>
      <c r="JDZ78"/>
      <c r="JEA78"/>
      <c r="JEB78"/>
      <c r="JEC78"/>
      <c r="JED78"/>
      <c r="JEE78"/>
      <c r="JEF78"/>
      <c r="JEG78"/>
      <c r="JEH78"/>
      <c r="JEI78"/>
      <c r="JEJ78"/>
      <c r="JEK78"/>
      <c r="JEL78"/>
      <c r="JEM78"/>
      <c r="JEN78"/>
      <c r="JEO78"/>
      <c r="JEP78"/>
      <c r="JEQ78"/>
      <c r="JER78"/>
      <c r="JES78"/>
      <c r="JET78"/>
      <c r="JEU78"/>
      <c r="JEV78"/>
      <c r="JEW78"/>
      <c r="JEX78"/>
      <c r="JEY78"/>
      <c r="JEZ78"/>
      <c r="JFA78"/>
      <c r="JFB78"/>
      <c r="JFC78"/>
      <c r="JFD78"/>
      <c r="JFE78"/>
      <c r="JFF78"/>
      <c r="JFG78"/>
      <c r="JFH78"/>
      <c r="JFI78"/>
      <c r="JFJ78"/>
      <c r="JFK78"/>
      <c r="JFL78"/>
      <c r="JFM78"/>
      <c r="JFN78"/>
      <c r="JFO78"/>
      <c r="JFP78"/>
      <c r="JFQ78"/>
      <c r="JFR78"/>
      <c r="JFS78"/>
      <c r="JFT78"/>
      <c r="JFU78"/>
      <c r="JFV78"/>
      <c r="JFW78"/>
      <c r="JFX78"/>
      <c r="JFY78"/>
      <c r="JFZ78"/>
      <c r="JGA78"/>
      <c r="JGB78"/>
      <c r="JGC78"/>
      <c r="JGD78"/>
      <c r="JGE78"/>
      <c r="JGF78"/>
      <c r="JGG78"/>
      <c r="JGH78"/>
      <c r="JGI78"/>
      <c r="JGJ78"/>
      <c r="JGK78"/>
      <c r="JGL78"/>
      <c r="JGM78"/>
      <c r="JGN78"/>
      <c r="JGO78"/>
      <c r="JGP78"/>
      <c r="JGQ78"/>
      <c r="JGR78"/>
      <c r="JGS78"/>
      <c r="JGT78"/>
      <c r="JGU78"/>
      <c r="JGV78"/>
      <c r="JGW78"/>
      <c r="JGX78"/>
      <c r="JGY78"/>
      <c r="JGZ78"/>
      <c r="JHA78"/>
      <c r="JHB78"/>
      <c r="JHC78"/>
      <c r="JHD78"/>
      <c r="JHE78"/>
      <c r="JHF78"/>
      <c r="JHG78"/>
      <c r="JHH78"/>
      <c r="JHI78"/>
      <c r="JHJ78"/>
      <c r="JHK78"/>
      <c r="JHL78"/>
      <c r="JHM78"/>
      <c r="JHN78"/>
      <c r="JHO78"/>
      <c r="JHP78"/>
      <c r="JHQ78"/>
      <c r="JHR78"/>
      <c r="JHS78"/>
      <c r="JHT78"/>
      <c r="JHU78"/>
      <c r="JHV78"/>
      <c r="JHW78"/>
      <c r="JHX78"/>
      <c r="JHY78"/>
      <c r="JHZ78"/>
      <c r="JIA78"/>
      <c r="JIB78"/>
      <c r="JIC78"/>
      <c r="JID78"/>
      <c r="JIE78"/>
      <c r="JIF78"/>
      <c r="JIG78"/>
      <c r="JIH78"/>
      <c r="JII78"/>
      <c r="JIJ78"/>
      <c r="JIK78"/>
      <c r="JIL78"/>
      <c r="JIM78"/>
      <c r="JIN78"/>
      <c r="JIO78"/>
      <c r="JIP78"/>
      <c r="JIQ78"/>
      <c r="JIR78"/>
      <c r="JIS78"/>
      <c r="JIT78"/>
      <c r="JIU78"/>
      <c r="JIV78"/>
      <c r="JIW78"/>
      <c r="JIX78"/>
      <c r="JIY78"/>
      <c r="JIZ78"/>
      <c r="JJA78"/>
      <c r="JJB78"/>
      <c r="JJC78"/>
      <c r="JJD78"/>
      <c r="JJE78"/>
      <c r="JJF78"/>
      <c r="JJG78"/>
      <c r="JJH78"/>
      <c r="JJI78"/>
      <c r="JJJ78"/>
      <c r="JJK78"/>
      <c r="JJL78"/>
      <c r="JJM78"/>
      <c r="JJN78"/>
      <c r="JJO78"/>
      <c r="JJP78"/>
      <c r="JJQ78"/>
      <c r="JJR78"/>
      <c r="JJS78"/>
      <c r="JJT78"/>
      <c r="JJU78"/>
      <c r="JJV78"/>
      <c r="JJW78"/>
      <c r="JJX78"/>
      <c r="JJY78"/>
      <c r="JJZ78"/>
      <c r="JKA78"/>
      <c r="JKB78"/>
      <c r="JKC78"/>
      <c r="JKD78"/>
      <c r="JKE78"/>
      <c r="JKF78"/>
      <c r="JKG78"/>
      <c r="JKH78"/>
      <c r="JKI78"/>
      <c r="JKJ78"/>
      <c r="JKK78"/>
      <c r="JKL78"/>
      <c r="JKM78"/>
      <c r="JKN78"/>
      <c r="JKO78"/>
      <c r="JKP78"/>
      <c r="JKQ78"/>
      <c r="JKR78"/>
      <c r="JKS78"/>
      <c r="JKT78"/>
      <c r="JKU78"/>
      <c r="JKV78"/>
      <c r="JKW78"/>
      <c r="JKX78"/>
      <c r="JKY78"/>
      <c r="JKZ78"/>
      <c r="JLA78"/>
      <c r="JLB78"/>
      <c r="JLC78"/>
      <c r="JLD78"/>
      <c r="JLE78"/>
      <c r="JLF78"/>
      <c r="JLG78"/>
      <c r="JLH78"/>
      <c r="JLI78"/>
      <c r="JLJ78"/>
      <c r="JLK78"/>
      <c r="JLL78"/>
      <c r="JLM78"/>
      <c r="JLN78"/>
      <c r="JLO78"/>
      <c r="JLP78"/>
      <c r="JLQ78"/>
      <c r="JLR78"/>
      <c r="JLS78"/>
      <c r="JLT78"/>
      <c r="JLU78"/>
      <c r="JLV78"/>
      <c r="JLW78"/>
      <c r="JLX78"/>
      <c r="JLY78"/>
      <c r="JLZ78"/>
      <c r="JMA78"/>
      <c r="JMB78"/>
      <c r="JMC78"/>
      <c r="JMD78"/>
      <c r="JME78"/>
      <c r="JMF78"/>
      <c r="JMG78"/>
      <c r="JMH78"/>
      <c r="JMI78"/>
      <c r="JMJ78"/>
      <c r="JMK78"/>
      <c r="JML78"/>
      <c r="JMM78"/>
      <c r="JMN78"/>
      <c r="JMO78"/>
      <c r="JMP78"/>
      <c r="JMQ78"/>
      <c r="JMR78"/>
      <c r="JMS78"/>
      <c r="JMT78"/>
      <c r="JMU78"/>
      <c r="JMV78"/>
      <c r="JMW78"/>
      <c r="JMX78"/>
      <c r="JMY78"/>
      <c r="JMZ78"/>
      <c r="JNA78"/>
      <c r="JNB78"/>
      <c r="JNC78"/>
      <c r="JND78"/>
      <c r="JNE78"/>
      <c r="JNF78"/>
      <c r="JNG78"/>
      <c r="JNH78"/>
      <c r="JNI78"/>
      <c r="JNJ78"/>
      <c r="JNK78"/>
      <c r="JNL78"/>
      <c r="JNM78"/>
      <c r="JNN78"/>
      <c r="JNO78"/>
      <c r="JNP78"/>
      <c r="JNQ78"/>
      <c r="JNR78"/>
      <c r="JNS78"/>
      <c r="JNT78"/>
      <c r="JNU78"/>
      <c r="JNV78"/>
      <c r="JNW78"/>
      <c r="JNX78"/>
      <c r="JNY78"/>
      <c r="JNZ78"/>
      <c r="JOA78"/>
      <c r="JOB78"/>
      <c r="JOC78"/>
      <c r="JOD78"/>
      <c r="JOE78"/>
      <c r="JOF78"/>
      <c r="JOG78"/>
      <c r="JOH78"/>
      <c r="JOI78"/>
      <c r="JOJ78"/>
      <c r="JOK78"/>
      <c r="JOL78"/>
      <c r="JOM78"/>
      <c r="JON78"/>
      <c r="JOO78"/>
      <c r="JOP78"/>
      <c r="JOQ78"/>
      <c r="JOR78"/>
      <c r="JOS78"/>
      <c r="JOT78"/>
      <c r="JOU78"/>
      <c r="JOV78"/>
      <c r="JOW78"/>
      <c r="JOX78"/>
      <c r="JOY78"/>
      <c r="JOZ78"/>
      <c r="JPA78"/>
      <c r="JPB78"/>
      <c r="JPC78"/>
      <c r="JPD78"/>
      <c r="JPE78"/>
      <c r="JPF78"/>
      <c r="JPG78"/>
      <c r="JPH78"/>
      <c r="JPI78"/>
      <c r="JPJ78"/>
      <c r="JPK78"/>
      <c r="JPL78"/>
      <c r="JPM78"/>
      <c r="JPN78"/>
      <c r="JPO78"/>
      <c r="JPP78"/>
      <c r="JPQ78"/>
      <c r="JPR78"/>
      <c r="JPS78"/>
      <c r="JPT78"/>
      <c r="JPU78"/>
      <c r="JPV78"/>
      <c r="JPW78"/>
      <c r="JPX78"/>
      <c r="JPY78"/>
      <c r="JPZ78"/>
      <c r="JQA78"/>
      <c r="JQB78"/>
      <c r="JQC78"/>
      <c r="JQD78"/>
      <c r="JQE78"/>
      <c r="JQF78"/>
      <c r="JQG78"/>
      <c r="JQH78"/>
      <c r="JQI78"/>
      <c r="JQJ78"/>
      <c r="JQK78"/>
      <c r="JQL78"/>
      <c r="JQM78"/>
      <c r="JQN78"/>
      <c r="JQO78"/>
      <c r="JQP78"/>
      <c r="JQQ78"/>
      <c r="JQR78"/>
      <c r="JQS78"/>
      <c r="JQT78"/>
      <c r="JQU78"/>
      <c r="JQV78"/>
      <c r="JQW78"/>
      <c r="JQX78"/>
      <c r="JQY78"/>
      <c r="JQZ78"/>
      <c r="JRA78"/>
      <c r="JRB78"/>
      <c r="JRC78"/>
      <c r="JRD78"/>
      <c r="JRE78"/>
      <c r="JRF78"/>
      <c r="JRG78"/>
      <c r="JRH78"/>
      <c r="JRI78"/>
      <c r="JRJ78"/>
      <c r="JRK78"/>
      <c r="JRL78"/>
      <c r="JRM78"/>
      <c r="JRN78"/>
      <c r="JRO78"/>
      <c r="JRP78"/>
      <c r="JRQ78"/>
      <c r="JRR78"/>
      <c r="JRS78"/>
      <c r="JRT78"/>
      <c r="JRU78"/>
      <c r="JRV78"/>
      <c r="JRW78"/>
      <c r="JRX78"/>
      <c r="JRY78"/>
      <c r="JRZ78"/>
      <c r="JSA78"/>
      <c r="JSB78"/>
      <c r="JSC78"/>
      <c r="JSD78"/>
      <c r="JSE78"/>
      <c r="JSF78"/>
      <c r="JSG78"/>
      <c r="JSH78"/>
      <c r="JSI78"/>
      <c r="JSJ78"/>
      <c r="JSK78"/>
      <c r="JSL78"/>
      <c r="JSM78"/>
      <c r="JSN78"/>
      <c r="JSO78"/>
      <c r="JSP78"/>
      <c r="JSQ78"/>
      <c r="JSR78"/>
      <c r="JSS78"/>
      <c r="JST78"/>
      <c r="JSU78"/>
      <c r="JSV78"/>
      <c r="JSW78"/>
      <c r="JSX78"/>
      <c r="JSY78"/>
      <c r="JSZ78"/>
      <c r="JTA78"/>
      <c r="JTB78"/>
      <c r="JTC78"/>
      <c r="JTD78"/>
      <c r="JTE78"/>
      <c r="JTF78"/>
      <c r="JTG78"/>
      <c r="JTH78"/>
      <c r="JTI78"/>
      <c r="JTJ78"/>
      <c r="JTK78"/>
      <c r="JTL78"/>
      <c r="JTM78"/>
      <c r="JTN78"/>
      <c r="JTO78"/>
      <c r="JTP78"/>
      <c r="JTQ78"/>
      <c r="JTR78"/>
      <c r="JTS78"/>
      <c r="JTT78"/>
      <c r="JTU78"/>
      <c r="JTV78"/>
      <c r="JTW78"/>
      <c r="JTX78"/>
      <c r="JTY78"/>
      <c r="JTZ78"/>
      <c r="JUA78"/>
      <c r="JUB78"/>
      <c r="JUC78"/>
      <c r="JUD78"/>
      <c r="JUE78"/>
      <c r="JUF78"/>
      <c r="JUG78"/>
      <c r="JUH78"/>
      <c r="JUI78"/>
      <c r="JUJ78"/>
      <c r="JUK78"/>
      <c r="JUL78"/>
      <c r="JUM78"/>
      <c r="JUN78"/>
      <c r="JUO78"/>
      <c r="JUP78"/>
      <c r="JUQ78"/>
      <c r="JUR78"/>
      <c r="JUS78"/>
      <c r="JUT78"/>
      <c r="JUU78"/>
      <c r="JUV78"/>
      <c r="JUW78"/>
      <c r="JUX78"/>
      <c r="JUY78"/>
      <c r="JUZ78"/>
      <c r="JVA78"/>
      <c r="JVB78"/>
      <c r="JVC78"/>
      <c r="JVD78"/>
      <c r="JVE78"/>
      <c r="JVF78"/>
      <c r="JVG78"/>
      <c r="JVH78"/>
      <c r="JVI78"/>
      <c r="JVJ78"/>
      <c r="JVK78"/>
      <c r="JVL78"/>
      <c r="JVM78"/>
      <c r="JVN78"/>
      <c r="JVO78"/>
      <c r="JVP78"/>
      <c r="JVQ78"/>
      <c r="JVR78"/>
      <c r="JVS78"/>
      <c r="JVT78"/>
      <c r="JVU78"/>
      <c r="JVV78"/>
      <c r="JVW78"/>
      <c r="JVX78"/>
      <c r="JVY78"/>
      <c r="JVZ78"/>
      <c r="JWA78"/>
      <c r="JWB78"/>
      <c r="JWC78"/>
      <c r="JWD78"/>
      <c r="JWE78"/>
      <c r="JWF78"/>
      <c r="JWG78"/>
      <c r="JWH78"/>
      <c r="JWI78"/>
      <c r="JWJ78"/>
      <c r="JWK78"/>
      <c r="JWL78"/>
      <c r="JWM78"/>
      <c r="JWN78"/>
      <c r="JWO78"/>
      <c r="JWP78"/>
      <c r="JWQ78"/>
      <c r="JWR78"/>
      <c r="JWS78"/>
      <c r="JWT78"/>
      <c r="JWU78"/>
      <c r="JWV78"/>
      <c r="JWW78"/>
      <c r="JWX78"/>
      <c r="JWY78"/>
      <c r="JWZ78"/>
      <c r="JXA78"/>
      <c r="JXB78"/>
      <c r="JXC78"/>
      <c r="JXD78"/>
      <c r="JXE78"/>
      <c r="JXF78"/>
      <c r="JXG78"/>
      <c r="JXH78"/>
      <c r="JXI78"/>
      <c r="JXJ78"/>
      <c r="JXK78"/>
      <c r="JXL78"/>
      <c r="JXM78"/>
      <c r="JXN78"/>
      <c r="JXO78"/>
      <c r="JXP78"/>
      <c r="JXQ78"/>
      <c r="JXR78"/>
      <c r="JXS78"/>
      <c r="JXT78"/>
      <c r="JXU78"/>
      <c r="JXV78"/>
      <c r="JXW78"/>
      <c r="JXX78"/>
      <c r="JXY78"/>
      <c r="JXZ78"/>
      <c r="JYA78"/>
      <c r="JYB78"/>
      <c r="JYC78"/>
      <c r="JYD78"/>
      <c r="JYE78"/>
      <c r="JYF78"/>
      <c r="JYG78"/>
      <c r="JYH78"/>
      <c r="JYI78"/>
      <c r="JYJ78"/>
      <c r="JYK78"/>
      <c r="JYL78"/>
      <c r="JYM78"/>
      <c r="JYN78"/>
      <c r="JYO78"/>
      <c r="JYP78"/>
      <c r="JYQ78"/>
      <c r="JYR78"/>
      <c r="JYS78"/>
      <c r="JYT78"/>
      <c r="JYU78"/>
      <c r="JYV78"/>
      <c r="JYW78"/>
      <c r="JYX78"/>
      <c r="JYY78"/>
      <c r="JYZ78"/>
      <c r="JZA78"/>
      <c r="JZB78"/>
      <c r="JZC78"/>
      <c r="JZD78"/>
      <c r="JZE78"/>
      <c r="JZF78"/>
      <c r="JZG78"/>
      <c r="JZH78"/>
      <c r="JZI78"/>
      <c r="JZJ78"/>
      <c r="JZK78"/>
      <c r="JZL78"/>
      <c r="JZM78"/>
      <c r="JZN78"/>
      <c r="JZO78"/>
      <c r="JZP78"/>
      <c r="JZQ78"/>
      <c r="JZR78"/>
      <c r="JZS78"/>
      <c r="JZT78"/>
      <c r="JZU78"/>
      <c r="JZV78"/>
      <c r="JZW78"/>
      <c r="JZX78"/>
      <c r="JZY78"/>
      <c r="JZZ78"/>
      <c r="KAA78"/>
      <c r="KAB78"/>
      <c r="KAC78"/>
      <c r="KAD78"/>
      <c r="KAE78"/>
      <c r="KAF78"/>
      <c r="KAG78"/>
      <c r="KAH78"/>
      <c r="KAI78"/>
      <c r="KAJ78"/>
      <c r="KAK78"/>
      <c r="KAL78"/>
      <c r="KAM78"/>
      <c r="KAN78"/>
      <c r="KAO78"/>
      <c r="KAP78"/>
      <c r="KAQ78"/>
      <c r="KAR78"/>
      <c r="KAS78"/>
      <c r="KAT78"/>
      <c r="KAU78"/>
      <c r="KAV78"/>
      <c r="KAW78"/>
      <c r="KAX78"/>
      <c r="KAY78"/>
      <c r="KAZ78"/>
      <c r="KBA78"/>
      <c r="KBB78"/>
      <c r="KBC78"/>
      <c r="KBD78"/>
      <c r="KBE78"/>
      <c r="KBF78"/>
      <c r="KBG78"/>
      <c r="KBH78"/>
      <c r="KBI78"/>
      <c r="KBJ78"/>
      <c r="KBK78"/>
      <c r="KBL78"/>
      <c r="KBM78"/>
      <c r="KBN78"/>
      <c r="KBO78"/>
      <c r="KBP78"/>
      <c r="KBQ78"/>
      <c r="KBR78"/>
      <c r="KBS78"/>
      <c r="KBT78"/>
      <c r="KBU78"/>
      <c r="KBV78"/>
      <c r="KBW78"/>
      <c r="KBX78"/>
      <c r="KBY78"/>
      <c r="KBZ78"/>
      <c r="KCA78"/>
      <c r="KCB78"/>
      <c r="KCC78"/>
      <c r="KCD78"/>
      <c r="KCE78"/>
      <c r="KCF78"/>
      <c r="KCG78"/>
      <c r="KCH78"/>
      <c r="KCI78"/>
      <c r="KCJ78"/>
      <c r="KCK78"/>
      <c r="KCL78"/>
      <c r="KCM78"/>
      <c r="KCN78"/>
      <c r="KCO78"/>
      <c r="KCP78"/>
      <c r="KCQ78"/>
      <c r="KCR78"/>
      <c r="KCS78"/>
      <c r="KCT78"/>
      <c r="KCU78"/>
      <c r="KCV78"/>
      <c r="KCW78"/>
      <c r="KCX78"/>
      <c r="KCY78"/>
      <c r="KCZ78"/>
      <c r="KDA78"/>
      <c r="KDB78"/>
      <c r="KDC78"/>
      <c r="KDD78"/>
      <c r="KDE78"/>
      <c r="KDF78"/>
      <c r="KDG78"/>
      <c r="KDH78"/>
      <c r="KDI78"/>
      <c r="KDJ78"/>
      <c r="KDK78"/>
      <c r="KDL78"/>
      <c r="KDM78"/>
      <c r="KDN78"/>
      <c r="KDO78"/>
      <c r="KDP78"/>
      <c r="KDQ78"/>
      <c r="KDR78"/>
      <c r="KDS78"/>
      <c r="KDT78"/>
      <c r="KDU78"/>
      <c r="KDV78"/>
      <c r="KDW78"/>
      <c r="KDX78"/>
      <c r="KDY78"/>
      <c r="KDZ78"/>
      <c r="KEA78"/>
      <c r="KEB78"/>
      <c r="KEC78"/>
      <c r="KED78"/>
      <c r="KEE78"/>
      <c r="KEF78"/>
      <c r="KEG78"/>
      <c r="KEH78"/>
      <c r="KEI78"/>
      <c r="KEJ78"/>
      <c r="KEK78"/>
      <c r="KEL78"/>
      <c r="KEM78"/>
      <c r="KEN78"/>
      <c r="KEO78"/>
      <c r="KEP78"/>
      <c r="KEQ78"/>
      <c r="KER78"/>
      <c r="KES78"/>
      <c r="KET78"/>
      <c r="KEU78"/>
      <c r="KEV78"/>
      <c r="KEW78"/>
      <c r="KEX78"/>
      <c r="KEY78"/>
      <c r="KEZ78"/>
      <c r="KFA78"/>
      <c r="KFB78"/>
      <c r="KFC78"/>
      <c r="KFD78"/>
      <c r="KFE78"/>
      <c r="KFF78"/>
      <c r="KFG78"/>
      <c r="KFH78"/>
      <c r="KFI78"/>
      <c r="KFJ78"/>
      <c r="KFK78"/>
      <c r="KFL78"/>
      <c r="KFM78"/>
      <c r="KFN78"/>
      <c r="KFO78"/>
      <c r="KFP78"/>
      <c r="KFQ78"/>
      <c r="KFR78"/>
      <c r="KFS78"/>
      <c r="KFT78"/>
      <c r="KFU78"/>
      <c r="KFV78"/>
      <c r="KFW78"/>
      <c r="KFX78"/>
      <c r="KFY78"/>
      <c r="KFZ78"/>
      <c r="KGA78"/>
      <c r="KGB78"/>
      <c r="KGC78"/>
      <c r="KGD78"/>
      <c r="KGE78"/>
      <c r="KGF78"/>
      <c r="KGG78"/>
      <c r="KGH78"/>
      <c r="KGI78"/>
      <c r="KGJ78"/>
      <c r="KGK78"/>
      <c r="KGL78"/>
      <c r="KGM78"/>
      <c r="KGN78"/>
      <c r="KGO78"/>
      <c r="KGP78"/>
      <c r="KGQ78"/>
      <c r="KGR78"/>
      <c r="KGS78"/>
      <c r="KGT78"/>
      <c r="KGU78"/>
      <c r="KGV78"/>
      <c r="KGW78"/>
      <c r="KGX78"/>
      <c r="KGY78"/>
      <c r="KGZ78"/>
      <c r="KHA78"/>
      <c r="KHB78"/>
      <c r="KHC78"/>
      <c r="KHD78"/>
      <c r="KHE78"/>
      <c r="KHF78"/>
      <c r="KHG78"/>
      <c r="KHH78"/>
      <c r="KHI78"/>
      <c r="KHJ78"/>
      <c r="KHK78"/>
      <c r="KHL78"/>
      <c r="KHM78"/>
      <c r="KHN78"/>
      <c r="KHO78"/>
      <c r="KHP78"/>
      <c r="KHQ78"/>
      <c r="KHR78"/>
      <c r="KHS78"/>
      <c r="KHT78"/>
      <c r="KHU78"/>
      <c r="KHV78"/>
      <c r="KHW78"/>
      <c r="KHX78"/>
      <c r="KHY78"/>
      <c r="KHZ78"/>
      <c r="KIA78"/>
      <c r="KIB78"/>
      <c r="KIC78"/>
      <c r="KID78"/>
      <c r="KIE78"/>
      <c r="KIF78"/>
      <c r="KIG78"/>
      <c r="KIH78"/>
      <c r="KII78"/>
      <c r="KIJ78"/>
      <c r="KIK78"/>
      <c r="KIL78"/>
      <c r="KIM78"/>
      <c r="KIN78"/>
      <c r="KIO78"/>
      <c r="KIP78"/>
      <c r="KIQ78"/>
      <c r="KIR78"/>
      <c r="KIS78"/>
      <c r="KIT78"/>
      <c r="KIU78"/>
      <c r="KIV78"/>
      <c r="KIW78"/>
      <c r="KIX78"/>
      <c r="KIY78"/>
      <c r="KIZ78"/>
      <c r="KJA78"/>
      <c r="KJB78"/>
      <c r="KJC78"/>
      <c r="KJD78"/>
      <c r="KJE78"/>
      <c r="KJF78"/>
      <c r="KJG78"/>
      <c r="KJH78"/>
      <c r="KJI78"/>
      <c r="KJJ78"/>
      <c r="KJK78"/>
      <c r="KJL78"/>
      <c r="KJM78"/>
      <c r="KJN78"/>
      <c r="KJO78"/>
      <c r="KJP78"/>
      <c r="KJQ78"/>
      <c r="KJR78"/>
      <c r="KJS78"/>
      <c r="KJT78"/>
      <c r="KJU78"/>
      <c r="KJV78"/>
      <c r="KJW78"/>
      <c r="KJX78"/>
      <c r="KJY78"/>
      <c r="KJZ78"/>
      <c r="KKA78"/>
      <c r="KKB78"/>
      <c r="KKC78"/>
      <c r="KKD78"/>
      <c r="KKE78"/>
      <c r="KKF78"/>
      <c r="KKG78"/>
      <c r="KKH78"/>
      <c r="KKI78"/>
      <c r="KKJ78"/>
      <c r="KKK78"/>
      <c r="KKL78"/>
      <c r="KKM78"/>
      <c r="KKN78"/>
      <c r="KKO78"/>
      <c r="KKP78"/>
      <c r="KKQ78"/>
      <c r="KKR78"/>
      <c r="KKS78"/>
      <c r="KKT78"/>
      <c r="KKU78"/>
      <c r="KKV78"/>
      <c r="KKW78"/>
      <c r="KKX78"/>
      <c r="KKY78"/>
      <c r="KKZ78"/>
      <c r="KLA78"/>
      <c r="KLB78"/>
      <c r="KLC78"/>
      <c r="KLD78"/>
      <c r="KLE78"/>
      <c r="KLF78"/>
      <c r="KLG78"/>
      <c r="KLH78"/>
      <c r="KLI78"/>
      <c r="KLJ78"/>
      <c r="KLK78"/>
      <c r="KLL78"/>
      <c r="KLM78"/>
      <c r="KLN78"/>
      <c r="KLO78"/>
      <c r="KLP78"/>
      <c r="KLQ78"/>
      <c r="KLR78"/>
      <c r="KLS78"/>
      <c r="KLT78"/>
      <c r="KLU78"/>
      <c r="KLV78"/>
      <c r="KLW78"/>
      <c r="KLX78"/>
      <c r="KLY78"/>
      <c r="KLZ78"/>
      <c r="KMA78"/>
      <c r="KMB78"/>
      <c r="KMC78"/>
      <c r="KMD78"/>
      <c r="KME78"/>
      <c r="KMF78"/>
      <c r="KMG78"/>
      <c r="KMH78"/>
      <c r="KMI78"/>
      <c r="KMJ78"/>
      <c r="KMK78"/>
      <c r="KML78"/>
      <c r="KMM78"/>
      <c r="KMN78"/>
      <c r="KMO78"/>
      <c r="KMP78"/>
      <c r="KMQ78"/>
      <c r="KMR78"/>
      <c r="KMS78"/>
      <c r="KMT78"/>
      <c r="KMU78"/>
      <c r="KMV78"/>
      <c r="KMW78"/>
      <c r="KMX78"/>
      <c r="KMY78"/>
      <c r="KMZ78"/>
      <c r="KNA78"/>
      <c r="KNB78"/>
      <c r="KNC78"/>
      <c r="KND78"/>
      <c r="KNE78"/>
      <c r="KNF78"/>
      <c r="KNG78"/>
      <c r="KNH78"/>
      <c r="KNI78"/>
      <c r="KNJ78"/>
      <c r="KNK78"/>
      <c r="KNL78"/>
      <c r="KNM78"/>
      <c r="KNN78"/>
      <c r="KNO78"/>
      <c r="KNP78"/>
      <c r="KNQ78"/>
      <c r="KNR78"/>
      <c r="KNS78"/>
      <c r="KNT78"/>
      <c r="KNU78"/>
      <c r="KNV78"/>
      <c r="KNW78"/>
      <c r="KNX78"/>
      <c r="KNY78"/>
      <c r="KNZ78"/>
      <c r="KOA78"/>
      <c r="KOB78"/>
      <c r="KOC78"/>
      <c r="KOD78"/>
      <c r="KOE78"/>
      <c r="KOF78"/>
      <c r="KOG78"/>
      <c r="KOH78"/>
      <c r="KOI78"/>
      <c r="KOJ78"/>
      <c r="KOK78"/>
      <c r="KOL78"/>
      <c r="KOM78"/>
      <c r="KON78"/>
      <c r="KOO78"/>
      <c r="KOP78"/>
      <c r="KOQ78"/>
      <c r="KOR78"/>
      <c r="KOS78"/>
      <c r="KOT78"/>
      <c r="KOU78"/>
      <c r="KOV78"/>
      <c r="KOW78"/>
      <c r="KOX78"/>
      <c r="KOY78"/>
      <c r="KOZ78"/>
      <c r="KPA78"/>
      <c r="KPB78"/>
      <c r="KPC78"/>
      <c r="KPD78"/>
      <c r="KPE78"/>
      <c r="KPF78"/>
      <c r="KPG78"/>
      <c r="KPH78"/>
      <c r="KPI78"/>
      <c r="KPJ78"/>
      <c r="KPK78"/>
      <c r="KPL78"/>
      <c r="KPM78"/>
      <c r="KPN78"/>
      <c r="KPO78"/>
      <c r="KPP78"/>
      <c r="KPQ78"/>
      <c r="KPR78"/>
      <c r="KPS78"/>
      <c r="KPT78"/>
      <c r="KPU78"/>
      <c r="KPV78"/>
      <c r="KPW78"/>
      <c r="KPX78"/>
      <c r="KPY78"/>
      <c r="KPZ78"/>
      <c r="KQA78"/>
      <c r="KQB78"/>
      <c r="KQC78"/>
      <c r="KQD78"/>
      <c r="KQE78"/>
      <c r="KQF78"/>
      <c r="KQG78"/>
      <c r="KQH78"/>
      <c r="KQI78"/>
      <c r="KQJ78"/>
      <c r="KQK78"/>
      <c r="KQL78"/>
      <c r="KQM78"/>
      <c r="KQN78"/>
      <c r="KQO78"/>
      <c r="KQP78"/>
      <c r="KQQ78"/>
      <c r="KQR78"/>
      <c r="KQS78"/>
      <c r="KQT78"/>
      <c r="KQU78"/>
      <c r="KQV78"/>
      <c r="KQW78"/>
      <c r="KQX78"/>
      <c r="KQY78"/>
      <c r="KQZ78"/>
      <c r="KRA78"/>
      <c r="KRB78"/>
      <c r="KRC78"/>
      <c r="KRD78"/>
      <c r="KRE78"/>
      <c r="KRF78"/>
      <c r="KRG78"/>
      <c r="KRH78"/>
      <c r="KRI78"/>
      <c r="KRJ78"/>
      <c r="KRK78"/>
      <c r="KRL78"/>
      <c r="KRM78"/>
      <c r="KRN78"/>
      <c r="KRO78"/>
      <c r="KRP78"/>
      <c r="KRQ78"/>
      <c r="KRR78"/>
      <c r="KRS78"/>
      <c r="KRT78"/>
      <c r="KRU78"/>
      <c r="KRV78"/>
      <c r="KRW78"/>
      <c r="KRX78"/>
      <c r="KRY78"/>
      <c r="KRZ78"/>
      <c r="KSA78"/>
      <c r="KSB78"/>
      <c r="KSC78"/>
      <c r="KSD78"/>
      <c r="KSE78"/>
      <c r="KSF78"/>
      <c r="KSG78"/>
      <c r="KSH78"/>
      <c r="KSI78"/>
      <c r="KSJ78"/>
      <c r="KSK78"/>
      <c r="KSL78"/>
      <c r="KSM78"/>
      <c r="KSN78"/>
      <c r="KSO78"/>
      <c r="KSP78"/>
      <c r="KSQ78"/>
      <c r="KSR78"/>
      <c r="KSS78"/>
      <c r="KST78"/>
      <c r="KSU78"/>
      <c r="KSV78"/>
      <c r="KSW78"/>
      <c r="KSX78"/>
      <c r="KSY78"/>
      <c r="KSZ78"/>
      <c r="KTA78"/>
      <c r="KTB78"/>
      <c r="KTC78"/>
      <c r="KTD78"/>
      <c r="KTE78"/>
      <c r="KTF78"/>
      <c r="KTG78"/>
      <c r="KTH78"/>
      <c r="KTI78"/>
      <c r="KTJ78"/>
      <c r="KTK78"/>
      <c r="KTL78"/>
      <c r="KTM78"/>
      <c r="KTN78"/>
      <c r="KTO78"/>
      <c r="KTP78"/>
      <c r="KTQ78"/>
      <c r="KTR78"/>
      <c r="KTS78"/>
      <c r="KTT78"/>
      <c r="KTU78"/>
      <c r="KTV78"/>
      <c r="KTW78"/>
      <c r="KTX78"/>
      <c r="KTY78"/>
      <c r="KTZ78"/>
      <c r="KUA78"/>
      <c r="KUB78"/>
      <c r="KUC78"/>
      <c r="KUD78"/>
      <c r="KUE78"/>
      <c r="KUF78"/>
      <c r="KUG78"/>
      <c r="KUH78"/>
      <c r="KUI78"/>
      <c r="KUJ78"/>
      <c r="KUK78"/>
      <c r="KUL78"/>
      <c r="KUM78"/>
      <c r="KUN78"/>
      <c r="KUO78"/>
      <c r="KUP78"/>
      <c r="KUQ78"/>
      <c r="KUR78"/>
      <c r="KUS78"/>
      <c r="KUT78"/>
      <c r="KUU78"/>
      <c r="KUV78"/>
      <c r="KUW78"/>
      <c r="KUX78"/>
      <c r="KUY78"/>
      <c r="KUZ78"/>
      <c r="KVA78"/>
      <c r="KVB78"/>
      <c r="KVC78"/>
      <c r="KVD78"/>
      <c r="KVE78"/>
      <c r="KVF78"/>
      <c r="KVG78"/>
      <c r="KVH78"/>
      <c r="KVI78"/>
      <c r="KVJ78"/>
      <c r="KVK78"/>
      <c r="KVL78"/>
      <c r="KVM78"/>
      <c r="KVN78"/>
      <c r="KVO78"/>
      <c r="KVP78"/>
      <c r="KVQ78"/>
      <c r="KVR78"/>
      <c r="KVS78"/>
      <c r="KVT78"/>
      <c r="KVU78"/>
      <c r="KVV78"/>
      <c r="KVW78"/>
      <c r="KVX78"/>
      <c r="KVY78"/>
      <c r="KVZ78"/>
      <c r="KWA78"/>
      <c r="KWB78"/>
      <c r="KWC78"/>
      <c r="KWD78"/>
      <c r="KWE78"/>
      <c r="KWF78"/>
      <c r="KWG78"/>
      <c r="KWH78"/>
      <c r="KWI78"/>
      <c r="KWJ78"/>
      <c r="KWK78"/>
      <c r="KWL78"/>
      <c r="KWM78"/>
      <c r="KWN78"/>
      <c r="KWO78"/>
      <c r="KWP78"/>
      <c r="KWQ78"/>
      <c r="KWR78"/>
      <c r="KWS78"/>
      <c r="KWT78"/>
      <c r="KWU78"/>
      <c r="KWV78"/>
      <c r="KWW78"/>
      <c r="KWX78"/>
      <c r="KWY78"/>
      <c r="KWZ78"/>
      <c r="KXA78"/>
      <c r="KXB78"/>
      <c r="KXC78"/>
      <c r="KXD78"/>
      <c r="KXE78"/>
      <c r="KXF78"/>
      <c r="KXG78"/>
      <c r="KXH78"/>
      <c r="KXI78"/>
      <c r="KXJ78"/>
      <c r="KXK78"/>
      <c r="KXL78"/>
      <c r="KXM78"/>
      <c r="KXN78"/>
      <c r="KXO78"/>
      <c r="KXP78"/>
      <c r="KXQ78"/>
      <c r="KXR78"/>
      <c r="KXS78"/>
      <c r="KXT78"/>
      <c r="KXU78"/>
      <c r="KXV78"/>
      <c r="KXW78"/>
      <c r="KXX78"/>
      <c r="KXY78"/>
      <c r="KXZ78"/>
      <c r="KYA78"/>
      <c r="KYB78"/>
      <c r="KYC78"/>
      <c r="KYD78"/>
      <c r="KYE78"/>
      <c r="KYF78"/>
      <c r="KYG78"/>
      <c r="KYH78"/>
      <c r="KYI78"/>
      <c r="KYJ78"/>
      <c r="KYK78"/>
      <c r="KYL78"/>
      <c r="KYM78"/>
      <c r="KYN78"/>
      <c r="KYO78"/>
      <c r="KYP78"/>
      <c r="KYQ78"/>
      <c r="KYR78"/>
      <c r="KYS78"/>
      <c r="KYT78"/>
      <c r="KYU78"/>
      <c r="KYV78"/>
      <c r="KYW78"/>
      <c r="KYX78"/>
      <c r="KYY78"/>
      <c r="KYZ78"/>
      <c r="KZA78"/>
      <c r="KZB78"/>
      <c r="KZC78"/>
      <c r="KZD78"/>
      <c r="KZE78"/>
      <c r="KZF78"/>
      <c r="KZG78"/>
      <c r="KZH78"/>
      <c r="KZI78"/>
      <c r="KZJ78"/>
      <c r="KZK78"/>
      <c r="KZL78"/>
      <c r="KZM78"/>
      <c r="KZN78"/>
      <c r="KZO78"/>
      <c r="KZP78"/>
      <c r="KZQ78"/>
      <c r="KZR78"/>
      <c r="KZS78"/>
      <c r="KZT78"/>
      <c r="KZU78"/>
      <c r="KZV78"/>
      <c r="KZW78"/>
      <c r="KZX78"/>
      <c r="KZY78"/>
      <c r="KZZ78"/>
      <c r="LAA78"/>
      <c r="LAB78"/>
      <c r="LAC78"/>
      <c r="LAD78"/>
      <c r="LAE78"/>
      <c r="LAF78"/>
      <c r="LAG78"/>
      <c r="LAH78"/>
      <c r="LAI78"/>
      <c r="LAJ78"/>
      <c r="LAK78"/>
      <c r="LAL78"/>
      <c r="LAM78"/>
      <c r="LAN78"/>
      <c r="LAO78"/>
      <c r="LAP78"/>
      <c r="LAQ78"/>
      <c r="LAR78"/>
      <c r="LAS78"/>
      <c r="LAT78"/>
      <c r="LAU78"/>
      <c r="LAV78"/>
      <c r="LAW78"/>
      <c r="LAX78"/>
      <c r="LAY78"/>
      <c r="LAZ78"/>
      <c r="LBA78"/>
      <c r="LBB78"/>
      <c r="LBC78"/>
      <c r="LBD78"/>
      <c r="LBE78"/>
      <c r="LBF78"/>
      <c r="LBG78"/>
      <c r="LBH78"/>
      <c r="LBI78"/>
      <c r="LBJ78"/>
      <c r="LBK78"/>
      <c r="LBL78"/>
      <c r="LBM78"/>
      <c r="LBN78"/>
      <c r="LBO78"/>
      <c r="LBP78"/>
      <c r="LBQ78"/>
      <c r="LBR78"/>
      <c r="LBS78"/>
      <c r="LBT78"/>
      <c r="LBU78"/>
      <c r="LBV78"/>
      <c r="LBW78"/>
      <c r="LBX78"/>
      <c r="LBY78"/>
      <c r="LBZ78"/>
      <c r="LCA78"/>
      <c r="LCB78"/>
      <c r="LCC78"/>
      <c r="LCD78"/>
      <c r="LCE78"/>
      <c r="LCF78"/>
      <c r="LCG78"/>
      <c r="LCH78"/>
      <c r="LCI78"/>
      <c r="LCJ78"/>
      <c r="LCK78"/>
      <c r="LCL78"/>
      <c r="LCM78"/>
      <c r="LCN78"/>
      <c r="LCO78"/>
      <c r="LCP78"/>
      <c r="LCQ78"/>
      <c r="LCR78"/>
      <c r="LCS78"/>
      <c r="LCT78"/>
      <c r="LCU78"/>
      <c r="LCV78"/>
      <c r="LCW78"/>
      <c r="LCX78"/>
      <c r="LCY78"/>
      <c r="LCZ78"/>
      <c r="LDA78"/>
      <c r="LDB78"/>
      <c r="LDC78"/>
      <c r="LDD78"/>
      <c r="LDE78"/>
      <c r="LDF78"/>
      <c r="LDG78"/>
      <c r="LDH78"/>
      <c r="LDI78"/>
      <c r="LDJ78"/>
      <c r="LDK78"/>
      <c r="LDL78"/>
      <c r="LDM78"/>
      <c r="LDN78"/>
      <c r="LDO78"/>
      <c r="LDP78"/>
      <c r="LDQ78"/>
      <c r="LDR78"/>
      <c r="LDS78"/>
      <c r="LDT78"/>
      <c r="LDU78"/>
      <c r="LDV78"/>
      <c r="LDW78"/>
      <c r="LDX78"/>
      <c r="LDY78"/>
      <c r="LDZ78"/>
      <c r="LEA78"/>
      <c r="LEB78"/>
      <c r="LEC78"/>
      <c r="LED78"/>
      <c r="LEE78"/>
      <c r="LEF78"/>
      <c r="LEG78"/>
      <c r="LEH78"/>
      <c r="LEI78"/>
      <c r="LEJ78"/>
      <c r="LEK78"/>
      <c r="LEL78"/>
      <c r="LEM78"/>
      <c r="LEN78"/>
      <c r="LEO78"/>
      <c r="LEP78"/>
      <c r="LEQ78"/>
      <c r="LER78"/>
      <c r="LES78"/>
      <c r="LET78"/>
      <c r="LEU78"/>
      <c r="LEV78"/>
      <c r="LEW78"/>
      <c r="LEX78"/>
      <c r="LEY78"/>
      <c r="LEZ78"/>
      <c r="LFA78"/>
      <c r="LFB78"/>
      <c r="LFC78"/>
      <c r="LFD78"/>
      <c r="LFE78"/>
      <c r="LFF78"/>
      <c r="LFG78"/>
      <c r="LFH78"/>
      <c r="LFI78"/>
      <c r="LFJ78"/>
      <c r="LFK78"/>
      <c r="LFL78"/>
      <c r="LFM78"/>
      <c r="LFN78"/>
      <c r="LFO78"/>
      <c r="LFP78"/>
      <c r="LFQ78"/>
      <c r="LFR78"/>
      <c r="LFS78"/>
      <c r="LFT78"/>
      <c r="LFU78"/>
      <c r="LFV78"/>
      <c r="LFW78"/>
      <c r="LFX78"/>
      <c r="LFY78"/>
      <c r="LFZ78"/>
      <c r="LGA78"/>
      <c r="LGB78"/>
      <c r="LGC78"/>
      <c r="LGD78"/>
      <c r="LGE78"/>
      <c r="LGF78"/>
      <c r="LGG78"/>
      <c r="LGH78"/>
      <c r="LGI78"/>
      <c r="LGJ78"/>
      <c r="LGK78"/>
      <c r="LGL78"/>
      <c r="LGM78"/>
      <c r="LGN78"/>
      <c r="LGO78"/>
      <c r="LGP78"/>
      <c r="LGQ78"/>
      <c r="LGR78"/>
      <c r="LGS78"/>
      <c r="LGT78"/>
      <c r="LGU78"/>
      <c r="LGV78"/>
      <c r="LGW78"/>
      <c r="LGX78"/>
      <c r="LGY78"/>
      <c r="LGZ78"/>
      <c r="LHA78"/>
      <c r="LHB78"/>
      <c r="LHC78"/>
      <c r="LHD78"/>
      <c r="LHE78"/>
      <c r="LHF78"/>
      <c r="LHG78"/>
      <c r="LHH78"/>
      <c r="LHI78"/>
      <c r="LHJ78"/>
      <c r="LHK78"/>
      <c r="LHL78"/>
      <c r="LHM78"/>
      <c r="LHN78"/>
      <c r="LHO78"/>
      <c r="LHP78"/>
      <c r="LHQ78"/>
      <c r="LHR78"/>
      <c r="LHS78"/>
      <c r="LHT78"/>
      <c r="LHU78"/>
      <c r="LHV78"/>
      <c r="LHW78"/>
      <c r="LHX78"/>
      <c r="LHY78"/>
      <c r="LHZ78"/>
      <c r="LIA78"/>
      <c r="LIB78"/>
      <c r="LIC78"/>
      <c r="LID78"/>
      <c r="LIE78"/>
      <c r="LIF78"/>
      <c r="LIG78"/>
      <c r="LIH78"/>
      <c r="LII78"/>
      <c r="LIJ78"/>
      <c r="LIK78"/>
      <c r="LIL78"/>
      <c r="LIM78"/>
      <c r="LIN78"/>
      <c r="LIO78"/>
      <c r="LIP78"/>
      <c r="LIQ78"/>
      <c r="LIR78"/>
      <c r="LIS78"/>
      <c r="LIT78"/>
      <c r="LIU78"/>
      <c r="LIV78"/>
      <c r="LIW78"/>
      <c r="LIX78"/>
      <c r="LIY78"/>
      <c r="LIZ78"/>
      <c r="LJA78"/>
      <c r="LJB78"/>
      <c r="LJC78"/>
      <c r="LJD78"/>
      <c r="LJE78"/>
      <c r="LJF78"/>
      <c r="LJG78"/>
      <c r="LJH78"/>
      <c r="LJI78"/>
      <c r="LJJ78"/>
      <c r="LJK78"/>
      <c r="LJL78"/>
      <c r="LJM78"/>
      <c r="LJN78"/>
      <c r="LJO78"/>
      <c r="LJP78"/>
      <c r="LJQ78"/>
      <c r="LJR78"/>
      <c r="LJS78"/>
      <c r="LJT78"/>
      <c r="LJU78"/>
      <c r="LJV78"/>
      <c r="LJW78"/>
      <c r="LJX78"/>
      <c r="LJY78"/>
      <c r="LJZ78"/>
      <c r="LKA78"/>
      <c r="LKB78"/>
      <c r="LKC78"/>
      <c r="LKD78"/>
      <c r="LKE78"/>
      <c r="LKF78"/>
      <c r="LKG78"/>
      <c r="LKH78"/>
      <c r="LKI78"/>
      <c r="LKJ78"/>
      <c r="LKK78"/>
      <c r="LKL78"/>
      <c r="LKM78"/>
      <c r="LKN78"/>
      <c r="LKO78"/>
      <c r="LKP78"/>
      <c r="LKQ78"/>
      <c r="LKR78"/>
      <c r="LKS78"/>
      <c r="LKT78"/>
      <c r="LKU78"/>
      <c r="LKV78"/>
      <c r="LKW78"/>
      <c r="LKX78"/>
      <c r="LKY78"/>
      <c r="LKZ78"/>
      <c r="LLA78"/>
      <c r="LLB78"/>
      <c r="LLC78"/>
      <c r="LLD78"/>
      <c r="LLE78"/>
      <c r="LLF78"/>
      <c r="LLG78"/>
      <c r="LLH78"/>
      <c r="LLI78"/>
      <c r="LLJ78"/>
      <c r="LLK78"/>
      <c r="LLL78"/>
      <c r="LLM78"/>
      <c r="LLN78"/>
      <c r="LLO78"/>
      <c r="LLP78"/>
      <c r="LLQ78"/>
      <c r="LLR78"/>
      <c r="LLS78"/>
      <c r="LLT78"/>
      <c r="LLU78"/>
      <c r="LLV78"/>
      <c r="LLW78"/>
      <c r="LLX78"/>
      <c r="LLY78"/>
      <c r="LLZ78"/>
      <c r="LMA78"/>
      <c r="LMB78"/>
      <c r="LMC78"/>
      <c r="LMD78"/>
      <c r="LME78"/>
      <c r="LMF78"/>
      <c r="LMG78"/>
      <c r="LMH78"/>
      <c r="LMI78"/>
      <c r="LMJ78"/>
      <c r="LMK78"/>
      <c r="LML78"/>
      <c r="LMM78"/>
      <c r="LMN78"/>
      <c r="LMO78"/>
      <c r="LMP78"/>
      <c r="LMQ78"/>
      <c r="LMR78"/>
      <c r="LMS78"/>
      <c r="LMT78"/>
      <c r="LMU78"/>
      <c r="LMV78"/>
      <c r="LMW78"/>
      <c r="LMX78"/>
      <c r="LMY78"/>
      <c r="LMZ78"/>
      <c r="LNA78"/>
      <c r="LNB78"/>
      <c r="LNC78"/>
      <c r="LND78"/>
      <c r="LNE78"/>
      <c r="LNF78"/>
      <c r="LNG78"/>
      <c r="LNH78"/>
      <c r="LNI78"/>
      <c r="LNJ78"/>
      <c r="LNK78"/>
      <c r="LNL78"/>
      <c r="LNM78"/>
      <c r="LNN78"/>
      <c r="LNO78"/>
      <c r="LNP78"/>
      <c r="LNQ78"/>
      <c r="LNR78"/>
      <c r="LNS78"/>
      <c r="LNT78"/>
      <c r="LNU78"/>
      <c r="LNV78"/>
      <c r="LNW78"/>
      <c r="LNX78"/>
      <c r="LNY78"/>
      <c r="LNZ78"/>
      <c r="LOA78"/>
      <c r="LOB78"/>
      <c r="LOC78"/>
      <c r="LOD78"/>
      <c r="LOE78"/>
      <c r="LOF78"/>
      <c r="LOG78"/>
      <c r="LOH78"/>
      <c r="LOI78"/>
      <c r="LOJ78"/>
      <c r="LOK78"/>
      <c r="LOL78"/>
      <c r="LOM78"/>
      <c r="LON78"/>
      <c r="LOO78"/>
      <c r="LOP78"/>
      <c r="LOQ78"/>
      <c r="LOR78"/>
      <c r="LOS78"/>
      <c r="LOT78"/>
      <c r="LOU78"/>
      <c r="LOV78"/>
      <c r="LOW78"/>
      <c r="LOX78"/>
      <c r="LOY78"/>
      <c r="LOZ78"/>
      <c r="LPA78"/>
      <c r="LPB78"/>
      <c r="LPC78"/>
      <c r="LPD78"/>
      <c r="LPE78"/>
      <c r="LPF78"/>
      <c r="LPG78"/>
      <c r="LPH78"/>
      <c r="LPI78"/>
      <c r="LPJ78"/>
      <c r="LPK78"/>
      <c r="LPL78"/>
      <c r="LPM78"/>
      <c r="LPN78"/>
      <c r="LPO78"/>
      <c r="LPP78"/>
      <c r="LPQ78"/>
      <c r="LPR78"/>
      <c r="LPS78"/>
      <c r="LPT78"/>
      <c r="LPU78"/>
      <c r="LPV78"/>
      <c r="LPW78"/>
      <c r="LPX78"/>
      <c r="LPY78"/>
      <c r="LPZ78"/>
      <c r="LQA78"/>
      <c r="LQB78"/>
      <c r="LQC78"/>
      <c r="LQD78"/>
      <c r="LQE78"/>
      <c r="LQF78"/>
      <c r="LQG78"/>
      <c r="LQH78"/>
      <c r="LQI78"/>
      <c r="LQJ78"/>
      <c r="LQK78"/>
      <c r="LQL78"/>
      <c r="LQM78"/>
      <c r="LQN78"/>
      <c r="LQO78"/>
      <c r="LQP78"/>
      <c r="LQQ78"/>
      <c r="LQR78"/>
      <c r="LQS78"/>
      <c r="LQT78"/>
      <c r="LQU78"/>
      <c r="LQV78"/>
      <c r="LQW78"/>
      <c r="LQX78"/>
      <c r="LQY78"/>
      <c r="LQZ78"/>
      <c r="LRA78"/>
      <c r="LRB78"/>
      <c r="LRC78"/>
      <c r="LRD78"/>
      <c r="LRE78"/>
      <c r="LRF78"/>
      <c r="LRG78"/>
      <c r="LRH78"/>
      <c r="LRI78"/>
      <c r="LRJ78"/>
      <c r="LRK78"/>
      <c r="LRL78"/>
      <c r="LRM78"/>
      <c r="LRN78"/>
      <c r="LRO78"/>
      <c r="LRP78"/>
      <c r="LRQ78"/>
      <c r="LRR78"/>
      <c r="LRS78"/>
      <c r="LRT78"/>
      <c r="LRU78"/>
      <c r="LRV78"/>
      <c r="LRW78"/>
      <c r="LRX78"/>
      <c r="LRY78"/>
      <c r="LRZ78"/>
      <c r="LSA78"/>
      <c r="LSB78"/>
      <c r="LSC78"/>
      <c r="LSD78"/>
      <c r="LSE78"/>
      <c r="LSF78"/>
      <c r="LSG78"/>
      <c r="LSH78"/>
      <c r="LSI78"/>
      <c r="LSJ78"/>
      <c r="LSK78"/>
      <c r="LSL78"/>
      <c r="LSM78"/>
      <c r="LSN78"/>
      <c r="LSO78"/>
      <c r="LSP78"/>
      <c r="LSQ78"/>
      <c r="LSR78"/>
      <c r="LSS78"/>
      <c r="LST78"/>
      <c r="LSU78"/>
      <c r="LSV78"/>
      <c r="LSW78"/>
      <c r="LSX78"/>
      <c r="LSY78"/>
      <c r="LSZ78"/>
      <c r="LTA78"/>
      <c r="LTB78"/>
      <c r="LTC78"/>
      <c r="LTD78"/>
      <c r="LTE78"/>
      <c r="LTF78"/>
      <c r="LTG78"/>
      <c r="LTH78"/>
      <c r="LTI78"/>
      <c r="LTJ78"/>
      <c r="LTK78"/>
      <c r="LTL78"/>
      <c r="LTM78"/>
      <c r="LTN78"/>
      <c r="LTO78"/>
      <c r="LTP78"/>
      <c r="LTQ78"/>
      <c r="LTR78"/>
      <c r="LTS78"/>
      <c r="LTT78"/>
      <c r="LTU78"/>
      <c r="LTV78"/>
      <c r="LTW78"/>
      <c r="LTX78"/>
      <c r="LTY78"/>
      <c r="LTZ78"/>
      <c r="LUA78"/>
      <c r="LUB78"/>
      <c r="LUC78"/>
      <c r="LUD78"/>
      <c r="LUE78"/>
      <c r="LUF78"/>
      <c r="LUG78"/>
      <c r="LUH78"/>
      <c r="LUI78"/>
      <c r="LUJ78"/>
      <c r="LUK78"/>
      <c r="LUL78"/>
      <c r="LUM78"/>
      <c r="LUN78"/>
      <c r="LUO78"/>
      <c r="LUP78"/>
      <c r="LUQ78"/>
      <c r="LUR78"/>
      <c r="LUS78"/>
      <c r="LUT78"/>
      <c r="LUU78"/>
      <c r="LUV78"/>
      <c r="LUW78"/>
      <c r="LUX78"/>
      <c r="LUY78"/>
      <c r="LUZ78"/>
      <c r="LVA78"/>
      <c r="LVB78"/>
      <c r="LVC78"/>
      <c r="LVD78"/>
      <c r="LVE78"/>
      <c r="LVF78"/>
      <c r="LVG78"/>
      <c r="LVH78"/>
      <c r="LVI78"/>
      <c r="LVJ78"/>
      <c r="LVK78"/>
      <c r="LVL78"/>
      <c r="LVM78"/>
      <c r="LVN78"/>
      <c r="LVO78"/>
      <c r="LVP78"/>
      <c r="LVQ78"/>
      <c r="LVR78"/>
      <c r="LVS78"/>
      <c r="LVT78"/>
      <c r="LVU78"/>
      <c r="LVV78"/>
      <c r="LVW78"/>
      <c r="LVX78"/>
      <c r="LVY78"/>
      <c r="LVZ78"/>
      <c r="LWA78"/>
      <c r="LWB78"/>
      <c r="LWC78"/>
      <c r="LWD78"/>
      <c r="LWE78"/>
      <c r="LWF78"/>
      <c r="LWG78"/>
      <c r="LWH78"/>
      <c r="LWI78"/>
      <c r="LWJ78"/>
      <c r="LWK78"/>
      <c r="LWL78"/>
      <c r="LWM78"/>
      <c r="LWN78"/>
      <c r="LWO78"/>
      <c r="LWP78"/>
      <c r="LWQ78"/>
      <c r="LWR78"/>
      <c r="LWS78"/>
      <c r="LWT78"/>
      <c r="LWU78"/>
      <c r="LWV78"/>
      <c r="LWW78"/>
      <c r="LWX78"/>
      <c r="LWY78"/>
      <c r="LWZ78"/>
      <c r="LXA78"/>
      <c r="LXB78"/>
      <c r="LXC78"/>
      <c r="LXD78"/>
      <c r="LXE78"/>
      <c r="LXF78"/>
      <c r="LXG78"/>
      <c r="LXH78"/>
      <c r="LXI78"/>
      <c r="LXJ78"/>
      <c r="LXK78"/>
      <c r="LXL78"/>
      <c r="LXM78"/>
      <c r="LXN78"/>
      <c r="LXO78"/>
      <c r="LXP78"/>
      <c r="LXQ78"/>
      <c r="LXR78"/>
      <c r="LXS78"/>
      <c r="LXT78"/>
      <c r="LXU78"/>
      <c r="LXV78"/>
      <c r="LXW78"/>
      <c r="LXX78"/>
      <c r="LXY78"/>
      <c r="LXZ78"/>
      <c r="LYA78"/>
      <c r="LYB78"/>
      <c r="LYC78"/>
      <c r="LYD78"/>
      <c r="LYE78"/>
      <c r="LYF78"/>
      <c r="LYG78"/>
      <c r="LYH78"/>
      <c r="LYI78"/>
      <c r="LYJ78"/>
      <c r="LYK78"/>
      <c r="LYL78"/>
      <c r="LYM78"/>
      <c r="LYN78"/>
      <c r="LYO78"/>
      <c r="LYP78"/>
      <c r="LYQ78"/>
      <c r="LYR78"/>
      <c r="LYS78"/>
      <c r="LYT78"/>
      <c r="LYU78"/>
      <c r="LYV78"/>
      <c r="LYW78"/>
      <c r="LYX78"/>
      <c r="LYY78"/>
      <c r="LYZ78"/>
      <c r="LZA78"/>
      <c r="LZB78"/>
      <c r="LZC78"/>
      <c r="LZD78"/>
      <c r="LZE78"/>
      <c r="LZF78"/>
      <c r="LZG78"/>
      <c r="LZH78"/>
      <c r="LZI78"/>
      <c r="LZJ78"/>
      <c r="LZK78"/>
      <c r="LZL78"/>
      <c r="LZM78"/>
      <c r="LZN78"/>
      <c r="LZO78"/>
      <c r="LZP78"/>
      <c r="LZQ78"/>
      <c r="LZR78"/>
      <c r="LZS78"/>
      <c r="LZT78"/>
      <c r="LZU78"/>
      <c r="LZV78"/>
      <c r="LZW78"/>
      <c r="LZX78"/>
      <c r="LZY78"/>
      <c r="LZZ78"/>
      <c r="MAA78"/>
      <c r="MAB78"/>
      <c r="MAC78"/>
      <c r="MAD78"/>
      <c r="MAE78"/>
      <c r="MAF78"/>
      <c r="MAG78"/>
      <c r="MAH78"/>
      <c r="MAI78"/>
      <c r="MAJ78"/>
      <c r="MAK78"/>
      <c r="MAL78"/>
      <c r="MAM78"/>
      <c r="MAN78"/>
      <c r="MAO78"/>
      <c r="MAP78"/>
      <c r="MAQ78"/>
      <c r="MAR78"/>
      <c r="MAS78"/>
      <c r="MAT78"/>
      <c r="MAU78"/>
      <c r="MAV78"/>
      <c r="MAW78"/>
      <c r="MAX78"/>
      <c r="MAY78"/>
      <c r="MAZ78"/>
      <c r="MBA78"/>
      <c r="MBB78"/>
      <c r="MBC78"/>
      <c r="MBD78"/>
      <c r="MBE78"/>
      <c r="MBF78"/>
      <c r="MBG78"/>
      <c r="MBH78"/>
      <c r="MBI78"/>
      <c r="MBJ78"/>
      <c r="MBK78"/>
      <c r="MBL78"/>
      <c r="MBM78"/>
      <c r="MBN78"/>
      <c r="MBO78"/>
      <c r="MBP78"/>
      <c r="MBQ78"/>
      <c r="MBR78"/>
      <c r="MBS78"/>
      <c r="MBT78"/>
      <c r="MBU78"/>
      <c r="MBV78"/>
      <c r="MBW78"/>
      <c r="MBX78"/>
      <c r="MBY78"/>
      <c r="MBZ78"/>
      <c r="MCA78"/>
      <c r="MCB78"/>
      <c r="MCC78"/>
      <c r="MCD78"/>
      <c r="MCE78"/>
      <c r="MCF78"/>
      <c r="MCG78"/>
      <c r="MCH78"/>
      <c r="MCI78"/>
      <c r="MCJ78"/>
      <c r="MCK78"/>
      <c r="MCL78"/>
      <c r="MCM78"/>
      <c r="MCN78"/>
      <c r="MCO78"/>
      <c r="MCP78"/>
      <c r="MCQ78"/>
      <c r="MCR78"/>
      <c r="MCS78"/>
      <c r="MCT78"/>
      <c r="MCU78"/>
      <c r="MCV78"/>
      <c r="MCW78"/>
      <c r="MCX78"/>
      <c r="MCY78"/>
      <c r="MCZ78"/>
      <c r="MDA78"/>
      <c r="MDB78"/>
      <c r="MDC78"/>
      <c r="MDD78"/>
      <c r="MDE78"/>
      <c r="MDF78"/>
      <c r="MDG78"/>
      <c r="MDH78"/>
      <c r="MDI78"/>
      <c r="MDJ78"/>
      <c r="MDK78"/>
      <c r="MDL78"/>
      <c r="MDM78"/>
      <c r="MDN78"/>
      <c r="MDO78"/>
      <c r="MDP78"/>
      <c r="MDQ78"/>
      <c r="MDR78"/>
      <c r="MDS78"/>
      <c r="MDT78"/>
      <c r="MDU78"/>
      <c r="MDV78"/>
      <c r="MDW78"/>
      <c r="MDX78"/>
      <c r="MDY78"/>
      <c r="MDZ78"/>
      <c r="MEA78"/>
      <c r="MEB78"/>
      <c r="MEC78"/>
      <c r="MED78"/>
      <c r="MEE78"/>
      <c r="MEF78"/>
      <c r="MEG78"/>
      <c r="MEH78"/>
      <c r="MEI78"/>
      <c r="MEJ78"/>
      <c r="MEK78"/>
      <c r="MEL78"/>
      <c r="MEM78"/>
      <c r="MEN78"/>
      <c r="MEO78"/>
      <c r="MEP78"/>
      <c r="MEQ78"/>
      <c r="MER78"/>
      <c r="MES78"/>
      <c r="MET78"/>
      <c r="MEU78"/>
      <c r="MEV78"/>
      <c r="MEW78"/>
      <c r="MEX78"/>
      <c r="MEY78"/>
      <c r="MEZ78"/>
      <c r="MFA78"/>
      <c r="MFB78"/>
      <c r="MFC78"/>
      <c r="MFD78"/>
      <c r="MFE78"/>
      <c r="MFF78"/>
      <c r="MFG78"/>
      <c r="MFH78"/>
      <c r="MFI78"/>
      <c r="MFJ78"/>
      <c r="MFK78"/>
      <c r="MFL78"/>
      <c r="MFM78"/>
      <c r="MFN78"/>
      <c r="MFO78"/>
      <c r="MFP78"/>
      <c r="MFQ78"/>
      <c r="MFR78"/>
      <c r="MFS78"/>
      <c r="MFT78"/>
      <c r="MFU78"/>
      <c r="MFV78"/>
      <c r="MFW78"/>
      <c r="MFX78"/>
      <c r="MFY78"/>
      <c r="MFZ78"/>
      <c r="MGA78"/>
      <c r="MGB78"/>
      <c r="MGC78"/>
      <c r="MGD78"/>
      <c r="MGE78"/>
      <c r="MGF78"/>
      <c r="MGG78"/>
      <c r="MGH78"/>
      <c r="MGI78"/>
      <c r="MGJ78"/>
      <c r="MGK78"/>
      <c r="MGL78"/>
      <c r="MGM78"/>
      <c r="MGN78"/>
      <c r="MGO78"/>
      <c r="MGP78"/>
      <c r="MGQ78"/>
      <c r="MGR78"/>
      <c r="MGS78"/>
      <c r="MGT78"/>
      <c r="MGU78"/>
      <c r="MGV78"/>
      <c r="MGW78"/>
      <c r="MGX78"/>
      <c r="MGY78"/>
      <c r="MGZ78"/>
      <c r="MHA78"/>
      <c r="MHB78"/>
      <c r="MHC78"/>
      <c r="MHD78"/>
      <c r="MHE78"/>
      <c r="MHF78"/>
      <c r="MHG78"/>
      <c r="MHH78"/>
      <c r="MHI78"/>
      <c r="MHJ78"/>
      <c r="MHK78"/>
      <c r="MHL78"/>
      <c r="MHM78"/>
      <c r="MHN78"/>
      <c r="MHO78"/>
      <c r="MHP78"/>
      <c r="MHQ78"/>
      <c r="MHR78"/>
      <c r="MHS78"/>
      <c r="MHT78"/>
      <c r="MHU78"/>
      <c r="MHV78"/>
      <c r="MHW78"/>
      <c r="MHX78"/>
      <c r="MHY78"/>
      <c r="MHZ78"/>
      <c r="MIA78"/>
      <c r="MIB78"/>
      <c r="MIC78"/>
      <c r="MID78"/>
      <c r="MIE78"/>
      <c r="MIF78"/>
      <c r="MIG78"/>
      <c r="MIH78"/>
      <c r="MII78"/>
      <c r="MIJ78"/>
      <c r="MIK78"/>
      <c r="MIL78"/>
      <c r="MIM78"/>
      <c r="MIN78"/>
      <c r="MIO78"/>
      <c r="MIP78"/>
      <c r="MIQ78"/>
      <c r="MIR78"/>
      <c r="MIS78"/>
      <c r="MIT78"/>
      <c r="MIU78"/>
      <c r="MIV78"/>
      <c r="MIW78"/>
      <c r="MIX78"/>
      <c r="MIY78"/>
      <c r="MIZ78"/>
      <c r="MJA78"/>
      <c r="MJB78"/>
      <c r="MJC78"/>
      <c r="MJD78"/>
      <c r="MJE78"/>
      <c r="MJF78"/>
      <c r="MJG78"/>
      <c r="MJH78"/>
      <c r="MJI78"/>
      <c r="MJJ78"/>
      <c r="MJK78"/>
      <c r="MJL78"/>
      <c r="MJM78"/>
      <c r="MJN78"/>
      <c r="MJO78"/>
      <c r="MJP78"/>
      <c r="MJQ78"/>
      <c r="MJR78"/>
      <c r="MJS78"/>
      <c r="MJT78"/>
      <c r="MJU78"/>
      <c r="MJV78"/>
      <c r="MJW78"/>
      <c r="MJX78"/>
      <c r="MJY78"/>
      <c r="MJZ78"/>
      <c r="MKA78"/>
      <c r="MKB78"/>
      <c r="MKC78"/>
      <c r="MKD78"/>
      <c r="MKE78"/>
      <c r="MKF78"/>
      <c r="MKG78"/>
      <c r="MKH78"/>
      <c r="MKI78"/>
      <c r="MKJ78"/>
      <c r="MKK78"/>
      <c r="MKL78"/>
      <c r="MKM78"/>
      <c r="MKN78"/>
      <c r="MKO78"/>
      <c r="MKP78"/>
      <c r="MKQ78"/>
      <c r="MKR78"/>
      <c r="MKS78"/>
      <c r="MKT78"/>
      <c r="MKU78"/>
      <c r="MKV78"/>
      <c r="MKW78"/>
      <c r="MKX78"/>
      <c r="MKY78"/>
      <c r="MKZ78"/>
      <c r="MLA78"/>
      <c r="MLB78"/>
      <c r="MLC78"/>
      <c r="MLD78"/>
      <c r="MLE78"/>
      <c r="MLF78"/>
      <c r="MLG78"/>
      <c r="MLH78"/>
      <c r="MLI78"/>
      <c r="MLJ78"/>
      <c r="MLK78"/>
      <c r="MLL78"/>
      <c r="MLM78"/>
      <c r="MLN78"/>
      <c r="MLO78"/>
      <c r="MLP78"/>
      <c r="MLQ78"/>
      <c r="MLR78"/>
      <c r="MLS78"/>
      <c r="MLT78"/>
      <c r="MLU78"/>
      <c r="MLV78"/>
      <c r="MLW78"/>
      <c r="MLX78"/>
      <c r="MLY78"/>
      <c r="MLZ78"/>
      <c r="MMA78"/>
      <c r="MMB78"/>
      <c r="MMC78"/>
      <c r="MMD78"/>
      <c r="MME78"/>
      <c r="MMF78"/>
      <c r="MMG78"/>
      <c r="MMH78"/>
      <c r="MMI78"/>
      <c r="MMJ78"/>
      <c r="MMK78"/>
      <c r="MML78"/>
      <c r="MMM78"/>
      <c r="MMN78"/>
      <c r="MMO78"/>
      <c r="MMP78"/>
      <c r="MMQ78"/>
      <c r="MMR78"/>
      <c r="MMS78"/>
      <c r="MMT78"/>
      <c r="MMU78"/>
      <c r="MMV78"/>
      <c r="MMW78"/>
      <c r="MMX78"/>
      <c r="MMY78"/>
      <c r="MMZ78"/>
      <c r="MNA78"/>
      <c r="MNB78"/>
      <c r="MNC78"/>
      <c r="MND78"/>
      <c r="MNE78"/>
      <c r="MNF78"/>
      <c r="MNG78"/>
      <c r="MNH78"/>
      <c r="MNI78"/>
      <c r="MNJ78"/>
      <c r="MNK78"/>
      <c r="MNL78"/>
      <c r="MNM78"/>
      <c r="MNN78"/>
      <c r="MNO78"/>
      <c r="MNP78"/>
      <c r="MNQ78"/>
      <c r="MNR78"/>
      <c r="MNS78"/>
      <c r="MNT78"/>
      <c r="MNU78"/>
      <c r="MNV78"/>
      <c r="MNW78"/>
      <c r="MNX78"/>
      <c r="MNY78"/>
      <c r="MNZ78"/>
      <c r="MOA78"/>
      <c r="MOB78"/>
      <c r="MOC78"/>
      <c r="MOD78"/>
      <c r="MOE78"/>
      <c r="MOF78"/>
      <c r="MOG78"/>
      <c r="MOH78"/>
      <c r="MOI78"/>
      <c r="MOJ78"/>
      <c r="MOK78"/>
      <c r="MOL78"/>
      <c r="MOM78"/>
      <c r="MON78"/>
      <c r="MOO78"/>
      <c r="MOP78"/>
      <c r="MOQ78"/>
      <c r="MOR78"/>
      <c r="MOS78"/>
      <c r="MOT78"/>
      <c r="MOU78"/>
      <c r="MOV78"/>
      <c r="MOW78"/>
      <c r="MOX78"/>
      <c r="MOY78"/>
      <c r="MOZ78"/>
      <c r="MPA78"/>
      <c r="MPB78"/>
      <c r="MPC78"/>
      <c r="MPD78"/>
      <c r="MPE78"/>
      <c r="MPF78"/>
      <c r="MPG78"/>
      <c r="MPH78"/>
      <c r="MPI78"/>
      <c r="MPJ78"/>
      <c r="MPK78"/>
      <c r="MPL78"/>
      <c r="MPM78"/>
      <c r="MPN78"/>
      <c r="MPO78"/>
      <c r="MPP78"/>
      <c r="MPQ78"/>
      <c r="MPR78"/>
      <c r="MPS78"/>
      <c r="MPT78"/>
      <c r="MPU78"/>
      <c r="MPV78"/>
      <c r="MPW78"/>
      <c r="MPX78"/>
      <c r="MPY78"/>
      <c r="MPZ78"/>
      <c r="MQA78"/>
      <c r="MQB78"/>
      <c r="MQC78"/>
      <c r="MQD78"/>
      <c r="MQE78"/>
      <c r="MQF78"/>
      <c r="MQG78"/>
      <c r="MQH78"/>
      <c r="MQI78"/>
      <c r="MQJ78"/>
      <c r="MQK78"/>
      <c r="MQL78"/>
      <c r="MQM78"/>
      <c r="MQN78"/>
      <c r="MQO78"/>
      <c r="MQP78"/>
      <c r="MQQ78"/>
      <c r="MQR78"/>
      <c r="MQS78"/>
      <c r="MQT78"/>
      <c r="MQU78"/>
      <c r="MQV78"/>
      <c r="MQW78"/>
      <c r="MQX78"/>
      <c r="MQY78"/>
      <c r="MQZ78"/>
      <c r="MRA78"/>
      <c r="MRB78"/>
      <c r="MRC78"/>
      <c r="MRD78"/>
      <c r="MRE78"/>
      <c r="MRF78"/>
      <c r="MRG78"/>
      <c r="MRH78"/>
      <c r="MRI78"/>
      <c r="MRJ78"/>
      <c r="MRK78"/>
      <c r="MRL78"/>
      <c r="MRM78"/>
      <c r="MRN78"/>
      <c r="MRO78"/>
      <c r="MRP78"/>
      <c r="MRQ78"/>
      <c r="MRR78"/>
      <c r="MRS78"/>
      <c r="MRT78"/>
      <c r="MRU78"/>
      <c r="MRV78"/>
      <c r="MRW78"/>
      <c r="MRX78"/>
      <c r="MRY78"/>
      <c r="MRZ78"/>
      <c r="MSA78"/>
      <c r="MSB78"/>
      <c r="MSC78"/>
      <c r="MSD78"/>
      <c r="MSE78"/>
      <c r="MSF78"/>
      <c r="MSG78"/>
      <c r="MSH78"/>
      <c r="MSI78"/>
      <c r="MSJ78"/>
      <c r="MSK78"/>
      <c r="MSL78"/>
      <c r="MSM78"/>
      <c r="MSN78"/>
      <c r="MSO78"/>
      <c r="MSP78"/>
      <c r="MSQ78"/>
      <c r="MSR78"/>
      <c r="MSS78"/>
      <c r="MST78"/>
      <c r="MSU78"/>
      <c r="MSV78"/>
      <c r="MSW78"/>
      <c r="MSX78"/>
      <c r="MSY78"/>
      <c r="MSZ78"/>
      <c r="MTA78"/>
      <c r="MTB78"/>
      <c r="MTC78"/>
      <c r="MTD78"/>
      <c r="MTE78"/>
      <c r="MTF78"/>
      <c r="MTG78"/>
      <c r="MTH78"/>
      <c r="MTI78"/>
      <c r="MTJ78"/>
      <c r="MTK78"/>
      <c r="MTL78"/>
      <c r="MTM78"/>
      <c r="MTN78"/>
      <c r="MTO78"/>
      <c r="MTP78"/>
      <c r="MTQ78"/>
      <c r="MTR78"/>
      <c r="MTS78"/>
      <c r="MTT78"/>
      <c r="MTU78"/>
      <c r="MTV78"/>
      <c r="MTW78"/>
      <c r="MTX78"/>
      <c r="MTY78"/>
      <c r="MTZ78"/>
      <c r="MUA78"/>
      <c r="MUB78"/>
      <c r="MUC78"/>
      <c r="MUD78"/>
      <c r="MUE78"/>
      <c r="MUF78"/>
      <c r="MUG78"/>
      <c r="MUH78"/>
      <c r="MUI78"/>
      <c r="MUJ78"/>
      <c r="MUK78"/>
      <c r="MUL78"/>
      <c r="MUM78"/>
      <c r="MUN78"/>
      <c r="MUO78"/>
      <c r="MUP78"/>
      <c r="MUQ78"/>
      <c r="MUR78"/>
      <c r="MUS78"/>
      <c r="MUT78"/>
      <c r="MUU78"/>
      <c r="MUV78"/>
      <c r="MUW78"/>
      <c r="MUX78"/>
      <c r="MUY78"/>
      <c r="MUZ78"/>
      <c r="MVA78"/>
      <c r="MVB78"/>
      <c r="MVC78"/>
      <c r="MVD78"/>
      <c r="MVE78"/>
      <c r="MVF78"/>
      <c r="MVG78"/>
      <c r="MVH78"/>
      <c r="MVI78"/>
      <c r="MVJ78"/>
      <c r="MVK78"/>
      <c r="MVL78"/>
      <c r="MVM78"/>
      <c r="MVN78"/>
      <c r="MVO78"/>
      <c r="MVP78"/>
      <c r="MVQ78"/>
      <c r="MVR78"/>
      <c r="MVS78"/>
      <c r="MVT78"/>
      <c r="MVU78"/>
      <c r="MVV78"/>
      <c r="MVW78"/>
      <c r="MVX78"/>
      <c r="MVY78"/>
      <c r="MVZ78"/>
      <c r="MWA78"/>
      <c r="MWB78"/>
      <c r="MWC78"/>
      <c r="MWD78"/>
      <c r="MWE78"/>
      <c r="MWF78"/>
      <c r="MWG78"/>
      <c r="MWH78"/>
      <c r="MWI78"/>
      <c r="MWJ78"/>
      <c r="MWK78"/>
      <c r="MWL78"/>
      <c r="MWM78"/>
      <c r="MWN78"/>
      <c r="MWO78"/>
      <c r="MWP78"/>
      <c r="MWQ78"/>
      <c r="MWR78"/>
      <c r="MWS78"/>
      <c r="MWT78"/>
      <c r="MWU78"/>
      <c r="MWV78"/>
      <c r="MWW78"/>
      <c r="MWX78"/>
      <c r="MWY78"/>
      <c r="MWZ78"/>
      <c r="MXA78"/>
      <c r="MXB78"/>
      <c r="MXC78"/>
      <c r="MXD78"/>
      <c r="MXE78"/>
      <c r="MXF78"/>
      <c r="MXG78"/>
      <c r="MXH78"/>
      <c r="MXI78"/>
      <c r="MXJ78"/>
      <c r="MXK78"/>
      <c r="MXL78"/>
      <c r="MXM78"/>
      <c r="MXN78"/>
      <c r="MXO78"/>
      <c r="MXP78"/>
      <c r="MXQ78"/>
      <c r="MXR78"/>
      <c r="MXS78"/>
      <c r="MXT78"/>
      <c r="MXU78"/>
      <c r="MXV78"/>
      <c r="MXW78"/>
      <c r="MXX78"/>
      <c r="MXY78"/>
      <c r="MXZ78"/>
      <c r="MYA78"/>
      <c r="MYB78"/>
      <c r="MYC78"/>
      <c r="MYD78"/>
      <c r="MYE78"/>
      <c r="MYF78"/>
      <c r="MYG78"/>
      <c r="MYH78"/>
      <c r="MYI78"/>
      <c r="MYJ78"/>
      <c r="MYK78"/>
      <c r="MYL78"/>
      <c r="MYM78"/>
      <c r="MYN78"/>
      <c r="MYO78"/>
      <c r="MYP78"/>
      <c r="MYQ78"/>
      <c r="MYR78"/>
      <c r="MYS78"/>
      <c r="MYT78"/>
      <c r="MYU78"/>
      <c r="MYV78"/>
      <c r="MYW78"/>
      <c r="MYX78"/>
      <c r="MYY78"/>
      <c r="MYZ78"/>
      <c r="MZA78"/>
      <c r="MZB78"/>
      <c r="MZC78"/>
      <c r="MZD78"/>
      <c r="MZE78"/>
      <c r="MZF78"/>
      <c r="MZG78"/>
      <c r="MZH78"/>
      <c r="MZI78"/>
      <c r="MZJ78"/>
      <c r="MZK78"/>
      <c r="MZL78"/>
      <c r="MZM78"/>
      <c r="MZN78"/>
      <c r="MZO78"/>
      <c r="MZP78"/>
      <c r="MZQ78"/>
      <c r="MZR78"/>
      <c r="MZS78"/>
      <c r="MZT78"/>
      <c r="MZU78"/>
      <c r="MZV78"/>
      <c r="MZW78"/>
      <c r="MZX78"/>
      <c r="MZY78"/>
      <c r="MZZ78"/>
      <c r="NAA78"/>
      <c r="NAB78"/>
      <c r="NAC78"/>
      <c r="NAD78"/>
      <c r="NAE78"/>
      <c r="NAF78"/>
      <c r="NAG78"/>
      <c r="NAH78"/>
      <c r="NAI78"/>
      <c r="NAJ78"/>
      <c r="NAK78"/>
      <c r="NAL78"/>
      <c r="NAM78"/>
      <c r="NAN78"/>
      <c r="NAO78"/>
      <c r="NAP78"/>
      <c r="NAQ78"/>
      <c r="NAR78"/>
      <c r="NAS78"/>
      <c r="NAT78"/>
      <c r="NAU78"/>
      <c r="NAV78"/>
      <c r="NAW78"/>
      <c r="NAX78"/>
      <c r="NAY78"/>
      <c r="NAZ78"/>
      <c r="NBA78"/>
      <c r="NBB78"/>
      <c r="NBC78"/>
      <c r="NBD78"/>
      <c r="NBE78"/>
      <c r="NBF78"/>
      <c r="NBG78"/>
      <c r="NBH78"/>
      <c r="NBI78"/>
      <c r="NBJ78"/>
      <c r="NBK78"/>
      <c r="NBL78"/>
      <c r="NBM78"/>
      <c r="NBN78"/>
      <c r="NBO78"/>
      <c r="NBP78"/>
      <c r="NBQ78"/>
      <c r="NBR78"/>
      <c r="NBS78"/>
      <c r="NBT78"/>
      <c r="NBU78"/>
      <c r="NBV78"/>
      <c r="NBW78"/>
      <c r="NBX78"/>
      <c r="NBY78"/>
      <c r="NBZ78"/>
      <c r="NCA78"/>
      <c r="NCB78"/>
      <c r="NCC78"/>
      <c r="NCD78"/>
      <c r="NCE78"/>
      <c r="NCF78"/>
      <c r="NCG78"/>
      <c r="NCH78"/>
      <c r="NCI78"/>
      <c r="NCJ78"/>
      <c r="NCK78"/>
      <c r="NCL78"/>
      <c r="NCM78"/>
      <c r="NCN78"/>
      <c r="NCO78"/>
      <c r="NCP78"/>
      <c r="NCQ78"/>
      <c r="NCR78"/>
      <c r="NCS78"/>
      <c r="NCT78"/>
      <c r="NCU78"/>
      <c r="NCV78"/>
      <c r="NCW78"/>
      <c r="NCX78"/>
      <c r="NCY78"/>
      <c r="NCZ78"/>
      <c r="NDA78"/>
      <c r="NDB78"/>
      <c r="NDC78"/>
      <c r="NDD78"/>
      <c r="NDE78"/>
      <c r="NDF78"/>
      <c r="NDG78"/>
      <c r="NDH78"/>
      <c r="NDI78"/>
      <c r="NDJ78"/>
      <c r="NDK78"/>
      <c r="NDL78"/>
      <c r="NDM78"/>
      <c r="NDN78"/>
      <c r="NDO78"/>
      <c r="NDP78"/>
      <c r="NDQ78"/>
      <c r="NDR78"/>
      <c r="NDS78"/>
      <c r="NDT78"/>
      <c r="NDU78"/>
      <c r="NDV78"/>
      <c r="NDW78"/>
      <c r="NDX78"/>
      <c r="NDY78"/>
      <c r="NDZ78"/>
      <c r="NEA78"/>
      <c r="NEB78"/>
      <c r="NEC78"/>
      <c r="NED78"/>
      <c r="NEE78"/>
      <c r="NEF78"/>
      <c r="NEG78"/>
      <c r="NEH78"/>
      <c r="NEI78"/>
      <c r="NEJ78"/>
      <c r="NEK78"/>
      <c r="NEL78"/>
      <c r="NEM78"/>
      <c r="NEN78"/>
      <c r="NEO78"/>
      <c r="NEP78"/>
      <c r="NEQ78"/>
      <c r="NER78"/>
      <c r="NES78"/>
      <c r="NET78"/>
      <c r="NEU78"/>
      <c r="NEV78"/>
      <c r="NEW78"/>
      <c r="NEX78"/>
      <c r="NEY78"/>
      <c r="NEZ78"/>
      <c r="NFA78"/>
      <c r="NFB78"/>
      <c r="NFC78"/>
      <c r="NFD78"/>
      <c r="NFE78"/>
      <c r="NFF78"/>
      <c r="NFG78"/>
      <c r="NFH78"/>
      <c r="NFI78"/>
      <c r="NFJ78"/>
      <c r="NFK78"/>
      <c r="NFL78"/>
      <c r="NFM78"/>
      <c r="NFN78"/>
      <c r="NFO78"/>
      <c r="NFP78"/>
      <c r="NFQ78"/>
      <c r="NFR78"/>
      <c r="NFS78"/>
      <c r="NFT78"/>
      <c r="NFU78"/>
      <c r="NFV78"/>
      <c r="NFW78"/>
      <c r="NFX78"/>
      <c r="NFY78"/>
      <c r="NFZ78"/>
      <c r="NGA78"/>
      <c r="NGB78"/>
      <c r="NGC78"/>
      <c r="NGD78"/>
      <c r="NGE78"/>
      <c r="NGF78"/>
      <c r="NGG78"/>
      <c r="NGH78"/>
      <c r="NGI78"/>
      <c r="NGJ78"/>
      <c r="NGK78"/>
      <c r="NGL78"/>
      <c r="NGM78"/>
      <c r="NGN78"/>
      <c r="NGO78"/>
      <c r="NGP78"/>
      <c r="NGQ78"/>
      <c r="NGR78"/>
      <c r="NGS78"/>
      <c r="NGT78"/>
      <c r="NGU78"/>
      <c r="NGV78"/>
      <c r="NGW78"/>
      <c r="NGX78"/>
      <c r="NGY78"/>
      <c r="NGZ78"/>
      <c r="NHA78"/>
      <c r="NHB78"/>
      <c r="NHC78"/>
      <c r="NHD78"/>
      <c r="NHE78"/>
      <c r="NHF78"/>
      <c r="NHG78"/>
      <c r="NHH78"/>
      <c r="NHI78"/>
      <c r="NHJ78"/>
      <c r="NHK78"/>
      <c r="NHL78"/>
      <c r="NHM78"/>
      <c r="NHN78"/>
      <c r="NHO78"/>
      <c r="NHP78"/>
      <c r="NHQ78"/>
      <c r="NHR78"/>
      <c r="NHS78"/>
      <c r="NHT78"/>
      <c r="NHU78"/>
      <c r="NHV78"/>
      <c r="NHW78"/>
      <c r="NHX78"/>
      <c r="NHY78"/>
      <c r="NHZ78"/>
      <c r="NIA78"/>
      <c r="NIB78"/>
      <c r="NIC78"/>
      <c r="NID78"/>
      <c r="NIE78"/>
      <c r="NIF78"/>
      <c r="NIG78"/>
      <c r="NIH78"/>
      <c r="NII78"/>
      <c r="NIJ78"/>
      <c r="NIK78"/>
      <c r="NIL78"/>
      <c r="NIM78"/>
      <c r="NIN78"/>
      <c r="NIO78"/>
      <c r="NIP78"/>
      <c r="NIQ78"/>
      <c r="NIR78"/>
      <c r="NIS78"/>
      <c r="NIT78"/>
      <c r="NIU78"/>
      <c r="NIV78"/>
      <c r="NIW78"/>
      <c r="NIX78"/>
      <c r="NIY78"/>
      <c r="NIZ78"/>
      <c r="NJA78"/>
      <c r="NJB78"/>
      <c r="NJC78"/>
      <c r="NJD78"/>
      <c r="NJE78"/>
      <c r="NJF78"/>
      <c r="NJG78"/>
      <c r="NJH78"/>
      <c r="NJI78"/>
      <c r="NJJ78"/>
      <c r="NJK78"/>
      <c r="NJL78"/>
      <c r="NJM78"/>
      <c r="NJN78"/>
      <c r="NJO78"/>
      <c r="NJP78"/>
      <c r="NJQ78"/>
      <c r="NJR78"/>
      <c r="NJS78"/>
      <c r="NJT78"/>
      <c r="NJU78"/>
      <c r="NJV78"/>
      <c r="NJW78"/>
      <c r="NJX78"/>
      <c r="NJY78"/>
      <c r="NJZ78"/>
      <c r="NKA78"/>
      <c r="NKB78"/>
      <c r="NKC78"/>
      <c r="NKD78"/>
      <c r="NKE78"/>
      <c r="NKF78"/>
      <c r="NKG78"/>
      <c r="NKH78"/>
      <c r="NKI78"/>
      <c r="NKJ78"/>
      <c r="NKK78"/>
      <c r="NKL78"/>
      <c r="NKM78"/>
      <c r="NKN78"/>
      <c r="NKO78"/>
      <c r="NKP78"/>
      <c r="NKQ78"/>
      <c r="NKR78"/>
      <c r="NKS78"/>
      <c r="NKT78"/>
      <c r="NKU78"/>
      <c r="NKV78"/>
      <c r="NKW78"/>
      <c r="NKX78"/>
      <c r="NKY78"/>
      <c r="NKZ78"/>
      <c r="NLA78"/>
      <c r="NLB78"/>
      <c r="NLC78"/>
      <c r="NLD78"/>
      <c r="NLE78"/>
      <c r="NLF78"/>
      <c r="NLG78"/>
      <c r="NLH78"/>
      <c r="NLI78"/>
      <c r="NLJ78"/>
      <c r="NLK78"/>
      <c r="NLL78"/>
      <c r="NLM78"/>
      <c r="NLN78"/>
      <c r="NLO78"/>
      <c r="NLP78"/>
      <c r="NLQ78"/>
      <c r="NLR78"/>
      <c r="NLS78"/>
      <c r="NLT78"/>
      <c r="NLU78"/>
      <c r="NLV78"/>
      <c r="NLW78"/>
      <c r="NLX78"/>
      <c r="NLY78"/>
      <c r="NLZ78"/>
      <c r="NMA78"/>
      <c r="NMB78"/>
      <c r="NMC78"/>
      <c r="NMD78"/>
      <c r="NME78"/>
      <c r="NMF78"/>
      <c r="NMG78"/>
      <c r="NMH78"/>
      <c r="NMI78"/>
      <c r="NMJ78"/>
      <c r="NMK78"/>
      <c r="NML78"/>
      <c r="NMM78"/>
      <c r="NMN78"/>
      <c r="NMO78"/>
      <c r="NMP78"/>
      <c r="NMQ78"/>
      <c r="NMR78"/>
      <c r="NMS78"/>
      <c r="NMT78"/>
      <c r="NMU78"/>
      <c r="NMV78"/>
      <c r="NMW78"/>
      <c r="NMX78"/>
      <c r="NMY78"/>
      <c r="NMZ78"/>
      <c r="NNA78"/>
      <c r="NNB78"/>
      <c r="NNC78"/>
      <c r="NND78"/>
      <c r="NNE78"/>
      <c r="NNF78"/>
      <c r="NNG78"/>
      <c r="NNH78"/>
      <c r="NNI78"/>
      <c r="NNJ78"/>
      <c r="NNK78"/>
      <c r="NNL78"/>
      <c r="NNM78"/>
      <c r="NNN78"/>
      <c r="NNO78"/>
      <c r="NNP78"/>
      <c r="NNQ78"/>
      <c r="NNR78"/>
      <c r="NNS78"/>
      <c r="NNT78"/>
      <c r="NNU78"/>
      <c r="NNV78"/>
      <c r="NNW78"/>
      <c r="NNX78"/>
      <c r="NNY78"/>
      <c r="NNZ78"/>
      <c r="NOA78"/>
      <c r="NOB78"/>
      <c r="NOC78"/>
      <c r="NOD78"/>
      <c r="NOE78"/>
      <c r="NOF78"/>
      <c r="NOG78"/>
      <c r="NOH78"/>
      <c r="NOI78"/>
      <c r="NOJ78"/>
      <c r="NOK78"/>
      <c r="NOL78"/>
      <c r="NOM78"/>
      <c r="NON78"/>
      <c r="NOO78"/>
      <c r="NOP78"/>
      <c r="NOQ78"/>
      <c r="NOR78"/>
      <c r="NOS78"/>
      <c r="NOT78"/>
      <c r="NOU78"/>
      <c r="NOV78"/>
      <c r="NOW78"/>
      <c r="NOX78"/>
      <c r="NOY78"/>
      <c r="NOZ78"/>
      <c r="NPA78"/>
      <c r="NPB78"/>
      <c r="NPC78"/>
      <c r="NPD78"/>
      <c r="NPE78"/>
      <c r="NPF78"/>
      <c r="NPG78"/>
      <c r="NPH78"/>
      <c r="NPI78"/>
      <c r="NPJ78"/>
      <c r="NPK78"/>
      <c r="NPL78"/>
      <c r="NPM78"/>
      <c r="NPN78"/>
      <c r="NPO78"/>
      <c r="NPP78"/>
      <c r="NPQ78"/>
      <c r="NPR78"/>
      <c r="NPS78"/>
      <c r="NPT78"/>
      <c r="NPU78"/>
      <c r="NPV78"/>
      <c r="NPW78"/>
      <c r="NPX78"/>
      <c r="NPY78"/>
      <c r="NPZ78"/>
      <c r="NQA78"/>
      <c r="NQB78"/>
      <c r="NQC78"/>
      <c r="NQD78"/>
      <c r="NQE78"/>
      <c r="NQF78"/>
      <c r="NQG78"/>
      <c r="NQH78"/>
      <c r="NQI78"/>
      <c r="NQJ78"/>
      <c r="NQK78"/>
      <c r="NQL78"/>
      <c r="NQM78"/>
      <c r="NQN78"/>
      <c r="NQO78"/>
      <c r="NQP78"/>
      <c r="NQQ78"/>
      <c r="NQR78"/>
      <c r="NQS78"/>
      <c r="NQT78"/>
      <c r="NQU78"/>
      <c r="NQV78"/>
      <c r="NQW78"/>
      <c r="NQX78"/>
      <c r="NQY78"/>
      <c r="NQZ78"/>
      <c r="NRA78"/>
      <c r="NRB78"/>
      <c r="NRC78"/>
      <c r="NRD78"/>
      <c r="NRE78"/>
      <c r="NRF78"/>
      <c r="NRG78"/>
      <c r="NRH78"/>
      <c r="NRI78"/>
    </row>
    <row r="79" spans="1:9941" s="61" customFormat="1" ht="12.2" customHeight="1" thickBot="1" x14ac:dyDescent="0.25">
      <c r="A79" s="1356" t="s">
        <v>218</v>
      </c>
      <c r="B79" s="66" t="s">
        <v>368</v>
      </c>
      <c r="C79" s="532">
        <f>'1. mell.bevétel_össz'!C78-'23._önként_össz_bev'!C80</f>
        <v>421237092</v>
      </c>
      <c r="D79" s="532">
        <f>'1. mell.bevétel_össz'!D78-'23._önként_össz_bev'!D80</f>
        <v>486742767</v>
      </c>
      <c r="E79" s="752">
        <f>'1. mell.bevétel_össz'!E78-'23._önként_össz_bev'!E80</f>
        <v>0</v>
      </c>
      <c r="F79" s="752">
        <f>'1. mell.bevétel_össz'!F78-'23._önként_össz_bev'!F80</f>
        <v>0</v>
      </c>
      <c r="G79" s="752">
        <f>'1. mell.bevétel_össz'!G78-'23._önként_össz_bev'!G80</f>
        <v>0</v>
      </c>
      <c r="H79" s="459">
        <f t="shared" si="23"/>
        <v>65505675</v>
      </c>
      <c r="I79" s="868">
        <f>'1. mell.bevétel_össz'!I78-'23._önként_össz_bev'!I80</f>
        <v>0</v>
      </c>
      <c r="J79" s="459">
        <f>'1. mell.bevétel_össz'!J78-'23._önként_össz_bev'!J80</f>
        <v>0</v>
      </c>
      <c r="K79" s="459">
        <f>'1. mell.bevétel_össz'!K78-'23._önként_össz_bev'!K80</f>
        <v>0</v>
      </c>
      <c r="L79" s="459">
        <f>'1. mell.bevétel_össz'!L78-'23._önként_össz_bev'!L80</f>
        <v>0</v>
      </c>
      <c r="M79"/>
      <c r="N79"/>
      <c r="O79" s="1293"/>
      <c r="P79" s="1765"/>
      <c r="Q79" s="1293"/>
      <c r="R79" s="1293"/>
      <c r="S79" s="1293"/>
      <c r="T79" s="1293"/>
      <c r="U79" s="1293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</row>
    <row r="80" spans="1:9941" s="30" customFormat="1" ht="12.2" customHeight="1" thickBot="1" x14ac:dyDescent="0.25">
      <c r="A80" s="70" t="s">
        <v>23</v>
      </c>
      <c r="B80" s="479" t="s">
        <v>587</v>
      </c>
      <c r="C80" s="139">
        <f>SUM(C81:C83)</f>
        <v>3000000000</v>
      </c>
      <c r="D80" s="326">
        <f t="shared" ref="D80:K80" si="25">SUM(D81:D83)</f>
        <v>4270182183</v>
      </c>
      <c r="E80" s="745">
        <f t="shared" si="25"/>
        <v>0</v>
      </c>
      <c r="F80" s="745">
        <f t="shared" si="25"/>
        <v>0</v>
      </c>
      <c r="G80" s="745">
        <f t="shared" si="25"/>
        <v>0</v>
      </c>
      <c r="H80" s="32">
        <f t="shared" si="23"/>
        <v>1270182183</v>
      </c>
      <c r="I80" s="823">
        <f t="shared" si="25"/>
        <v>0</v>
      </c>
      <c r="J80" s="32">
        <f t="shared" si="25"/>
        <v>0</v>
      </c>
      <c r="K80" s="32">
        <f t="shared" si="25"/>
        <v>0</v>
      </c>
      <c r="L80" s="32" t="e">
        <f t="shared" ref="L80" si="26">SUM(L81:L83)</f>
        <v>#DIV/0!</v>
      </c>
      <c r="M80"/>
      <c r="N80"/>
      <c r="O80" s="1293" t="s">
        <v>784</v>
      </c>
      <c r="P80" s="1765">
        <f>'23._köt_össz_kiad'!D56</f>
        <v>9984243602</v>
      </c>
      <c r="Q80" s="1293"/>
      <c r="R80" s="1293"/>
      <c r="S80" s="1293"/>
      <c r="T80" s="1293"/>
      <c r="U80" s="1293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</row>
    <row r="81" spans="1:9941" s="61" customFormat="1" ht="12.2" customHeight="1" x14ac:dyDescent="0.2">
      <c r="A81" s="11" t="s">
        <v>219</v>
      </c>
      <c r="B81" s="916" t="s">
        <v>302</v>
      </c>
      <c r="C81" s="532">
        <f>'1. mell.bevétel_össz'!C80-'23._önként_össz_bev'!C82</f>
        <v>0</v>
      </c>
      <c r="D81" s="532">
        <f>'1. mell.bevétel_össz'!D80-'23._önként_össz_bev'!D82</f>
        <v>1270182183</v>
      </c>
      <c r="E81" s="752">
        <f>'1. mell.bevétel_össz'!E80-'23._önként_össz_bev'!E82</f>
        <v>0</v>
      </c>
      <c r="F81" s="752">
        <f>'1. mell.bevétel_össz'!F80-'23._önként_össz_bev'!F82</f>
        <v>0</v>
      </c>
      <c r="G81" s="752">
        <f>'1. mell.bevétel_össz'!G80-'23._önként_össz_bev'!G82</f>
        <v>0</v>
      </c>
      <c r="H81" s="459">
        <f t="shared" si="23"/>
        <v>1270182183</v>
      </c>
      <c r="I81" s="868">
        <f>'1. mell.bevétel_össz'!I80-'23._önként_össz_bev'!I82</f>
        <v>0</v>
      </c>
      <c r="J81" s="459">
        <f>'1. mell.bevétel_össz'!J80-'23._önként_össz_bev'!J82</f>
        <v>0</v>
      </c>
      <c r="K81" s="459">
        <f>'1. mell.bevétel_össz'!K80-'23._önként_össz_bev'!K82</f>
        <v>0</v>
      </c>
      <c r="L81" s="459">
        <f>'1. mell.bevétel_össz'!L80-'23._önként_össz_bev'!L82</f>
        <v>0</v>
      </c>
      <c r="M81"/>
      <c r="N81"/>
      <c r="O81" s="1293" t="s">
        <v>894</v>
      </c>
      <c r="P81" s="1765">
        <f>'23._önként_össz_kiad'!D56</f>
        <v>3552622754</v>
      </c>
      <c r="Q81" s="1293"/>
      <c r="R81" s="1293"/>
      <c r="S81" s="1293"/>
      <c r="T81" s="1293"/>
      <c r="U81" s="1293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</row>
    <row r="82" spans="1:9941" s="61" customFormat="1" ht="12.2" customHeight="1" x14ac:dyDescent="0.2">
      <c r="A82" s="1355" t="s">
        <v>220</v>
      </c>
      <c r="B82" s="917" t="s">
        <v>303</v>
      </c>
      <c r="C82" s="532">
        <f>'1. mell.bevétel_össz'!C81-'23._önként_össz_bev'!C83</f>
        <v>0</v>
      </c>
      <c r="D82" s="532">
        <f>'1. mell.bevétel_össz'!D81-'23._önként_össz_bev'!D83</f>
        <v>0</v>
      </c>
      <c r="E82" s="752">
        <f>'1. mell.bevétel_össz'!E81-'23._önként_össz_bev'!E83</f>
        <v>0</v>
      </c>
      <c r="F82" s="752">
        <f>'1. mell.bevétel_össz'!F81-'23._önként_össz_bev'!F83</f>
        <v>0</v>
      </c>
      <c r="G82" s="752">
        <f>'1. mell.bevétel_össz'!G81-'23._önként_össz_bev'!G83</f>
        <v>0</v>
      </c>
      <c r="H82" s="459">
        <f t="shared" si="23"/>
        <v>0</v>
      </c>
      <c r="I82" s="868">
        <f>'1. mell.bevétel_össz'!I81-'23._önként_össz_bev'!I83</f>
        <v>0</v>
      </c>
      <c r="J82" s="459">
        <f>'1. mell.bevétel_össz'!J81-'23._önként_össz_bev'!J83</f>
        <v>0</v>
      </c>
      <c r="K82" s="459">
        <f>'1. mell.bevétel_össz'!K81-'23._önként_össz_bev'!K83</f>
        <v>0</v>
      </c>
      <c r="L82" s="459" t="e">
        <f>'1. mell.bevétel_össz'!L81-'23._önként_össz_bev'!L83</f>
        <v>#DIV/0!</v>
      </c>
      <c r="M82"/>
      <c r="N82"/>
      <c r="O82" s="1293" t="s">
        <v>895</v>
      </c>
      <c r="P82" s="1765">
        <f>'23._államig_össz_kiad'!D56</f>
        <v>674921757</v>
      </c>
      <c r="Q82" s="1293"/>
      <c r="R82" s="1293"/>
      <c r="S82" s="1293"/>
      <c r="T82" s="1293"/>
      <c r="U82" s="1293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  <c r="AYP82"/>
      <c r="AYQ82"/>
      <c r="AYR82"/>
      <c r="AYS82"/>
      <c r="AYT82"/>
      <c r="AYU82"/>
      <c r="AYV82"/>
      <c r="AYW82"/>
      <c r="AYX82"/>
      <c r="AYY82"/>
      <c r="AYZ82"/>
      <c r="AZA82"/>
      <c r="AZB82"/>
      <c r="AZC82"/>
      <c r="AZD82"/>
      <c r="AZE82"/>
      <c r="AZF82"/>
      <c r="AZG82"/>
      <c r="AZH82"/>
      <c r="AZI82"/>
      <c r="AZJ82"/>
      <c r="AZK82"/>
      <c r="AZL82"/>
      <c r="AZM82"/>
      <c r="AZN82"/>
      <c r="AZO82"/>
      <c r="AZP82"/>
      <c r="AZQ82"/>
      <c r="AZR82"/>
      <c r="AZS82"/>
      <c r="AZT82"/>
      <c r="AZU82"/>
      <c r="AZV82"/>
      <c r="AZW82"/>
      <c r="AZX82"/>
      <c r="AZY82"/>
      <c r="AZZ82"/>
      <c r="BAA82"/>
      <c r="BAB82"/>
      <c r="BAC82"/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/>
      <c r="BCQ82"/>
      <c r="BCR82"/>
      <c r="BCS82"/>
      <c r="BCT82"/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/>
      <c r="BDJ82"/>
      <c r="BDK82"/>
      <c r="BDL82"/>
      <c r="BDM82"/>
      <c r="BDN82"/>
      <c r="BDO82"/>
      <c r="BDP82"/>
      <c r="BDQ82"/>
      <c r="BDR82"/>
      <c r="BDS82"/>
      <c r="BDT82"/>
      <c r="BDU82"/>
      <c r="BDV82"/>
      <c r="BDW82"/>
      <c r="BDX82"/>
      <c r="BDY82"/>
      <c r="BDZ82"/>
      <c r="BEA82"/>
      <c r="BEB82"/>
      <c r="BEC82"/>
      <c r="BED82"/>
      <c r="BEE82"/>
      <c r="BEF82"/>
      <c r="BEG82"/>
      <c r="BEH82"/>
      <c r="BEI82"/>
      <c r="BEJ82"/>
      <c r="BEK82"/>
      <c r="BEL82"/>
      <c r="BEM82"/>
      <c r="BEN82"/>
      <c r="BEO82"/>
      <c r="BEP82"/>
      <c r="BEQ82"/>
      <c r="BER82"/>
      <c r="BES82"/>
      <c r="BET82"/>
      <c r="BEU82"/>
      <c r="BEV82"/>
      <c r="BEW82"/>
      <c r="BEX82"/>
      <c r="BEY82"/>
      <c r="BEZ82"/>
      <c r="BFA82"/>
      <c r="BFB82"/>
      <c r="BFC82"/>
      <c r="BFD82"/>
      <c r="BFE82"/>
      <c r="BFF82"/>
      <c r="BFG82"/>
      <c r="BFH82"/>
      <c r="BFI82"/>
      <c r="BFJ82"/>
      <c r="BFK82"/>
      <c r="BFL82"/>
      <c r="BFM82"/>
      <c r="BFN82"/>
      <c r="BFO82"/>
      <c r="BFP82"/>
      <c r="BFQ82"/>
      <c r="BFR82"/>
      <c r="BFS82"/>
      <c r="BFT82"/>
      <c r="BFU82"/>
      <c r="BFV82"/>
      <c r="BFW82"/>
      <c r="BFX82"/>
      <c r="BFY82"/>
      <c r="BFZ82"/>
      <c r="BGA82"/>
      <c r="BGB82"/>
      <c r="BGC82"/>
      <c r="BGD82"/>
      <c r="BGE82"/>
      <c r="BGF82"/>
      <c r="BGG82"/>
      <c r="BGH82"/>
      <c r="BGI82"/>
      <c r="BGJ82"/>
      <c r="BGK82"/>
      <c r="BGL82"/>
      <c r="BGM82"/>
      <c r="BGN82"/>
      <c r="BGO82"/>
      <c r="BGP82"/>
      <c r="BGQ82"/>
      <c r="BGR82"/>
      <c r="BGS82"/>
      <c r="BGT82"/>
      <c r="BGU82"/>
      <c r="BGV82"/>
      <c r="BGW82"/>
      <c r="BGX82"/>
      <c r="BGY82"/>
      <c r="BGZ82"/>
      <c r="BHA82"/>
      <c r="BHB82"/>
      <c r="BHC82"/>
      <c r="BHD82"/>
      <c r="BHE82"/>
      <c r="BHF82"/>
      <c r="BHG82"/>
      <c r="BHH82"/>
      <c r="BHI82"/>
      <c r="BHJ82"/>
      <c r="BHK82"/>
      <c r="BHL82"/>
      <c r="BHM82"/>
      <c r="BHN82"/>
      <c r="BHO82"/>
      <c r="BHP82"/>
      <c r="BHQ82"/>
      <c r="BHR82"/>
      <c r="BHS82"/>
      <c r="BHT82"/>
      <c r="BHU82"/>
      <c r="BHV82"/>
      <c r="BHW82"/>
      <c r="BHX82"/>
      <c r="BHY82"/>
      <c r="BHZ82"/>
      <c r="BIA82"/>
      <c r="BIB82"/>
      <c r="BIC82"/>
      <c r="BID82"/>
      <c r="BIE82"/>
      <c r="BIF82"/>
      <c r="BIG82"/>
      <c r="BIH82"/>
      <c r="BII82"/>
      <c r="BIJ82"/>
      <c r="BIK82"/>
      <c r="BIL82"/>
      <c r="BIM82"/>
      <c r="BIN82"/>
      <c r="BIO82"/>
      <c r="BIP82"/>
      <c r="BIQ82"/>
      <c r="BIR82"/>
      <c r="BIS82"/>
      <c r="BIT82"/>
      <c r="BIU82"/>
      <c r="BIV82"/>
      <c r="BIW82"/>
      <c r="BIX82"/>
      <c r="BIY82"/>
      <c r="BIZ82"/>
      <c r="BJA82"/>
      <c r="BJB82"/>
      <c r="BJC82"/>
      <c r="BJD82"/>
      <c r="BJE82"/>
      <c r="BJF82"/>
      <c r="BJG82"/>
      <c r="BJH82"/>
      <c r="BJI82"/>
      <c r="BJJ82"/>
      <c r="BJK82"/>
      <c r="BJL82"/>
      <c r="BJM82"/>
      <c r="BJN82"/>
      <c r="BJO82"/>
      <c r="BJP82"/>
      <c r="BJQ82"/>
      <c r="BJR82"/>
      <c r="BJS82"/>
      <c r="BJT82"/>
      <c r="BJU82"/>
      <c r="BJV82"/>
      <c r="BJW82"/>
      <c r="BJX82"/>
      <c r="BJY82"/>
      <c r="BJZ82"/>
      <c r="BKA82"/>
      <c r="BKB82"/>
      <c r="BKC82"/>
      <c r="BKD82"/>
      <c r="BKE82"/>
      <c r="BKF82"/>
      <c r="BKG82"/>
      <c r="BKH82"/>
      <c r="BKI82"/>
      <c r="BKJ82"/>
      <c r="BKK82"/>
      <c r="BKL82"/>
      <c r="BKM82"/>
      <c r="BKN82"/>
      <c r="BKO82"/>
      <c r="BKP82"/>
      <c r="BKQ82"/>
      <c r="BKR82"/>
      <c r="BKS82"/>
      <c r="BKT82"/>
      <c r="BKU82"/>
      <c r="BKV82"/>
      <c r="BKW82"/>
      <c r="BKX82"/>
      <c r="BKY82"/>
      <c r="BKZ82"/>
      <c r="BLA82"/>
      <c r="BLB82"/>
      <c r="BLC82"/>
      <c r="BLD82"/>
      <c r="BLE82"/>
      <c r="BLF82"/>
      <c r="BLG82"/>
      <c r="BLH82"/>
      <c r="BLI82"/>
      <c r="BLJ82"/>
      <c r="BLK82"/>
      <c r="BLL82"/>
      <c r="BLM82"/>
      <c r="BLN82"/>
      <c r="BLO82"/>
      <c r="BLP82"/>
      <c r="BLQ82"/>
      <c r="BLR82"/>
      <c r="BLS82"/>
      <c r="BLT82"/>
      <c r="BLU82"/>
      <c r="BLV82"/>
      <c r="BLW82"/>
      <c r="BLX82"/>
      <c r="BLY82"/>
      <c r="BLZ82"/>
      <c r="BMA82"/>
      <c r="BMB82"/>
      <c r="BMC82"/>
      <c r="BMD82"/>
      <c r="BME82"/>
      <c r="BMF82"/>
      <c r="BMG82"/>
      <c r="BMH82"/>
      <c r="BMI82"/>
      <c r="BMJ82"/>
      <c r="BMK82"/>
      <c r="BML82"/>
      <c r="BMM82"/>
      <c r="BMN82"/>
      <c r="BMO82"/>
      <c r="BMP82"/>
      <c r="BMQ82"/>
      <c r="BMR82"/>
      <c r="BMS82"/>
      <c r="BMT82"/>
      <c r="BMU82"/>
      <c r="BMV82"/>
      <c r="BMW82"/>
      <c r="BMX82"/>
      <c r="BMY82"/>
      <c r="BMZ82"/>
      <c r="BNA82"/>
      <c r="BNB82"/>
      <c r="BNC82"/>
      <c r="BND82"/>
      <c r="BNE82"/>
      <c r="BNF82"/>
      <c r="BNG82"/>
      <c r="BNH82"/>
      <c r="BNI82"/>
      <c r="BNJ82"/>
      <c r="BNK82"/>
      <c r="BNL82"/>
      <c r="BNM82"/>
      <c r="BNN82"/>
      <c r="BNO82"/>
      <c r="BNP82"/>
      <c r="BNQ82"/>
      <c r="BNR82"/>
      <c r="BNS82"/>
      <c r="BNT82"/>
      <c r="BNU82"/>
      <c r="BNV82"/>
      <c r="BNW82"/>
      <c r="BNX82"/>
      <c r="BNY82"/>
      <c r="BNZ82"/>
      <c r="BOA82"/>
      <c r="BOB82"/>
      <c r="BOC82"/>
      <c r="BOD82"/>
      <c r="BOE82"/>
      <c r="BOF82"/>
      <c r="BOG82"/>
      <c r="BOH82"/>
      <c r="BOI82"/>
      <c r="BOJ82"/>
      <c r="BOK82"/>
      <c r="BOL82"/>
      <c r="BOM82"/>
      <c r="BON82"/>
      <c r="BOO82"/>
      <c r="BOP82"/>
      <c r="BOQ82"/>
      <c r="BOR82"/>
      <c r="BOS82"/>
      <c r="BOT82"/>
      <c r="BOU82"/>
      <c r="BOV82"/>
      <c r="BOW82"/>
      <c r="BOX82"/>
      <c r="BOY82"/>
      <c r="BOZ82"/>
      <c r="BPA82"/>
      <c r="BPB82"/>
      <c r="BPC82"/>
      <c r="BPD82"/>
      <c r="BPE82"/>
      <c r="BPF82"/>
      <c r="BPG82"/>
      <c r="BPH82"/>
      <c r="BPI82"/>
      <c r="BPJ82"/>
      <c r="BPK82"/>
      <c r="BPL82"/>
      <c r="BPM82"/>
      <c r="BPN82"/>
      <c r="BPO82"/>
      <c r="BPP82"/>
      <c r="BPQ82"/>
      <c r="BPR82"/>
      <c r="BPS82"/>
      <c r="BPT82"/>
      <c r="BPU82"/>
      <c r="BPV82"/>
      <c r="BPW82"/>
      <c r="BPX82"/>
      <c r="BPY82"/>
      <c r="BPZ82"/>
      <c r="BQA82"/>
      <c r="BQB82"/>
      <c r="BQC82"/>
      <c r="BQD82"/>
      <c r="BQE82"/>
      <c r="BQF82"/>
      <c r="BQG82"/>
      <c r="BQH82"/>
      <c r="BQI82"/>
      <c r="BQJ82"/>
      <c r="BQK82"/>
      <c r="BQL82"/>
      <c r="BQM82"/>
      <c r="BQN82"/>
      <c r="BQO82"/>
      <c r="BQP82"/>
      <c r="BQQ82"/>
      <c r="BQR82"/>
      <c r="BQS82"/>
      <c r="BQT82"/>
      <c r="BQU82"/>
      <c r="BQV82"/>
      <c r="BQW82"/>
      <c r="BQX82"/>
      <c r="BQY82"/>
      <c r="BQZ82"/>
      <c r="BRA82"/>
      <c r="BRB82"/>
      <c r="BRC82"/>
      <c r="BRD82"/>
      <c r="BRE82"/>
      <c r="BRF82"/>
      <c r="BRG82"/>
      <c r="BRH82"/>
      <c r="BRI82"/>
      <c r="BRJ82"/>
      <c r="BRK82"/>
      <c r="BRL82"/>
      <c r="BRM82"/>
      <c r="BRN82"/>
      <c r="BRO82"/>
      <c r="BRP82"/>
      <c r="BRQ82"/>
      <c r="BRR82"/>
      <c r="BRS82"/>
      <c r="BRT82"/>
      <c r="BRU82"/>
      <c r="BRV82"/>
      <c r="BRW82"/>
      <c r="BRX82"/>
      <c r="BRY82"/>
      <c r="BRZ82"/>
      <c r="BSA82"/>
      <c r="BSB82"/>
      <c r="BSC82"/>
      <c r="BSD82"/>
      <c r="BSE82"/>
      <c r="BSF82"/>
      <c r="BSG82"/>
      <c r="BSH82"/>
      <c r="BSI82"/>
      <c r="BSJ82"/>
      <c r="BSK82"/>
      <c r="BSL82"/>
      <c r="BSM82"/>
      <c r="BSN82"/>
      <c r="BSO82"/>
      <c r="BSP82"/>
      <c r="BSQ82"/>
      <c r="BSR82"/>
      <c r="BSS82"/>
      <c r="BST82"/>
      <c r="BSU82"/>
      <c r="BSV82"/>
      <c r="BSW82"/>
      <c r="BSX82"/>
      <c r="BSY82"/>
      <c r="BSZ82"/>
      <c r="BTA82"/>
      <c r="BTB82"/>
      <c r="BTC82"/>
      <c r="BTD82"/>
      <c r="BTE82"/>
      <c r="BTF82"/>
      <c r="BTG82"/>
      <c r="BTH82"/>
      <c r="BTI82"/>
      <c r="BTJ82"/>
      <c r="BTK82"/>
      <c r="BTL82"/>
      <c r="BTM82"/>
      <c r="BTN82"/>
      <c r="BTO82"/>
      <c r="BTP82"/>
      <c r="BTQ82"/>
      <c r="BTR82"/>
      <c r="BTS82"/>
      <c r="BTT82"/>
      <c r="BTU82"/>
      <c r="BTV82"/>
      <c r="BTW82"/>
      <c r="BTX82"/>
      <c r="BTY82"/>
      <c r="BTZ82"/>
      <c r="BUA82"/>
      <c r="BUB82"/>
      <c r="BUC82"/>
      <c r="BUD82"/>
      <c r="BUE82"/>
      <c r="BUF82"/>
      <c r="BUG82"/>
      <c r="BUH82"/>
      <c r="BUI82"/>
      <c r="BUJ82"/>
      <c r="BUK82"/>
      <c r="BUL82"/>
      <c r="BUM82"/>
      <c r="BUN82"/>
      <c r="BUO82"/>
      <c r="BUP82"/>
      <c r="BUQ82"/>
      <c r="BUR82"/>
      <c r="BUS82"/>
      <c r="BUT82"/>
      <c r="BUU82"/>
      <c r="BUV82"/>
      <c r="BUW82"/>
      <c r="BUX82"/>
      <c r="BUY82"/>
      <c r="BUZ82"/>
      <c r="BVA82"/>
      <c r="BVB82"/>
      <c r="BVC82"/>
      <c r="BVD82"/>
      <c r="BVE82"/>
      <c r="BVF82"/>
      <c r="BVG82"/>
      <c r="BVH82"/>
      <c r="BVI82"/>
      <c r="BVJ82"/>
      <c r="BVK82"/>
      <c r="BVL82"/>
      <c r="BVM82"/>
      <c r="BVN82"/>
      <c r="BVO82"/>
      <c r="BVP82"/>
      <c r="BVQ82"/>
      <c r="BVR82"/>
      <c r="BVS82"/>
      <c r="BVT82"/>
      <c r="BVU82"/>
      <c r="BVV82"/>
      <c r="BVW82"/>
      <c r="BVX82"/>
      <c r="BVY82"/>
      <c r="BVZ82"/>
      <c r="BWA82"/>
      <c r="BWB82"/>
      <c r="BWC82"/>
      <c r="BWD82"/>
      <c r="BWE82"/>
      <c r="BWF82"/>
      <c r="BWG82"/>
      <c r="BWH82"/>
      <c r="BWI82"/>
      <c r="BWJ82"/>
      <c r="BWK82"/>
      <c r="BWL82"/>
      <c r="BWM82"/>
      <c r="BWN82"/>
      <c r="BWO82"/>
      <c r="BWP82"/>
      <c r="BWQ82"/>
      <c r="BWR82"/>
      <c r="BWS82"/>
      <c r="BWT82"/>
      <c r="BWU82"/>
      <c r="BWV82"/>
      <c r="BWW82"/>
      <c r="BWX82"/>
      <c r="BWY82"/>
      <c r="BWZ82"/>
      <c r="BXA82"/>
      <c r="BXB82"/>
      <c r="BXC82"/>
      <c r="BXD82"/>
      <c r="BXE82"/>
      <c r="BXF82"/>
      <c r="BXG82"/>
      <c r="BXH82"/>
      <c r="BXI82"/>
      <c r="BXJ82"/>
      <c r="BXK82"/>
      <c r="BXL82"/>
      <c r="BXM82"/>
      <c r="BXN82"/>
      <c r="BXO82"/>
      <c r="BXP82"/>
      <c r="BXQ82"/>
      <c r="BXR82"/>
      <c r="BXS82"/>
      <c r="BXT82"/>
      <c r="BXU82"/>
      <c r="BXV82"/>
      <c r="BXW82"/>
      <c r="BXX82"/>
      <c r="BXY82"/>
      <c r="BXZ82"/>
      <c r="BYA82"/>
      <c r="BYB82"/>
      <c r="BYC82"/>
      <c r="BYD82"/>
      <c r="BYE82"/>
      <c r="BYF82"/>
      <c r="BYG82"/>
      <c r="BYH82"/>
      <c r="BYI82"/>
      <c r="BYJ82"/>
      <c r="BYK82"/>
      <c r="BYL82"/>
      <c r="BYM82"/>
      <c r="BYN82"/>
      <c r="BYO82"/>
      <c r="BYP82"/>
      <c r="BYQ82"/>
      <c r="BYR82"/>
      <c r="BYS82"/>
      <c r="BYT82"/>
      <c r="BYU82"/>
      <c r="BYV82"/>
      <c r="BYW82"/>
      <c r="BYX82"/>
      <c r="BYY82"/>
      <c r="BYZ82"/>
      <c r="BZA82"/>
      <c r="BZB82"/>
      <c r="BZC82"/>
      <c r="BZD82"/>
      <c r="BZE82"/>
      <c r="BZF82"/>
      <c r="BZG82"/>
      <c r="BZH82"/>
      <c r="BZI82"/>
      <c r="BZJ82"/>
      <c r="BZK82"/>
      <c r="BZL82"/>
      <c r="BZM82"/>
      <c r="BZN82"/>
      <c r="BZO82"/>
      <c r="BZP82"/>
      <c r="BZQ82"/>
      <c r="BZR82"/>
      <c r="BZS82"/>
      <c r="BZT82"/>
      <c r="BZU82"/>
      <c r="BZV82"/>
      <c r="BZW82"/>
      <c r="BZX82"/>
      <c r="BZY82"/>
      <c r="BZZ82"/>
      <c r="CAA82"/>
      <c r="CAB82"/>
      <c r="CAC82"/>
      <c r="CAD82"/>
      <c r="CAE82"/>
      <c r="CAF82"/>
      <c r="CAG82"/>
      <c r="CAH82"/>
      <c r="CAI82"/>
      <c r="CAJ82"/>
      <c r="CAK82"/>
      <c r="CAL82"/>
      <c r="CAM82"/>
      <c r="CAN82"/>
      <c r="CAO82"/>
      <c r="CAP82"/>
      <c r="CAQ82"/>
      <c r="CAR82"/>
      <c r="CAS82"/>
      <c r="CAT82"/>
      <c r="CAU82"/>
      <c r="CAV82"/>
      <c r="CAW82"/>
      <c r="CAX82"/>
      <c r="CAY82"/>
      <c r="CAZ82"/>
      <c r="CBA82"/>
      <c r="CBB82"/>
      <c r="CBC82"/>
      <c r="CBD82"/>
      <c r="CBE82"/>
      <c r="CBF82"/>
      <c r="CBG82"/>
      <c r="CBH82"/>
      <c r="CBI82"/>
      <c r="CBJ82"/>
      <c r="CBK82"/>
      <c r="CBL82"/>
      <c r="CBM82"/>
      <c r="CBN82"/>
      <c r="CBO82"/>
      <c r="CBP82"/>
      <c r="CBQ82"/>
      <c r="CBR82"/>
      <c r="CBS82"/>
      <c r="CBT82"/>
      <c r="CBU82"/>
      <c r="CBV82"/>
      <c r="CBW82"/>
      <c r="CBX82"/>
      <c r="CBY82"/>
      <c r="CBZ82"/>
      <c r="CCA82"/>
      <c r="CCB82"/>
      <c r="CCC82"/>
      <c r="CCD82"/>
      <c r="CCE82"/>
      <c r="CCF82"/>
      <c r="CCG82"/>
      <c r="CCH82"/>
      <c r="CCI82"/>
      <c r="CCJ82"/>
      <c r="CCK82"/>
      <c r="CCL82"/>
      <c r="CCM82"/>
      <c r="CCN82"/>
      <c r="CCO82"/>
      <c r="CCP82"/>
      <c r="CCQ82"/>
      <c r="CCR82"/>
      <c r="CCS82"/>
      <c r="CCT82"/>
      <c r="CCU82"/>
      <c r="CCV82"/>
      <c r="CCW82"/>
      <c r="CCX82"/>
      <c r="CCY82"/>
      <c r="CCZ82"/>
      <c r="CDA82"/>
      <c r="CDB82"/>
      <c r="CDC82"/>
      <c r="CDD82"/>
      <c r="CDE82"/>
      <c r="CDF82"/>
      <c r="CDG82"/>
      <c r="CDH82"/>
      <c r="CDI82"/>
      <c r="CDJ82"/>
      <c r="CDK82"/>
      <c r="CDL82"/>
      <c r="CDM82"/>
      <c r="CDN82"/>
      <c r="CDO82"/>
      <c r="CDP82"/>
      <c r="CDQ82"/>
      <c r="CDR82"/>
      <c r="CDS82"/>
      <c r="CDT82"/>
      <c r="CDU82"/>
      <c r="CDV82"/>
      <c r="CDW82"/>
      <c r="CDX82"/>
      <c r="CDY82"/>
      <c r="CDZ82"/>
      <c r="CEA82"/>
      <c r="CEB82"/>
      <c r="CEC82"/>
      <c r="CED82"/>
      <c r="CEE82"/>
      <c r="CEF82"/>
      <c r="CEG82"/>
      <c r="CEH82"/>
      <c r="CEI82"/>
      <c r="CEJ82"/>
      <c r="CEK82"/>
      <c r="CEL82"/>
      <c r="CEM82"/>
      <c r="CEN82"/>
      <c r="CEO82"/>
      <c r="CEP82"/>
      <c r="CEQ82"/>
      <c r="CER82"/>
      <c r="CES82"/>
      <c r="CET82"/>
      <c r="CEU82"/>
      <c r="CEV82"/>
      <c r="CEW82"/>
      <c r="CEX82"/>
      <c r="CEY82"/>
      <c r="CEZ82"/>
      <c r="CFA82"/>
      <c r="CFB82"/>
      <c r="CFC82"/>
      <c r="CFD82"/>
      <c r="CFE82"/>
      <c r="CFF82"/>
      <c r="CFG82"/>
      <c r="CFH82"/>
      <c r="CFI82"/>
      <c r="CFJ82"/>
      <c r="CFK82"/>
      <c r="CFL82"/>
      <c r="CFM82"/>
      <c r="CFN82"/>
      <c r="CFO82"/>
      <c r="CFP82"/>
      <c r="CFQ82"/>
      <c r="CFR82"/>
      <c r="CFS82"/>
      <c r="CFT82"/>
      <c r="CFU82"/>
      <c r="CFV82"/>
      <c r="CFW82"/>
      <c r="CFX82"/>
      <c r="CFY82"/>
      <c r="CFZ82"/>
      <c r="CGA82"/>
      <c r="CGB82"/>
      <c r="CGC82"/>
      <c r="CGD82"/>
      <c r="CGE82"/>
      <c r="CGF82"/>
      <c r="CGG82"/>
      <c r="CGH82"/>
      <c r="CGI82"/>
      <c r="CGJ82"/>
      <c r="CGK82"/>
      <c r="CGL82"/>
      <c r="CGM82"/>
      <c r="CGN82"/>
      <c r="CGO82"/>
      <c r="CGP82"/>
      <c r="CGQ82"/>
      <c r="CGR82"/>
      <c r="CGS82"/>
      <c r="CGT82"/>
      <c r="CGU82"/>
      <c r="CGV82"/>
      <c r="CGW82"/>
      <c r="CGX82"/>
      <c r="CGY82"/>
      <c r="CGZ82"/>
      <c r="CHA82"/>
      <c r="CHB82"/>
      <c r="CHC82"/>
      <c r="CHD82"/>
      <c r="CHE82"/>
      <c r="CHF82"/>
      <c r="CHG82"/>
      <c r="CHH82"/>
      <c r="CHI82"/>
      <c r="CHJ82"/>
      <c r="CHK82"/>
      <c r="CHL82"/>
      <c r="CHM82"/>
      <c r="CHN82"/>
      <c r="CHO82"/>
      <c r="CHP82"/>
      <c r="CHQ82"/>
      <c r="CHR82"/>
      <c r="CHS82"/>
      <c r="CHT82"/>
      <c r="CHU82"/>
      <c r="CHV82"/>
      <c r="CHW82"/>
      <c r="CHX82"/>
      <c r="CHY82"/>
      <c r="CHZ82"/>
      <c r="CIA82"/>
      <c r="CIB82"/>
      <c r="CIC82"/>
      <c r="CID82"/>
      <c r="CIE82"/>
      <c r="CIF82"/>
      <c r="CIG82"/>
      <c r="CIH82"/>
      <c r="CII82"/>
      <c r="CIJ82"/>
      <c r="CIK82"/>
      <c r="CIL82"/>
      <c r="CIM82"/>
      <c r="CIN82"/>
      <c r="CIO82"/>
      <c r="CIP82"/>
      <c r="CIQ82"/>
      <c r="CIR82"/>
      <c r="CIS82"/>
      <c r="CIT82"/>
      <c r="CIU82"/>
      <c r="CIV82"/>
      <c r="CIW82"/>
      <c r="CIX82"/>
      <c r="CIY82"/>
      <c r="CIZ82"/>
      <c r="CJA82"/>
      <c r="CJB82"/>
      <c r="CJC82"/>
      <c r="CJD82"/>
      <c r="CJE82"/>
      <c r="CJF82"/>
      <c r="CJG82"/>
      <c r="CJH82"/>
      <c r="CJI82"/>
      <c r="CJJ82"/>
      <c r="CJK82"/>
      <c r="CJL82"/>
      <c r="CJM82"/>
      <c r="CJN82"/>
      <c r="CJO82"/>
      <c r="CJP82"/>
      <c r="CJQ82"/>
      <c r="CJR82"/>
      <c r="CJS82"/>
      <c r="CJT82"/>
      <c r="CJU82"/>
      <c r="CJV82"/>
      <c r="CJW82"/>
      <c r="CJX82"/>
      <c r="CJY82"/>
      <c r="CJZ82"/>
      <c r="CKA82"/>
      <c r="CKB82"/>
      <c r="CKC82"/>
      <c r="CKD82"/>
      <c r="CKE82"/>
      <c r="CKF82"/>
      <c r="CKG82"/>
      <c r="CKH82"/>
      <c r="CKI82"/>
      <c r="CKJ82"/>
      <c r="CKK82"/>
      <c r="CKL82"/>
      <c r="CKM82"/>
      <c r="CKN82"/>
      <c r="CKO82"/>
      <c r="CKP82"/>
      <c r="CKQ82"/>
      <c r="CKR82"/>
      <c r="CKS82"/>
      <c r="CKT82"/>
      <c r="CKU82"/>
      <c r="CKV82"/>
      <c r="CKW82"/>
      <c r="CKX82"/>
      <c r="CKY82"/>
      <c r="CKZ82"/>
      <c r="CLA82"/>
      <c r="CLB82"/>
      <c r="CLC82"/>
      <c r="CLD82"/>
      <c r="CLE82"/>
      <c r="CLF82"/>
      <c r="CLG82"/>
      <c r="CLH82"/>
      <c r="CLI82"/>
      <c r="CLJ82"/>
      <c r="CLK82"/>
      <c r="CLL82"/>
      <c r="CLM82"/>
      <c r="CLN82"/>
      <c r="CLO82"/>
      <c r="CLP82"/>
      <c r="CLQ82"/>
      <c r="CLR82"/>
      <c r="CLS82"/>
      <c r="CLT82"/>
      <c r="CLU82"/>
      <c r="CLV82"/>
      <c r="CLW82"/>
      <c r="CLX82"/>
      <c r="CLY82"/>
      <c r="CLZ82"/>
      <c r="CMA82"/>
      <c r="CMB82"/>
      <c r="CMC82"/>
      <c r="CMD82"/>
      <c r="CME82"/>
      <c r="CMF82"/>
      <c r="CMG82"/>
      <c r="CMH82"/>
      <c r="CMI82"/>
      <c r="CMJ82"/>
      <c r="CMK82"/>
      <c r="CML82"/>
      <c r="CMM82"/>
      <c r="CMN82"/>
      <c r="CMO82"/>
      <c r="CMP82"/>
      <c r="CMQ82"/>
      <c r="CMR82"/>
      <c r="CMS82"/>
      <c r="CMT82"/>
      <c r="CMU82"/>
      <c r="CMV82"/>
      <c r="CMW82"/>
      <c r="CMX82"/>
      <c r="CMY82"/>
      <c r="CMZ82"/>
      <c r="CNA82"/>
      <c r="CNB82"/>
      <c r="CNC82"/>
      <c r="CND82"/>
      <c r="CNE82"/>
      <c r="CNF82"/>
      <c r="CNG82"/>
      <c r="CNH82"/>
      <c r="CNI82"/>
      <c r="CNJ82"/>
      <c r="CNK82"/>
      <c r="CNL82"/>
      <c r="CNM82"/>
      <c r="CNN82"/>
      <c r="CNO82"/>
      <c r="CNP82"/>
      <c r="CNQ82"/>
      <c r="CNR82"/>
      <c r="CNS82"/>
      <c r="CNT82"/>
      <c r="CNU82"/>
      <c r="CNV82"/>
      <c r="CNW82"/>
      <c r="CNX82"/>
      <c r="CNY82"/>
      <c r="CNZ82"/>
      <c r="COA82"/>
      <c r="COB82"/>
      <c r="COC82"/>
      <c r="COD82"/>
      <c r="COE82"/>
      <c r="COF82"/>
      <c r="COG82"/>
      <c r="COH82"/>
      <c r="COI82"/>
      <c r="COJ82"/>
      <c r="COK82"/>
      <c r="COL82"/>
      <c r="COM82"/>
      <c r="CON82"/>
      <c r="COO82"/>
      <c r="COP82"/>
      <c r="COQ82"/>
      <c r="COR82"/>
      <c r="COS82"/>
      <c r="COT82"/>
      <c r="COU82"/>
      <c r="COV82"/>
      <c r="COW82"/>
      <c r="COX82"/>
      <c r="COY82"/>
      <c r="COZ82"/>
      <c r="CPA82"/>
      <c r="CPB82"/>
      <c r="CPC82"/>
      <c r="CPD82"/>
      <c r="CPE82"/>
      <c r="CPF82"/>
      <c r="CPG82"/>
      <c r="CPH82"/>
      <c r="CPI82"/>
      <c r="CPJ82"/>
      <c r="CPK82"/>
      <c r="CPL82"/>
      <c r="CPM82"/>
      <c r="CPN82"/>
      <c r="CPO82"/>
      <c r="CPP82"/>
      <c r="CPQ82"/>
      <c r="CPR82"/>
      <c r="CPS82"/>
      <c r="CPT82"/>
      <c r="CPU82"/>
      <c r="CPV82"/>
      <c r="CPW82"/>
      <c r="CPX82"/>
      <c r="CPY82"/>
      <c r="CPZ82"/>
      <c r="CQA82"/>
      <c r="CQB82"/>
      <c r="CQC82"/>
      <c r="CQD82"/>
      <c r="CQE82"/>
      <c r="CQF82"/>
      <c r="CQG82"/>
      <c r="CQH82"/>
      <c r="CQI82"/>
      <c r="CQJ82"/>
      <c r="CQK82"/>
      <c r="CQL82"/>
      <c r="CQM82"/>
      <c r="CQN82"/>
      <c r="CQO82"/>
      <c r="CQP82"/>
      <c r="CQQ82"/>
      <c r="CQR82"/>
      <c r="CQS82"/>
      <c r="CQT82"/>
      <c r="CQU82"/>
      <c r="CQV82"/>
      <c r="CQW82"/>
      <c r="CQX82"/>
      <c r="CQY82"/>
      <c r="CQZ82"/>
      <c r="CRA82"/>
      <c r="CRB82"/>
      <c r="CRC82"/>
      <c r="CRD82"/>
      <c r="CRE82"/>
      <c r="CRF82"/>
      <c r="CRG82"/>
      <c r="CRH82"/>
      <c r="CRI82"/>
      <c r="CRJ82"/>
      <c r="CRK82"/>
      <c r="CRL82"/>
      <c r="CRM82"/>
      <c r="CRN82"/>
      <c r="CRO82"/>
      <c r="CRP82"/>
      <c r="CRQ82"/>
      <c r="CRR82"/>
      <c r="CRS82"/>
      <c r="CRT82"/>
      <c r="CRU82"/>
      <c r="CRV82"/>
      <c r="CRW82"/>
      <c r="CRX82"/>
      <c r="CRY82"/>
      <c r="CRZ82"/>
      <c r="CSA82"/>
      <c r="CSB82"/>
      <c r="CSC82"/>
      <c r="CSD82"/>
      <c r="CSE82"/>
      <c r="CSF82"/>
      <c r="CSG82"/>
      <c r="CSH82"/>
      <c r="CSI82"/>
      <c r="CSJ82"/>
      <c r="CSK82"/>
      <c r="CSL82"/>
      <c r="CSM82"/>
      <c r="CSN82"/>
      <c r="CSO82"/>
      <c r="CSP82"/>
      <c r="CSQ82"/>
      <c r="CSR82"/>
      <c r="CSS82"/>
      <c r="CST82"/>
      <c r="CSU82"/>
      <c r="CSV82"/>
      <c r="CSW82"/>
      <c r="CSX82"/>
      <c r="CSY82"/>
      <c r="CSZ82"/>
      <c r="CTA82"/>
      <c r="CTB82"/>
      <c r="CTC82"/>
      <c r="CTD82"/>
      <c r="CTE82"/>
      <c r="CTF82"/>
      <c r="CTG82"/>
      <c r="CTH82"/>
      <c r="CTI82"/>
      <c r="CTJ82"/>
      <c r="CTK82"/>
      <c r="CTL82"/>
      <c r="CTM82"/>
      <c r="CTN82"/>
      <c r="CTO82"/>
      <c r="CTP82"/>
      <c r="CTQ82"/>
      <c r="CTR82"/>
      <c r="CTS82"/>
      <c r="CTT82"/>
      <c r="CTU82"/>
      <c r="CTV82"/>
      <c r="CTW82"/>
      <c r="CTX82"/>
      <c r="CTY82"/>
      <c r="CTZ82"/>
      <c r="CUA82"/>
      <c r="CUB82"/>
      <c r="CUC82"/>
      <c r="CUD82"/>
      <c r="CUE82"/>
      <c r="CUF82"/>
      <c r="CUG82"/>
      <c r="CUH82"/>
      <c r="CUI82"/>
      <c r="CUJ82"/>
      <c r="CUK82"/>
      <c r="CUL82"/>
      <c r="CUM82"/>
      <c r="CUN82"/>
      <c r="CUO82"/>
      <c r="CUP82"/>
      <c r="CUQ82"/>
      <c r="CUR82"/>
      <c r="CUS82"/>
      <c r="CUT82"/>
      <c r="CUU82"/>
      <c r="CUV82"/>
      <c r="CUW82"/>
      <c r="CUX82"/>
      <c r="CUY82"/>
      <c r="CUZ82"/>
      <c r="CVA82"/>
      <c r="CVB82"/>
      <c r="CVC82"/>
      <c r="CVD82"/>
      <c r="CVE82"/>
      <c r="CVF82"/>
      <c r="CVG82"/>
      <c r="CVH82"/>
      <c r="CVI82"/>
      <c r="CVJ82"/>
      <c r="CVK82"/>
      <c r="CVL82"/>
      <c r="CVM82"/>
      <c r="CVN82"/>
      <c r="CVO82"/>
      <c r="CVP82"/>
      <c r="CVQ82"/>
      <c r="CVR82"/>
      <c r="CVS82"/>
      <c r="CVT82"/>
      <c r="CVU82"/>
      <c r="CVV82"/>
      <c r="CVW82"/>
      <c r="CVX82"/>
      <c r="CVY82"/>
      <c r="CVZ82"/>
      <c r="CWA82"/>
      <c r="CWB82"/>
      <c r="CWC82"/>
      <c r="CWD82"/>
      <c r="CWE82"/>
      <c r="CWF82"/>
      <c r="CWG82"/>
      <c r="CWH82"/>
      <c r="CWI82"/>
      <c r="CWJ82"/>
      <c r="CWK82"/>
      <c r="CWL82"/>
      <c r="CWM82"/>
      <c r="CWN82"/>
      <c r="CWO82"/>
      <c r="CWP82"/>
      <c r="CWQ82"/>
      <c r="CWR82"/>
      <c r="CWS82"/>
      <c r="CWT82"/>
      <c r="CWU82"/>
      <c r="CWV82"/>
      <c r="CWW82"/>
      <c r="CWX82"/>
      <c r="CWY82"/>
      <c r="CWZ82"/>
      <c r="CXA82"/>
      <c r="CXB82"/>
      <c r="CXC82"/>
      <c r="CXD82"/>
      <c r="CXE82"/>
      <c r="CXF82"/>
      <c r="CXG82"/>
      <c r="CXH82"/>
      <c r="CXI82"/>
      <c r="CXJ82"/>
      <c r="CXK82"/>
      <c r="CXL82"/>
      <c r="CXM82"/>
      <c r="CXN82"/>
      <c r="CXO82"/>
      <c r="CXP82"/>
      <c r="CXQ82"/>
      <c r="CXR82"/>
      <c r="CXS82"/>
      <c r="CXT82"/>
      <c r="CXU82"/>
      <c r="CXV82"/>
      <c r="CXW82"/>
      <c r="CXX82"/>
      <c r="CXY82"/>
      <c r="CXZ82"/>
      <c r="CYA82"/>
      <c r="CYB82"/>
      <c r="CYC82"/>
      <c r="CYD82"/>
      <c r="CYE82"/>
      <c r="CYF82"/>
      <c r="CYG82"/>
      <c r="CYH82"/>
      <c r="CYI82"/>
      <c r="CYJ82"/>
      <c r="CYK82"/>
      <c r="CYL82"/>
      <c r="CYM82"/>
      <c r="CYN82"/>
      <c r="CYO82"/>
      <c r="CYP82"/>
      <c r="CYQ82"/>
      <c r="CYR82"/>
      <c r="CYS82"/>
      <c r="CYT82"/>
      <c r="CYU82"/>
      <c r="CYV82"/>
      <c r="CYW82"/>
      <c r="CYX82"/>
      <c r="CYY82"/>
      <c r="CYZ82"/>
      <c r="CZA82"/>
      <c r="CZB82"/>
      <c r="CZC82"/>
      <c r="CZD82"/>
      <c r="CZE82"/>
      <c r="CZF82"/>
      <c r="CZG82"/>
      <c r="CZH82"/>
      <c r="CZI82"/>
      <c r="CZJ82"/>
      <c r="CZK82"/>
      <c r="CZL82"/>
      <c r="CZM82"/>
      <c r="CZN82"/>
      <c r="CZO82"/>
      <c r="CZP82"/>
      <c r="CZQ82"/>
      <c r="CZR82"/>
      <c r="CZS82"/>
      <c r="CZT82"/>
      <c r="CZU82"/>
      <c r="CZV82"/>
      <c r="CZW82"/>
      <c r="CZX82"/>
      <c r="CZY82"/>
      <c r="CZZ82"/>
      <c r="DAA82"/>
      <c r="DAB82"/>
      <c r="DAC82"/>
      <c r="DAD82"/>
      <c r="DAE82"/>
      <c r="DAF82"/>
      <c r="DAG82"/>
      <c r="DAH82"/>
      <c r="DAI82"/>
      <c r="DAJ82"/>
      <c r="DAK82"/>
      <c r="DAL82"/>
      <c r="DAM82"/>
      <c r="DAN82"/>
      <c r="DAO82"/>
      <c r="DAP82"/>
      <c r="DAQ82"/>
      <c r="DAR82"/>
      <c r="DAS82"/>
      <c r="DAT82"/>
      <c r="DAU82"/>
      <c r="DAV82"/>
      <c r="DAW82"/>
      <c r="DAX82"/>
      <c r="DAY82"/>
      <c r="DAZ82"/>
      <c r="DBA82"/>
      <c r="DBB82"/>
      <c r="DBC82"/>
      <c r="DBD82"/>
      <c r="DBE82"/>
      <c r="DBF82"/>
      <c r="DBG82"/>
      <c r="DBH82"/>
      <c r="DBI82"/>
      <c r="DBJ82"/>
      <c r="DBK82"/>
      <c r="DBL82"/>
      <c r="DBM82"/>
      <c r="DBN82"/>
      <c r="DBO82"/>
      <c r="DBP82"/>
      <c r="DBQ82"/>
      <c r="DBR82"/>
      <c r="DBS82"/>
      <c r="DBT82"/>
      <c r="DBU82"/>
      <c r="DBV82"/>
      <c r="DBW82"/>
      <c r="DBX82"/>
      <c r="DBY82"/>
      <c r="DBZ82"/>
      <c r="DCA82"/>
      <c r="DCB82"/>
      <c r="DCC82"/>
      <c r="DCD82"/>
      <c r="DCE82"/>
      <c r="DCF82"/>
      <c r="DCG82"/>
      <c r="DCH82"/>
      <c r="DCI82"/>
      <c r="DCJ82"/>
      <c r="DCK82"/>
      <c r="DCL82"/>
      <c r="DCM82"/>
      <c r="DCN82"/>
      <c r="DCO82"/>
      <c r="DCP82"/>
      <c r="DCQ82"/>
      <c r="DCR82"/>
      <c r="DCS82"/>
      <c r="DCT82"/>
      <c r="DCU82"/>
      <c r="DCV82"/>
      <c r="DCW82"/>
      <c r="DCX82"/>
      <c r="DCY82"/>
      <c r="DCZ82"/>
      <c r="DDA82"/>
      <c r="DDB82"/>
      <c r="DDC82"/>
      <c r="DDD82"/>
      <c r="DDE82"/>
      <c r="DDF82"/>
      <c r="DDG82"/>
      <c r="DDH82"/>
      <c r="DDI82"/>
      <c r="DDJ82"/>
      <c r="DDK82"/>
      <c r="DDL82"/>
      <c r="DDM82"/>
      <c r="DDN82"/>
      <c r="DDO82"/>
      <c r="DDP82"/>
      <c r="DDQ82"/>
      <c r="DDR82"/>
      <c r="DDS82"/>
      <c r="DDT82"/>
      <c r="DDU82"/>
      <c r="DDV82"/>
      <c r="DDW82"/>
      <c r="DDX82"/>
      <c r="DDY82"/>
      <c r="DDZ82"/>
      <c r="DEA82"/>
      <c r="DEB82"/>
      <c r="DEC82"/>
      <c r="DED82"/>
      <c r="DEE82"/>
      <c r="DEF82"/>
      <c r="DEG82"/>
      <c r="DEH82"/>
      <c r="DEI82"/>
      <c r="DEJ82"/>
      <c r="DEK82"/>
      <c r="DEL82"/>
      <c r="DEM82"/>
      <c r="DEN82"/>
      <c r="DEO82"/>
      <c r="DEP82"/>
      <c r="DEQ82"/>
      <c r="DER82"/>
      <c r="DES82"/>
      <c r="DET82"/>
      <c r="DEU82"/>
      <c r="DEV82"/>
      <c r="DEW82"/>
      <c r="DEX82"/>
      <c r="DEY82"/>
      <c r="DEZ82"/>
      <c r="DFA82"/>
      <c r="DFB82"/>
      <c r="DFC82"/>
      <c r="DFD82"/>
      <c r="DFE82"/>
      <c r="DFF82"/>
      <c r="DFG82"/>
      <c r="DFH82"/>
      <c r="DFI82"/>
      <c r="DFJ82"/>
      <c r="DFK82"/>
      <c r="DFL82"/>
      <c r="DFM82"/>
      <c r="DFN82"/>
      <c r="DFO82"/>
      <c r="DFP82"/>
      <c r="DFQ82"/>
      <c r="DFR82"/>
      <c r="DFS82"/>
      <c r="DFT82"/>
      <c r="DFU82"/>
      <c r="DFV82"/>
      <c r="DFW82"/>
      <c r="DFX82"/>
      <c r="DFY82"/>
      <c r="DFZ82"/>
      <c r="DGA82"/>
      <c r="DGB82"/>
      <c r="DGC82"/>
      <c r="DGD82"/>
      <c r="DGE82"/>
      <c r="DGF82"/>
      <c r="DGG82"/>
      <c r="DGH82"/>
      <c r="DGI82"/>
      <c r="DGJ82"/>
      <c r="DGK82"/>
      <c r="DGL82"/>
      <c r="DGM82"/>
      <c r="DGN82"/>
      <c r="DGO82"/>
      <c r="DGP82"/>
      <c r="DGQ82"/>
      <c r="DGR82"/>
      <c r="DGS82"/>
      <c r="DGT82"/>
      <c r="DGU82"/>
      <c r="DGV82"/>
      <c r="DGW82"/>
      <c r="DGX82"/>
      <c r="DGY82"/>
      <c r="DGZ82"/>
      <c r="DHA82"/>
      <c r="DHB82"/>
      <c r="DHC82"/>
      <c r="DHD82"/>
      <c r="DHE82"/>
      <c r="DHF82"/>
      <c r="DHG82"/>
      <c r="DHH82"/>
      <c r="DHI82"/>
      <c r="DHJ82"/>
      <c r="DHK82"/>
      <c r="DHL82"/>
      <c r="DHM82"/>
      <c r="DHN82"/>
      <c r="DHO82"/>
      <c r="DHP82"/>
      <c r="DHQ82"/>
      <c r="DHR82"/>
      <c r="DHS82"/>
      <c r="DHT82"/>
      <c r="DHU82"/>
      <c r="DHV82"/>
      <c r="DHW82"/>
      <c r="DHX82"/>
      <c r="DHY82"/>
      <c r="DHZ82"/>
      <c r="DIA82"/>
      <c r="DIB82"/>
      <c r="DIC82"/>
      <c r="DID82"/>
      <c r="DIE82"/>
      <c r="DIF82"/>
      <c r="DIG82"/>
      <c r="DIH82"/>
      <c r="DII82"/>
      <c r="DIJ82"/>
      <c r="DIK82"/>
      <c r="DIL82"/>
      <c r="DIM82"/>
      <c r="DIN82"/>
      <c r="DIO82"/>
      <c r="DIP82"/>
      <c r="DIQ82"/>
      <c r="DIR82"/>
      <c r="DIS82"/>
      <c r="DIT82"/>
      <c r="DIU82"/>
      <c r="DIV82"/>
      <c r="DIW82"/>
      <c r="DIX82"/>
      <c r="DIY82"/>
      <c r="DIZ82"/>
      <c r="DJA82"/>
      <c r="DJB82"/>
      <c r="DJC82"/>
      <c r="DJD82"/>
      <c r="DJE82"/>
      <c r="DJF82"/>
      <c r="DJG82"/>
      <c r="DJH82"/>
      <c r="DJI82"/>
      <c r="DJJ82"/>
      <c r="DJK82"/>
      <c r="DJL82"/>
      <c r="DJM82"/>
      <c r="DJN82"/>
      <c r="DJO82"/>
      <c r="DJP82"/>
      <c r="DJQ82"/>
      <c r="DJR82"/>
      <c r="DJS82"/>
      <c r="DJT82"/>
      <c r="DJU82"/>
      <c r="DJV82"/>
      <c r="DJW82"/>
      <c r="DJX82"/>
      <c r="DJY82"/>
      <c r="DJZ82"/>
      <c r="DKA82"/>
      <c r="DKB82"/>
      <c r="DKC82"/>
      <c r="DKD82"/>
      <c r="DKE82"/>
      <c r="DKF82"/>
      <c r="DKG82"/>
      <c r="DKH82"/>
      <c r="DKI82"/>
      <c r="DKJ82"/>
      <c r="DKK82"/>
      <c r="DKL82"/>
      <c r="DKM82"/>
      <c r="DKN82"/>
      <c r="DKO82"/>
      <c r="DKP82"/>
      <c r="DKQ82"/>
      <c r="DKR82"/>
      <c r="DKS82"/>
      <c r="DKT82"/>
      <c r="DKU82"/>
      <c r="DKV82"/>
      <c r="DKW82"/>
      <c r="DKX82"/>
      <c r="DKY82"/>
      <c r="DKZ82"/>
      <c r="DLA82"/>
      <c r="DLB82"/>
      <c r="DLC82"/>
      <c r="DLD82"/>
      <c r="DLE82"/>
      <c r="DLF82"/>
      <c r="DLG82"/>
      <c r="DLH82"/>
      <c r="DLI82"/>
      <c r="DLJ82"/>
      <c r="DLK82"/>
      <c r="DLL82"/>
      <c r="DLM82"/>
      <c r="DLN82"/>
      <c r="DLO82"/>
      <c r="DLP82"/>
      <c r="DLQ82"/>
      <c r="DLR82"/>
      <c r="DLS82"/>
      <c r="DLT82"/>
      <c r="DLU82"/>
      <c r="DLV82"/>
      <c r="DLW82"/>
      <c r="DLX82"/>
      <c r="DLY82"/>
      <c r="DLZ82"/>
      <c r="DMA82"/>
      <c r="DMB82"/>
      <c r="DMC82"/>
      <c r="DMD82"/>
      <c r="DME82"/>
      <c r="DMF82"/>
      <c r="DMG82"/>
      <c r="DMH82"/>
      <c r="DMI82"/>
      <c r="DMJ82"/>
      <c r="DMK82"/>
      <c r="DML82"/>
      <c r="DMM82"/>
      <c r="DMN82"/>
      <c r="DMO82"/>
      <c r="DMP82"/>
      <c r="DMQ82"/>
      <c r="DMR82"/>
      <c r="DMS82"/>
      <c r="DMT82"/>
      <c r="DMU82"/>
      <c r="DMV82"/>
      <c r="DMW82"/>
      <c r="DMX82"/>
      <c r="DMY82"/>
      <c r="DMZ82"/>
      <c r="DNA82"/>
      <c r="DNB82"/>
      <c r="DNC82"/>
      <c r="DND82"/>
      <c r="DNE82"/>
      <c r="DNF82"/>
      <c r="DNG82"/>
      <c r="DNH82"/>
      <c r="DNI82"/>
      <c r="DNJ82"/>
      <c r="DNK82"/>
      <c r="DNL82"/>
      <c r="DNM82"/>
      <c r="DNN82"/>
      <c r="DNO82"/>
      <c r="DNP82"/>
      <c r="DNQ82"/>
      <c r="DNR82"/>
      <c r="DNS82"/>
      <c r="DNT82"/>
      <c r="DNU82"/>
      <c r="DNV82"/>
      <c r="DNW82"/>
      <c r="DNX82"/>
      <c r="DNY82"/>
      <c r="DNZ82"/>
      <c r="DOA82"/>
      <c r="DOB82"/>
      <c r="DOC82"/>
      <c r="DOD82"/>
      <c r="DOE82"/>
      <c r="DOF82"/>
      <c r="DOG82"/>
      <c r="DOH82"/>
      <c r="DOI82"/>
      <c r="DOJ82"/>
      <c r="DOK82"/>
      <c r="DOL82"/>
      <c r="DOM82"/>
      <c r="DON82"/>
      <c r="DOO82"/>
      <c r="DOP82"/>
      <c r="DOQ82"/>
      <c r="DOR82"/>
      <c r="DOS82"/>
      <c r="DOT82"/>
      <c r="DOU82"/>
      <c r="DOV82"/>
      <c r="DOW82"/>
      <c r="DOX82"/>
      <c r="DOY82"/>
      <c r="DOZ82"/>
      <c r="DPA82"/>
      <c r="DPB82"/>
      <c r="DPC82"/>
      <c r="DPD82"/>
      <c r="DPE82"/>
      <c r="DPF82"/>
      <c r="DPG82"/>
      <c r="DPH82"/>
      <c r="DPI82"/>
      <c r="DPJ82"/>
      <c r="DPK82"/>
      <c r="DPL82"/>
      <c r="DPM82"/>
      <c r="DPN82"/>
      <c r="DPO82"/>
      <c r="DPP82"/>
      <c r="DPQ82"/>
      <c r="DPR82"/>
      <c r="DPS82"/>
      <c r="DPT82"/>
      <c r="DPU82"/>
      <c r="DPV82"/>
      <c r="DPW82"/>
      <c r="DPX82"/>
      <c r="DPY82"/>
      <c r="DPZ82"/>
      <c r="DQA82"/>
      <c r="DQB82"/>
      <c r="DQC82"/>
      <c r="DQD82"/>
      <c r="DQE82"/>
      <c r="DQF82"/>
      <c r="DQG82"/>
      <c r="DQH82"/>
      <c r="DQI82"/>
      <c r="DQJ82"/>
      <c r="DQK82"/>
      <c r="DQL82"/>
      <c r="DQM82"/>
      <c r="DQN82"/>
      <c r="DQO82"/>
      <c r="DQP82"/>
      <c r="DQQ82"/>
      <c r="DQR82"/>
      <c r="DQS82"/>
      <c r="DQT82"/>
      <c r="DQU82"/>
      <c r="DQV82"/>
      <c r="DQW82"/>
      <c r="DQX82"/>
      <c r="DQY82"/>
      <c r="DQZ82"/>
      <c r="DRA82"/>
      <c r="DRB82"/>
      <c r="DRC82"/>
      <c r="DRD82"/>
      <c r="DRE82"/>
      <c r="DRF82"/>
      <c r="DRG82"/>
      <c r="DRH82"/>
      <c r="DRI82"/>
      <c r="DRJ82"/>
      <c r="DRK82"/>
      <c r="DRL82"/>
      <c r="DRM82"/>
      <c r="DRN82"/>
      <c r="DRO82"/>
      <c r="DRP82"/>
      <c r="DRQ82"/>
      <c r="DRR82"/>
      <c r="DRS82"/>
      <c r="DRT82"/>
      <c r="DRU82"/>
      <c r="DRV82"/>
      <c r="DRW82"/>
      <c r="DRX82"/>
      <c r="DRY82"/>
      <c r="DRZ82"/>
      <c r="DSA82"/>
      <c r="DSB82"/>
      <c r="DSC82"/>
      <c r="DSD82"/>
      <c r="DSE82"/>
      <c r="DSF82"/>
      <c r="DSG82"/>
      <c r="DSH82"/>
      <c r="DSI82"/>
      <c r="DSJ82"/>
      <c r="DSK82"/>
      <c r="DSL82"/>
      <c r="DSM82"/>
      <c r="DSN82"/>
      <c r="DSO82"/>
      <c r="DSP82"/>
      <c r="DSQ82"/>
      <c r="DSR82"/>
      <c r="DSS82"/>
      <c r="DST82"/>
      <c r="DSU82"/>
      <c r="DSV82"/>
      <c r="DSW82"/>
      <c r="DSX82"/>
      <c r="DSY82"/>
      <c r="DSZ82"/>
      <c r="DTA82"/>
      <c r="DTB82"/>
      <c r="DTC82"/>
      <c r="DTD82"/>
      <c r="DTE82"/>
      <c r="DTF82"/>
      <c r="DTG82"/>
      <c r="DTH82"/>
      <c r="DTI82"/>
      <c r="DTJ82"/>
      <c r="DTK82"/>
      <c r="DTL82"/>
      <c r="DTM82"/>
      <c r="DTN82"/>
      <c r="DTO82"/>
      <c r="DTP82"/>
      <c r="DTQ82"/>
      <c r="DTR82"/>
      <c r="DTS82"/>
      <c r="DTT82"/>
      <c r="DTU82"/>
      <c r="DTV82"/>
      <c r="DTW82"/>
      <c r="DTX82"/>
      <c r="DTY82"/>
      <c r="DTZ82"/>
      <c r="DUA82"/>
      <c r="DUB82"/>
      <c r="DUC82"/>
      <c r="DUD82"/>
      <c r="DUE82"/>
      <c r="DUF82"/>
      <c r="DUG82"/>
      <c r="DUH82"/>
      <c r="DUI82"/>
      <c r="DUJ82"/>
      <c r="DUK82"/>
      <c r="DUL82"/>
      <c r="DUM82"/>
      <c r="DUN82"/>
      <c r="DUO82"/>
      <c r="DUP82"/>
      <c r="DUQ82"/>
      <c r="DUR82"/>
      <c r="DUS82"/>
      <c r="DUT82"/>
      <c r="DUU82"/>
      <c r="DUV82"/>
      <c r="DUW82"/>
      <c r="DUX82"/>
      <c r="DUY82"/>
      <c r="DUZ82"/>
      <c r="DVA82"/>
      <c r="DVB82"/>
      <c r="DVC82"/>
      <c r="DVD82"/>
      <c r="DVE82"/>
      <c r="DVF82"/>
      <c r="DVG82"/>
      <c r="DVH82"/>
      <c r="DVI82"/>
      <c r="DVJ82"/>
      <c r="DVK82"/>
      <c r="DVL82"/>
      <c r="DVM82"/>
      <c r="DVN82"/>
      <c r="DVO82"/>
      <c r="DVP82"/>
      <c r="DVQ82"/>
      <c r="DVR82"/>
      <c r="DVS82"/>
      <c r="DVT82"/>
      <c r="DVU82"/>
      <c r="DVV82"/>
      <c r="DVW82"/>
      <c r="DVX82"/>
      <c r="DVY82"/>
      <c r="DVZ82"/>
      <c r="DWA82"/>
      <c r="DWB82"/>
      <c r="DWC82"/>
      <c r="DWD82"/>
      <c r="DWE82"/>
      <c r="DWF82"/>
      <c r="DWG82"/>
      <c r="DWH82"/>
      <c r="DWI82"/>
      <c r="DWJ82"/>
      <c r="DWK82"/>
      <c r="DWL82"/>
      <c r="DWM82"/>
      <c r="DWN82"/>
      <c r="DWO82"/>
      <c r="DWP82"/>
      <c r="DWQ82"/>
      <c r="DWR82"/>
      <c r="DWS82"/>
      <c r="DWT82"/>
      <c r="DWU82"/>
      <c r="DWV82"/>
      <c r="DWW82"/>
      <c r="DWX82"/>
      <c r="DWY82"/>
      <c r="DWZ82"/>
      <c r="DXA82"/>
      <c r="DXB82"/>
      <c r="DXC82"/>
      <c r="DXD82"/>
      <c r="DXE82"/>
      <c r="DXF82"/>
      <c r="DXG82"/>
      <c r="DXH82"/>
      <c r="DXI82"/>
      <c r="DXJ82"/>
      <c r="DXK82"/>
      <c r="DXL82"/>
      <c r="DXM82"/>
      <c r="DXN82"/>
      <c r="DXO82"/>
      <c r="DXP82"/>
      <c r="DXQ82"/>
      <c r="DXR82"/>
      <c r="DXS82"/>
      <c r="DXT82"/>
      <c r="DXU82"/>
      <c r="DXV82"/>
      <c r="DXW82"/>
      <c r="DXX82"/>
      <c r="DXY82"/>
      <c r="DXZ82"/>
      <c r="DYA82"/>
      <c r="DYB82"/>
      <c r="DYC82"/>
      <c r="DYD82"/>
      <c r="DYE82"/>
      <c r="DYF82"/>
      <c r="DYG82"/>
      <c r="DYH82"/>
      <c r="DYI82"/>
      <c r="DYJ82"/>
      <c r="DYK82"/>
      <c r="DYL82"/>
      <c r="DYM82"/>
      <c r="DYN82"/>
      <c r="DYO82"/>
      <c r="DYP82"/>
      <c r="DYQ82"/>
      <c r="DYR82"/>
      <c r="DYS82"/>
      <c r="DYT82"/>
      <c r="DYU82"/>
      <c r="DYV82"/>
      <c r="DYW82"/>
      <c r="DYX82"/>
      <c r="DYY82"/>
      <c r="DYZ82"/>
      <c r="DZA82"/>
      <c r="DZB82"/>
      <c r="DZC82"/>
      <c r="DZD82"/>
      <c r="DZE82"/>
      <c r="DZF82"/>
      <c r="DZG82"/>
      <c r="DZH82"/>
      <c r="DZI82"/>
      <c r="DZJ82"/>
      <c r="DZK82"/>
      <c r="DZL82"/>
      <c r="DZM82"/>
      <c r="DZN82"/>
      <c r="DZO82"/>
      <c r="DZP82"/>
      <c r="DZQ82"/>
      <c r="DZR82"/>
      <c r="DZS82"/>
      <c r="DZT82"/>
      <c r="DZU82"/>
      <c r="DZV82"/>
      <c r="DZW82"/>
      <c r="DZX82"/>
      <c r="DZY82"/>
      <c r="DZZ82"/>
      <c r="EAA82"/>
      <c r="EAB82"/>
      <c r="EAC82"/>
      <c r="EAD82"/>
      <c r="EAE82"/>
      <c r="EAF82"/>
      <c r="EAG82"/>
      <c r="EAH82"/>
      <c r="EAI82"/>
      <c r="EAJ82"/>
      <c r="EAK82"/>
      <c r="EAL82"/>
      <c r="EAM82"/>
      <c r="EAN82"/>
      <c r="EAO82"/>
      <c r="EAP82"/>
      <c r="EAQ82"/>
      <c r="EAR82"/>
      <c r="EAS82"/>
      <c r="EAT82"/>
      <c r="EAU82"/>
      <c r="EAV82"/>
      <c r="EAW82"/>
      <c r="EAX82"/>
      <c r="EAY82"/>
      <c r="EAZ82"/>
      <c r="EBA82"/>
      <c r="EBB82"/>
      <c r="EBC82"/>
      <c r="EBD82"/>
      <c r="EBE82"/>
      <c r="EBF82"/>
      <c r="EBG82"/>
      <c r="EBH82"/>
      <c r="EBI82"/>
      <c r="EBJ82"/>
      <c r="EBK82"/>
      <c r="EBL82"/>
      <c r="EBM82"/>
      <c r="EBN82"/>
      <c r="EBO82"/>
      <c r="EBP82"/>
      <c r="EBQ82"/>
      <c r="EBR82"/>
      <c r="EBS82"/>
      <c r="EBT82"/>
      <c r="EBU82"/>
      <c r="EBV82"/>
      <c r="EBW82"/>
      <c r="EBX82"/>
      <c r="EBY82"/>
      <c r="EBZ82"/>
      <c r="ECA82"/>
      <c r="ECB82"/>
      <c r="ECC82"/>
      <c r="ECD82"/>
      <c r="ECE82"/>
      <c r="ECF82"/>
      <c r="ECG82"/>
      <c r="ECH82"/>
      <c r="ECI82"/>
      <c r="ECJ82"/>
      <c r="ECK82"/>
      <c r="ECL82"/>
      <c r="ECM82"/>
      <c r="ECN82"/>
      <c r="ECO82"/>
      <c r="ECP82"/>
      <c r="ECQ82"/>
      <c r="ECR82"/>
      <c r="ECS82"/>
      <c r="ECT82"/>
      <c r="ECU82"/>
      <c r="ECV82"/>
      <c r="ECW82"/>
      <c r="ECX82"/>
      <c r="ECY82"/>
      <c r="ECZ82"/>
      <c r="EDA82"/>
      <c r="EDB82"/>
      <c r="EDC82"/>
      <c r="EDD82"/>
      <c r="EDE82"/>
      <c r="EDF82"/>
      <c r="EDG82"/>
      <c r="EDH82"/>
      <c r="EDI82"/>
      <c r="EDJ82"/>
      <c r="EDK82"/>
      <c r="EDL82"/>
      <c r="EDM82"/>
      <c r="EDN82"/>
      <c r="EDO82"/>
      <c r="EDP82"/>
      <c r="EDQ82"/>
      <c r="EDR82"/>
      <c r="EDS82"/>
      <c r="EDT82"/>
      <c r="EDU82"/>
      <c r="EDV82"/>
      <c r="EDW82"/>
      <c r="EDX82"/>
      <c r="EDY82"/>
      <c r="EDZ82"/>
      <c r="EEA82"/>
      <c r="EEB82"/>
      <c r="EEC82"/>
      <c r="EED82"/>
      <c r="EEE82"/>
      <c r="EEF82"/>
      <c r="EEG82"/>
      <c r="EEH82"/>
      <c r="EEI82"/>
      <c r="EEJ82"/>
      <c r="EEK82"/>
      <c r="EEL82"/>
      <c r="EEM82"/>
      <c r="EEN82"/>
      <c r="EEO82"/>
      <c r="EEP82"/>
      <c r="EEQ82"/>
      <c r="EER82"/>
      <c r="EES82"/>
      <c r="EET82"/>
      <c r="EEU82"/>
      <c r="EEV82"/>
      <c r="EEW82"/>
      <c r="EEX82"/>
      <c r="EEY82"/>
      <c r="EEZ82"/>
      <c r="EFA82"/>
      <c r="EFB82"/>
      <c r="EFC82"/>
      <c r="EFD82"/>
      <c r="EFE82"/>
      <c r="EFF82"/>
      <c r="EFG82"/>
      <c r="EFH82"/>
      <c r="EFI82"/>
      <c r="EFJ82"/>
      <c r="EFK82"/>
      <c r="EFL82"/>
      <c r="EFM82"/>
      <c r="EFN82"/>
      <c r="EFO82"/>
      <c r="EFP82"/>
      <c r="EFQ82"/>
      <c r="EFR82"/>
      <c r="EFS82"/>
      <c r="EFT82"/>
      <c r="EFU82"/>
      <c r="EFV82"/>
      <c r="EFW82"/>
      <c r="EFX82"/>
      <c r="EFY82"/>
      <c r="EFZ82"/>
      <c r="EGA82"/>
      <c r="EGB82"/>
      <c r="EGC82"/>
      <c r="EGD82"/>
      <c r="EGE82"/>
      <c r="EGF82"/>
      <c r="EGG82"/>
      <c r="EGH82"/>
      <c r="EGI82"/>
      <c r="EGJ82"/>
      <c r="EGK82"/>
      <c r="EGL82"/>
      <c r="EGM82"/>
      <c r="EGN82"/>
      <c r="EGO82"/>
      <c r="EGP82"/>
      <c r="EGQ82"/>
      <c r="EGR82"/>
      <c r="EGS82"/>
      <c r="EGT82"/>
      <c r="EGU82"/>
      <c r="EGV82"/>
      <c r="EGW82"/>
      <c r="EGX82"/>
      <c r="EGY82"/>
      <c r="EGZ82"/>
      <c r="EHA82"/>
      <c r="EHB82"/>
      <c r="EHC82"/>
      <c r="EHD82"/>
      <c r="EHE82"/>
      <c r="EHF82"/>
      <c r="EHG82"/>
      <c r="EHH82"/>
      <c r="EHI82"/>
      <c r="EHJ82"/>
      <c r="EHK82"/>
      <c r="EHL82"/>
      <c r="EHM82"/>
      <c r="EHN82"/>
      <c r="EHO82"/>
      <c r="EHP82"/>
      <c r="EHQ82"/>
      <c r="EHR82"/>
      <c r="EHS82"/>
      <c r="EHT82"/>
      <c r="EHU82"/>
      <c r="EHV82"/>
      <c r="EHW82"/>
      <c r="EHX82"/>
      <c r="EHY82"/>
      <c r="EHZ82"/>
      <c r="EIA82"/>
      <c r="EIB82"/>
      <c r="EIC82"/>
      <c r="EID82"/>
      <c r="EIE82"/>
      <c r="EIF82"/>
      <c r="EIG82"/>
      <c r="EIH82"/>
      <c r="EII82"/>
      <c r="EIJ82"/>
      <c r="EIK82"/>
      <c r="EIL82"/>
      <c r="EIM82"/>
      <c r="EIN82"/>
      <c r="EIO82"/>
      <c r="EIP82"/>
      <c r="EIQ82"/>
      <c r="EIR82"/>
      <c r="EIS82"/>
      <c r="EIT82"/>
      <c r="EIU82"/>
      <c r="EIV82"/>
      <c r="EIW82"/>
      <c r="EIX82"/>
      <c r="EIY82"/>
      <c r="EIZ82"/>
      <c r="EJA82"/>
      <c r="EJB82"/>
      <c r="EJC82"/>
      <c r="EJD82"/>
      <c r="EJE82"/>
      <c r="EJF82"/>
      <c r="EJG82"/>
      <c r="EJH82"/>
      <c r="EJI82"/>
      <c r="EJJ82"/>
      <c r="EJK82"/>
      <c r="EJL82"/>
      <c r="EJM82"/>
      <c r="EJN82"/>
      <c r="EJO82"/>
      <c r="EJP82"/>
      <c r="EJQ82"/>
      <c r="EJR82"/>
      <c r="EJS82"/>
      <c r="EJT82"/>
      <c r="EJU82"/>
      <c r="EJV82"/>
      <c r="EJW82"/>
      <c r="EJX82"/>
      <c r="EJY82"/>
      <c r="EJZ82"/>
      <c r="EKA82"/>
      <c r="EKB82"/>
      <c r="EKC82"/>
      <c r="EKD82"/>
      <c r="EKE82"/>
      <c r="EKF82"/>
      <c r="EKG82"/>
      <c r="EKH82"/>
      <c r="EKI82"/>
      <c r="EKJ82"/>
      <c r="EKK82"/>
      <c r="EKL82"/>
      <c r="EKM82"/>
      <c r="EKN82"/>
      <c r="EKO82"/>
      <c r="EKP82"/>
      <c r="EKQ82"/>
      <c r="EKR82"/>
      <c r="EKS82"/>
      <c r="EKT82"/>
      <c r="EKU82"/>
      <c r="EKV82"/>
      <c r="EKW82"/>
      <c r="EKX82"/>
      <c r="EKY82"/>
      <c r="EKZ82"/>
      <c r="ELA82"/>
      <c r="ELB82"/>
      <c r="ELC82"/>
      <c r="ELD82"/>
      <c r="ELE82"/>
      <c r="ELF82"/>
      <c r="ELG82"/>
      <c r="ELH82"/>
      <c r="ELI82"/>
      <c r="ELJ82"/>
      <c r="ELK82"/>
      <c r="ELL82"/>
      <c r="ELM82"/>
      <c r="ELN82"/>
      <c r="ELO82"/>
      <c r="ELP82"/>
      <c r="ELQ82"/>
      <c r="ELR82"/>
      <c r="ELS82"/>
      <c r="ELT82"/>
      <c r="ELU82"/>
      <c r="ELV82"/>
      <c r="ELW82"/>
      <c r="ELX82"/>
      <c r="ELY82"/>
      <c r="ELZ82"/>
      <c r="EMA82"/>
      <c r="EMB82"/>
      <c r="EMC82"/>
      <c r="EMD82"/>
      <c r="EME82"/>
      <c r="EMF82"/>
      <c r="EMG82"/>
      <c r="EMH82"/>
      <c r="EMI82"/>
      <c r="EMJ82"/>
      <c r="EMK82"/>
      <c r="EML82"/>
      <c r="EMM82"/>
      <c r="EMN82"/>
      <c r="EMO82"/>
      <c r="EMP82"/>
      <c r="EMQ82"/>
      <c r="EMR82"/>
      <c r="EMS82"/>
      <c r="EMT82"/>
      <c r="EMU82"/>
      <c r="EMV82"/>
      <c r="EMW82"/>
      <c r="EMX82"/>
      <c r="EMY82"/>
      <c r="EMZ82"/>
      <c r="ENA82"/>
      <c r="ENB82"/>
      <c r="ENC82"/>
      <c r="END82"/>
      <c r="ENE82"/>
      <c r="ENF82"/>
      <c r="ENG82"/>
      <c r="ENH82"/>
      <c r="ENI82"/>
      <c r="ENJ82"/>
      <c r="ENK82"/>
      <c r="ENL82"/>
      <c r="ENM82"/>
      <c r="ENN82"/>
      <c r="ENO82"/>
      <c r="ENP82"/>
      <c r="ENQ82"/>
      <c r="ENR82"/>
      <c r="ENS82"/>
      <c r="ENT82"/>
      <c r="ENU82"/>
      <c r="ENV82"/>
      <c r="ENW82"/>
      <c r="ENX82"/>
      <c r="ENY82"/>
      <c r="ENZ82"/>
      <c r="EOA82"/>
      <c r="EOB82"/>
      <c r="EOC82"/>
      <c r="EOD82"/>
      <c r="EOE82"/>
      <c r="EOF82"/>
      <c r="EOG82"/>
      <c r="EOH82"/>
      <c r="EOI82"/>
      <c r="EOJ82"/>
      <c r="EOK82"/>
      <c r="EOL82"/>
      <c r="EOM82"/>
      <c r="EON82"/>
      <c r="EOO82"/>
      <c r="EOP82"/>
      <c r="EOQ82"/>
      <c r="EOR82"/>
      <c r="EOS82"/>
      <c r="EOT82"/>
      <c r="EOU82"/>
      <c r="EOV82"/>
      <c r="EOW82"/>
      <c r="EOX82"/>
      <c r="EOY82"/>
      <c r="EOZ82"/>
      <c r="EPA82"/>
      <c r="EPB82"/>
      <c r="EPC82"/>
      <c r="EPD82"/>
      <c r="EPE82"/>
      <c r="EPF82"/>
      <c r="EPG82"/>
      <c r="EPH82"/>
      <c r="EPI82"/>
      <c r="EPJ82"/>
      <c r="EPK82"/>
      <c r="EPL82"/>
      <c r="EPM82"/>
      <c r="EPN82"/>
      <c r="EPO82"/>
      <c r="EPP82"/>
      <c r="EPQ82"/>
      <c r="EPR82"/>
      <c r="EPS82"/>
      <c r="EPT82"/>
      <c r="EPU82"/>
      <c r="EPV82"/>
      <c r="EPW82"/>
      <c r="EPX82"/>
      <c r="EPY82"/>
      <c r="EPZ82"/>
      <c r="EQA82"/>
      <c r="EQB82"/>
      <c r="EQC82"/>
      <c r="EQD82"/>
      <c r="EQE82"/>
      <c r="EQF82"/>
      <c r="EQG82"/>
      <c r="EQH82"/>
      <c r="EQI82"/>
      <c r="EQJ82"/>
      <c r="EQK82"/>
      <c r="EQL82"/>
      <c r="EQM82"/>
      <c r="EQN82"/>
      <c r="EQO82"/>
      <c r="EQP82"/>
      <c r="EQQ82"/>
      <c r="EQR82"/>
      <c r="EQS82"/>
      <c r="EQT82"/>
      <c r="EQU82"/>
      <c r="EQV82"/>
      <c r="EQW82"/>
      <c r="EQX82"/>
      <c r="EQY82"/>
      <c r="EQZ82"/>
      <c r="ERA82"/>
      <c r="ERB82"/>
      <c r="ERC82"/>
      <c r="ERD82"/>
      <c r="ERE82"/>
      <c r="ERF82"/>
      <c r="ERG82"/>
      <c r="ERH82"/>
      <c r="ERI82"/>
      <c r="ERJ82"/>
      <c r="ERK82"/>
      <c r="ERL82"/>
      <c r="ERM82"/>
      <c r="ERN82"/>
      <c r="ERO82"/>
      <c r="ERP82"/>
      <c r="ERQ82"/>
      <c r="ERR82"/>
      <c r="ERS82"/>
      <c r="ERT82"/>
      <c r="ERU82"/>
      <c r="ERV82"/>
      <c r="ERW82"/>
      <c r="ERX82"/>
      <c r="ERY82"/>
      <c r="ERZ82"/>
      <c r="ESA82"/>
      <c r="ESB82"/>
      <c r="ESC82"/>
      <c r="ESD82"/>
      <c r="ESE82"/>
      <c r="ESF82"/>
      <c r="ESG82"/>
      <c r="ESH82"/>
      <c r="ESI82"/>
      <c r="ESJ82"/>
      <c r="ESK82"/>
      <c r="ESL82"/>
      <c r="ESM82"/>
      <c r="ESN82"/>
      <c r="ESO82"/>
      <c r="ESP82"/>
      <c r="ESQ82"/>
      <c r="ESR82"/>
      <c r="ESS82"/>
      <c r="EST82"/>
      <c r="ESU82"/>
      <c r="ESV82"/>
      <c r="ESW82"/>
      <c r="ESX82"/>
      <c r="ESY82"/>
      <c r="ESZ82"/>
      <c r="ETA82"/>
      <c r="ETB82"/>
      <c r="ETC82"/>
      <c r="ETD82"/>
      <c r="ETE82"/>
      <c r="ETF82"/>
      <c r="ETG82"/>
      <c r="ETH82"/>
      <c r="ETI82"/>
      <c r="ETJ82"/>
      <c r="ETK82"/>
      <c r="ETL82"/>
      <c r="ETM82"/>
      <c r="ETN82"/>
      <c r="ETO82"/>
      <c r="ETP82"/>
      <c r="ETQ82"/>
      <c r="ETR82"/>
      <c r="ETS82"/>
      <c r="ETT82"/>
      <c r="ETU82"/>
      <c r="ETV82"/>
      <c r="ETW82"/>
      <c r="ETX82"/>
      <c r="ETY82"/>
      <c r="ETZ82"/>
      <c r="EUA82"/>
      <c r="EUB82"/>
      <c r="EUC82"/>
      <c r="EUD82"/>
      <c r="EUE82"/>
      <c r="EUF82"/>
      <c r="EUG82"/>
      <c r="EUH82"/>
      <c r="EUI82"/>
      <c r="EUJ82"/>
      <c r="EUK82"/>
      <c r="EUL82"/>
      <c r="EUM82"/>
      <c r="EUN82"/>
      <c r="EUO82"/>
      <c r="EUP82"/>
      <c r="EUQ82"/>
      <c r="EUR82"/>
      <c r="EUS82"/>
      <c r="EUT82"/>
      <c r="EUU82"/>
      <c r="EUV82"/>
      <c r="EUW82"/>
      <c r="EUX82"/>
      <c r="EUY82"/>
      <c r="EUZ82"/>
      <c r="EVA82"/>
      <c r="EVB82"/>
      <c r="EVC82"/>
      <c r="EVD82"/>
      <c r="EVE82"/>
      <c r="EVF82"/>
      <c r="EVG82"/>
      <c r="EVH82"/>
      <c r="EVI82"/>
      <c r="EVJ82"/>
      <c r="EVK82"/>
      <c r="EVL82"/>
      <c r="EVM82"/>
      <c r="EVN82"/>
      <c r="EVO82"/>
      <c r="EVP82"/>
      <c r="EVQ82"/>
      <c r="EVR82"/>
      <c r="EVS82"/>
      <c r="EVT82"/>
      <c r="EVU82"/>
      <c r="EVV82"/>
      <c r="EVW82"/>
      <c r="EVX82"/>
      <c r="EVY82"/>
      <c r="EVZ82"/>
      <c r="EWA82"/>
      <c r="EWB82"/>
      <c r="EWC82"/>
      <c r="EWD82"/>
      <c r="EWE82"/>
      <c r="EWF82"/>
      <c r="EWG82"/>
      <c r="EWH82"/>
      <c r="EWI82"/>
      <c r="EWJ82"/>
      <c r="EWK82"/>
      <c r="EWL82"/>
      <c r="EWM82"/>
      <c r="EWN82"/>
      <c r="EWO82"/>
      <c r="EWP82"/>
      <c r="EWQ82"/>
      <c r="EWR82"/>
      <c r="EWS82"/>
      <c r="EWT82"/>
      <c r="EWU82"/>
      <c r="EWV82"/>
      <c r="EWW82"/>
      <c r="EWX82"/>
      <c r="EWY82"/>
      <c r="EWZ82"/>
      <c r="EXA82"/>
      <c r="EXB82"/>
      <c r="EXC82"/>
      <c r="EXD82"/>
      <c r="EXE82"/>
      <c r="EXF82"/>
      <c r="EXG82"/>
      <c r="EXH82"/>
      <c r="EXI82"/>
      <c r="EXJ82"/>
      <c r="EXK82"/>
      <c r="EXL82"/>
      <c r="EXM82"/>
      <c r="EXN82"/>
      <c r="EXO82"/>
      <c r="EXP82"/>
      <c r="EXQ82"/>
      <c r="EXR82"/>
      <c r="EXS82"/>
      <c r="EXT82"/>
      <c r="EXU82"/>
      <c r="EXV82"/>
      <c r="EXW82"/>
      <c r="EXX82"/>
      <c r="EXY82"/>
      <c r="EXZ82"/>
      <c r="EYA82"/>
      <c r="EYB82"/>
      <c r="EYC82"/>
      <c r="EYD82"/>
      <c r="EYE82"/>
      <c r="EYF82"/>
      <c r="EYG82"/>
      <c r="EYH82"/>
      <c r="EYI82"/>
      <c r="EYJ82"/>
      <c r="EYK82"/>
      <c r="EYL82"/>
      <c r="EYM82"/>
      <c r="EYN82"/>
      <c r="EYO82"/>
      <c r="EYP82"/>
      <c r="EYQ82"/>
      <c r="EYR82"/>
      <c r="EYS82"/>
      <c r="EYT82"/>
      <c r="EYU82"/>
      <c r="EYV82"/>
      <c r="EYW82"/>
      <c r="EYX82"/>
      <c r="EYY82"/>
      <c r="EYZ82"/>
      <c r="EZA82"/>
      <c r="EZB82"/>
      <c r="EZC82"/>
      <c r="EZD82"/>
      <c r="EZE82"/>
      <c r="EZF82"/>
      <c r="EZG82"/>
      <c r="EZH82"/>
      <c r="EZI82"/>
      <c r="EZJ82"/>
      <c r="EZK82"/>
      <c r="EZL82"/>
      <c r="EZM82"/>
      <c r="EZN82"/>
      <c r="EZO82"/>
      <c r="EZP82"/>
      <c r="EZQ82"/>
      <c r="EZR82"/>
      <c r="EZS82"/>
      <c r="EZT82"/>
      <c r="EZU82"/>
      <c r="EZV82"/>
      <c r="EZW82"/>
      <c r="EZX82"/>
      <c r="EZY82"/>
      <c r="EZZ82"/>
      <c r="FAA82"/>
      <c r="FAB82"/>
      <c r="FAC82"/>
      <c r="FAD82"/>
      <c r="FAE82"/>
      <c r="FAF82"/>
      <c r="FAG82"/>
      <c r="FAH82"/>
      <c r="FAI82"/>
      <c r="FAJ82"/>
      <c r="FAK82"/>
      <c r="FAL82"/>
      <c r="FAM82"/>
      <c r="FAN82"/>
      <c r="FAO82"/>
      <c r="FAP82"/>
      <c r="FAQ82"/>
      <c r="FAR82"/>
      <c r="FAS82"/>
      <c r="FAT82"/>
      <c r="FAU82"/>
      <c r="FAV82"/>
      <c r="FAW82"/>
      <c r="FAX82"/>
      <c r="FAY82"/>
      <c r="FAZ82"/>
      <c r="FBA82"/>
      <c r="FBB82"/>
      <c r="FBC82"/>
      <c r="FBD82"/>
      <c r="FBE82"/>
      <c r="FBF82"/>
      <c r="FBG82"/>
      <c r="FBH82"/>
      <c r="FBI82"/>
      <c r="FBJ82"/>
      <c r="FBK82"/>
      <c r="FBL82"/>
      <c r="FBM82"/>
      <c r="FBN82"/>
      <c r="FBO82"/>
      <c r="FBP82"/>
      <c r="FBQ82"/>
      <c r="FBR82"/>
      <c r="FBS82"/>
      <c r="FBT82"/>
      <c r="FBU82"/>
      <c r="FBV82"/>
      <c r="FBW82"/>
      <c r="FBX82"/>
      <c r="FBY82"/>
      <c r="FBZ82"/>
      <c r="FCA82"/>
      <c r="FCB82"/>
      <c r="FCC82"/>
      <c r="FCD82"/>
      <c r="FCE82"/>
      <c r="FCF82"/>
      <c r="FCG82"/>
      <c r="FCH82"/>
      <c r="FCI82"/>
      <c r="FCJ82"/>
      <c r="FCK82"/>
      <c r="FCL82"/>
      <c r="FCM82"/>
      <c r="FCN82"/>
      <c r="FCO82"/>
      <c r="FCP82"/>
      <c r="FCQ82"/>
      <c r="FCR82"/>
      <c r="FCS82"/>
      <c r="FCT82"/>
      <c r="FCU82"/>
      <c r="FCV82"/>
      <c r="FCW82"/>
      <c r="FCX82"/>
      <c r="FCY82"/>
      <c r="FCZ82"/>
      <c r="FDA82"/>
      <c r="FDB82"/>
      <c r="FDC82"/>
      <c r="FDD82"/>
      <c r="FDE82"/>
      <c r="FDF82"/>
      <c r="FDG82"/>
      <c r="FDH82"/>
      <c r="FDI82"/>
      <c r="FDJ82"/>
      <c r="FDK82"/>
      <c r="FDL82"/>
      <c r="FDM82"/>
      <c r="FDN82"/>
      <c r="FDO82"/>
      <c r="FDP82"/>
      <c r="FDQ82"/>
      <c r="FDR82"/>
      <c r="FDS82"/>
      <c r="FDT82"/>
      <c r="FDU82"/>
      <c r="FDV82"/>
      <c r="FDW82"/>
      <c r="FDX82"/>
      <c r="FDY82"/>
      <c r="FDZ82"/>
      <c r="FEA82"/>
      <c r="FEB82"/>
      <c r="FEC82"/>
      <c r="FED82"/>
      <c r="FEE82"/>
      <c r="FEF82"/>
      <c r="FEG82"/>
      <c r="FEH82"/>
      <c r="FEI82"/>
      <c r="FEJ82"/>
      <c r="FEK82"/>
      <c r="FEL82"/>
      <c r="FEM82"/>
      <c r="FEN82"/>
      <c r="FEO82"/>
      <c r="FEP82"/>
      <c r="FEQ82"/>
      <c r="FER82"/>
      <c r="FES82"/>
      <c r="FET82"/>
      <c r="FEU82"/>
      <c r="FEV82"/>
      <c r="FEW82"/>
      <c r="FEX82"/>
      <c r="FEY82"/>
      <c r="FEZ82"/>
      <c r="FFA82"/>
      <c r="FFB82"/>
      <c r="FFC82"/>
      <c r="FFD82"/>
      <c r="FFE82"/>
      <c r="FFF82"/>
      <c r="FFG82"/>
      <c r="FFH82"/>
      <c r="FFI82"/>
      <c r="FFJ82"/>
      <c r="FFK82"/>
      <c r="FFL82"/>
      <c r="FFM82"/>
      <c r="FFN82"/>
      <c r="FFO82"/>
      <c r="FFP82"/>
      <c r="FFQ82"/>
      <c r="FFR82"/>
      <c r="FFS82"/>
      <c r="FFT82"/>
      <c r="FFU82"/>
      <c r="FFV82"/>
      <c r="FFW82"/>
      <c r="FFX82"/>
      <c r="FFY82"/>
      <c r="FFZ82"/>
      <c r="FGA82"/>
      <c r="FGB82"/>
      <c r="FGC82"/>
      <c r="FGD82"/>
      <c r="FGE82"/>
      <c r="FGF82"/>
      <c r="FGG82"/>
      <c r="FGH82"/>
      <c r="FGI82"/>
      <c r="FGJ82"/>
      <c r="FGK82"/>
      <c r="FGL82"/>
      <c r="FGM82"/>
      <c r="FGN82"/>
      <c r="FGO82"/>
      <c r="FGP82"/>
      <c r="FGQ82"/>
      <c r="FGR82"/>
      <c r="FGS82"/>
      <c r="FGT82"/>
      <c r="FGU82"/>
      <c r="FGV82"/>
      <c r="FGW82"/>
      <c r="FGX82"/>
      <c r="FGY82"/>
      <c r="FGZ82"/>
      <c r="FHA82"/>
      <c r="FHB82"/>
      <c r="FHC82"/>
      <c r="FHD82"/>
      <c r="FHE82"/>
      <c r="FHF82"/>
      <c r="FHG82"/>
      <c r="FHH82"/>
      <c r="FHI82"/>
      <c r="FHJ82"/>
      <c r="FHK82"/>
      <c r="FHL82"/>
      <c r="FHM82"/>
      <c r="FHN82"/>
      <c r="FHO82"/>
      <c r="FHP82"/>
      <c r="FHQ82"/>
      <c r="FHR82"/>
      <c r="FHS82"/>
      <c r="FHT82"/>
      <c r="FHU82"/>
      <c r="FHV82"/>
      <c r="FHW82"/>
      <c r="FHX82"/>
      <c r="FHY82"/>
      <c r="FHZ82"/>
      <c r="FIA82"/>
      <c r="FIB82"/>
      <c r="FIC82"/>
      <c r="FID82"/>
      <c r="FIE82"/>
      <c r="FIF82"/>
      <c r="FIG82"/>
      <c r="FIH82"/>
      <c r="FII82"/>
      <c r="FIJ82"/>
      <c r="FIK82"/>
      <c r="FIL82"/>
      <c r="FIM82"/>
      <c r="FIN82"/>
      <c r="FIO82"/>
      <c r="FIP82"/>
      <c r="FIQ82"/>
      <c r="FIR82"/>
      <c r="FIS82"/>
      <c r="FIT82"/>
      <c r="FIU82"/>
      <c r="FIV82"/>
      <c r="FIW82"/>
      <c r="FIX82"/>
      <c r="FIY82"/>
      <c r="FIZ82"/>
      <c r="FJA82"/>
      <c r="FJB82"/>
      <c r="FJC82"/>
      <c r="FJD82"/>
      <c r="FJE82"/>
      <c r="FJF82"/>
      <c r="FJG82"/>
      <c r="FJH82"/>
      <c r="FJI82"/>
      <c r="FJJ82"/>
      <c r="FJK82"/>
      <c r="FJL82"/>
      <c r="FJM82"/>
      <c r="FJN82"/>
      <c r="FJO82"/>
      <c r="FJP82"/>
      <c r="FJQ82"/>
      <c r="FJR82"/>
      <c r="FJS82"/>
      <c r="FJT82"/>
      <c r="FJU82"/>
      <c r="FJV82"/>
      <c r="FJW82"/>
      <c r="FJX82"/>
      <c r="FJY82"/>
      <c r="FJZ82"/>
      <c r="FKA82"/>
      <c r="FKB82"/>
      <c r="FKC82"/>
      <c r="FKD82"/>
      <c r="FKE82"/>
      <c r="FKF82"/>
      <c r="FKG82"/>
      <c r="FKH82"/>
      <c r="FKI82"/>
      <c r="FKJ82"/>
      <c r="FKK82"/>
      <c r="FKL82"/>
      <c r="FKM82"/>
      <c r="FKN82"/>
      <c r="FKO82"/>
      <c r="FKP82"/>
      <c r="FKQ82"/>
      <c r="FKR82"/>
      <c r="FKS82"/>
      <c r="FKT82"/>
      <c r="FKU82"/>
      <c r="FKV82"/>
      <c r="FKW82"/>
      <c r="FKX82"/>
      <c r="FKY82"/>
      <c r="FKZ82"/>
      <c r="FLA82"/>
      <c r="FLB82"/>
      <c r="FLC82"/>
      <c r="FLD82"/>
      <c r="FLE82"/>
      <c r="FLF82"/>
      <c r="FLG82"/>
      <c r="FLH82"/>
      <c r="FLI82"/>
      <c r="FLJ82"/>
      <c r="FLK82"/>
      <c r="FLL82"/>
      <c r="FLM82"/>
      <c r="FLN82"/>
      <c r="FLO82"/>
      <c r="FLP82"/>
      <c r="FLQ82"/>
      <c r="FLR82"/>
      <c r="FLS82"/>
      <c r="FLT82"/>
      <c r="FLU82"/>
      <c r="FLV82"/>
      <c r="FLW82"/>
      <c r="FLX82"/>
      <c r="FLY82"/>
      <c r="FLZ82"/>
      <c r="FMA82"/>
      <c r="FMB82"/>
      <c r="FMC82"/>
      <c r="FMD82"/>
      <c r="FME82"/>
      <c r="FMF82"/>
      <c r="FMG82"/>
      <c r="FMH82"/>
      <c r="FMI82"/>
      <c r="FMJ82"/>
      <c r="FMK82"/>
      <c r="FML82"/>
      <c r="FMM82"/>
      <c r="FMN82"/>
      <c r="FMO82"/>
      <c r="FMP82"/>
      <c r="FMQ82"/>
      <c r="FMR82"/>
      <c r="FMS82"/>
      <c r="FMT82"/>
      <c r="FMU82"/>
      <c r="FMV82"/>
      <c r="FMW82"/>
      <c r="FMX82"/>
      <c r="FMY82"/>
      <c r="FMZ82"/>
      <c r="FNA82"/>
      <c r="FNB82"/>
      <c r="FNC82"/>
      <c r="FND82"/>
      <c r="FNE82"/>
      <c r="FNF82"/>
      <c r="FNG82"/>
      <c r="FNH82"/>
      <c r="FNI82"/>
      <c r="FNJ82"/>
      <c r="FNK82"/>
      <c r="FNL82"/>
      <c r="FNM82"/>
      <c r="FNN82"/>
      <c r="FNO82"/>
      <c r="FNP82"/>
      <c r="FNQ82"/>
      <c r="FNR82"/>
      <c r="FNS82"/>
      <c r="FNT82"/>
      <c r="FNU82"/>
      <c r="FNV82"/>
      <c r="FNW82"/>
      <c r="FNX82"/>
      <c r="FNY82"/>
      <c r="FNZ82"/>
      <c r="FOA82"/>
      <c r="FOB82"/>
      <c r="FOC82"/>
      <c r="FOD82"/>
      <c r="FOE82"/>
      <c r="FOF82"/>
      <c r="FOG82"/>
      <c r="FOH82"/>
      <c r="FOI82"/>
      <c r="FOJ82"/>
      <c r="FOK82"/>
      <c r="FOL82"/>
      <c r="FOM82"/>
      <c r="FON82"/>
      <c r="FOO82"/>
      <c r="FOP82"/>
      <c r="FOQ82"/>
      <c r="FOR82"/>
      <c r="FOS82"/>
      <c r="FOT82"/>
      <c r="FOU82"/>
      <c r="FOV82"/>
      <c r="FOW82"/>
      <c r="FOX82"/>
      <c r="FOY82"/>
      <c r="FOZ82"/>
      <c r="FPA82"/>
      <c r="FPB82"/>
      <c r="FPC82"/>
      <c r="FPD82"/>
      <c r="FPE82"/>
      <c r="FPF82"/>
      <c r="FPG82"/>
      <c r="FPH82"/>
      <c r="FPI82"/>
      <c r="FPJ82"/>
      <c r="FPK82"/>
      <c r="FPL82"/>
      <c r="FPM82"/>
      <c r="FPN82"/>
      <c r="FPO82"/>
      <c r="FPP82"/>
      <c r="FPQ82"/>
      <c r="FPR82"/>
      <c r="FPS82"/>
      <c r="FPT82"/>
      <c r="FPU82"/>
      <c r="FPV82"/>
      <c r="FPW82"/>
      <c r="FPX82"/>
      <c r="FPY82"/>
      <c r="FPZ82"/>
      <c r="FQA82"/>
      <c r="FQB82"/>
      <c r="FQC82"/>
      <c r="FQD82"/>
      <c r="FQE82"/>
      <c r="FQF82"/>
      <c r="FQG82"/>
      <c r="FQH82"/>
      <c r="FQI82"/>
      <c r="FQJ82"/>
      <c r="FQK82"/>
      <c r="FQL82"/>
      <c r="FQM82"/>
      <c r="FQN82"/>
      <c r="FQO82"/>
      <c r="FQP82"/>
      <c r="FQQ82"/>
      <c r="FQR82"/>
      <c r="FQS82"/>
      <c r="FQT82"/>
      <c r="FQU82"/>
      <c r="FQV82"/>
      <c r="FQW82"/>
      <c r="FQX82"/>
      <c r="FQY82"/>
      <c r="FQZ82"/>
      <c r="FRA82"/>
      <c r="FRB82"/>
      <c r="FRC82"/>
      <c r="FRD82"/>
      <c r="FRE82"/>
      <c r="FRF82"/>
      <c r="FRG82"/>
      <c r="FRH82"/>
      <c r="FRI82"/>
      <c r="FRJ82"/>
      <c r="FRK82"/>
      <c r="FRL82"/>
      <c r="FRM82"/>
      <c r="FRN82"/>
      <c r="FRO82"/>
      <c r="FRP82"/>
      <c r="FRQ82"/>
      <c r="FRR82"/>
      <c r="FRS82"/>
      <c r="FRT82"/>
      <c r="FRU82"/>
      <c r="FRV82"/>
      <c r="FRW82"/>
      <c r="FRX82"/>
      <c r="FRY82"/>
      <c r="FRZ82"/>
      <c r="FSA82"/>
      <c r="FSB82"/>
      <c r="FSC82"/>
      <c r="FSD82"/>
      <c r="FSE82"/>
      <c r="FSF82"/>
      <c r="FSG82"/>
      <c r="FSH82"/>
      <c r="FSI82"/>
      <c r="FSJ82"/>
      <c r="FSK82"/>
      <c r="FSL82"/>
      <c r="FSM82"/>
      <c r="FSN82"/>
      <c r="FSO82"/>
      <c r="FSP82"/>
      <c r="FSQ82"/>
      <c r="FSR82"/>
      <c r="FSS82"/>
      <c r="FST82"/>
      <c r="FSU82"/>
      <c r="FSV82"/>
      <c r="FSW82"/>
      <c r="FSX82"/>
      <c r="FSY82"/>
      <c r="FSZ82"/>
      <c r="FTA82"/>
      <c r="FTB82"/>
      <c r="FTC82"/>
      <c r="FTD82"/>
      <c r="FTE82"/>
      <c r="FTF82"/>
      <c r="FTG82"/>
      <c r="FTH82"/>
      <c r="FTI82"/>
      <c r="FTJ82"/>
      <c r="FTK82"/>
      <c r="FTL82"/>
      <c r="FTM82"/>
      <c r="FTN82"/>
      <c r="FTO82"/>
      <c r="FTP82"/>
      <c r="FTQ82"/>
      <c r="FTR82"/>
      <c r="FTS82"/>
      <c r="FTT82"/>
      <c r="FTU82"/>
      <c r="FTV82"/>
      <c r="FTW82"/>
      <c r="FTX82"/>
      <c r="FTY82"/>
      <c r="FTZ82"/>
      <c r="FUA82"/>
      <c r="FUB82"/>
      <c r="FUC82"/>
      <c r="FUD82"/>
      <c r="FUE82"/>
      <c r="FUF82"/>
      <c r="FUG82"/>
      <c r="FUH82"/>
      <c r="FUI82"/>
      <c r="FUJ82"/>
      <c r="FUK82"/>
      <c r="FUL82"/>
      <c r="FUM82"/>
      <c r="FUN82"/>
      <c r="FUO82"/>
      <c r="FUP82"/>
      <c r="FUQ82"/>
      <c r="FUR82"/>
      <c r="FUS82"/>
      <c r="FUT82"/>
      <c r="FUU82"/>
      <c r="FUV82"/>
      <c r="FUW82"/>
      <c r="FUX82"/>
      <c r="FUY82"/>
      <c r="FUZ82"/>
      <c r="FVA82"/>
      <c r="FVB82"/>
      <c r="FVC82"/>
      <c r="FVD82"/>
      <c r="FVE82"/>
      <c r="FVF82"/>
      <c r="FVG82"/>
      <c r="FVH82"/>
      <c r="FVI82"/>
      <c r="FVJ82"/>
      <c r="FVK82"/>
      <c r="FVL82"/>
      <c r="FVM82"/>
      <c r="FVN82"/>
      <c r="FVO82"/>
      <c r="FVP82"/>
      <c r="FVQ82"/>
      <c r="FVR82"/>
      <c r="FVS82"/>
      <c r="FVT82"/>
      <c r="FVU82"/>
      <c r="FVV82"/>
      <c r="FVW82"/>
      <c r="FVX82"/>
      <c r="FVY82"/>
      <c r="FVZ82"/>
      <c r="FWA82"/>
      <c r="FWB82"/>
      <c r="FWC82"/>
      <c r="FWD82"/>
      <c r="FWE82"/>
      <c r="FWF82"/>
      <c r="FWG82"/>
      <c r="FWH82"/>
      <c r="FWI82"/>
      <c r="FWJ82"/>
      <c r="FWK82"/>
      <c r="FWL82"/>
      <c r="FWM82"/>
      <c r="FWN82"/>
      <c r="FWO82"/>
      <c r="FWP82"/>
      <c r="FWQ82"/>
      <c r="FWR82"/>
      <c r="FWS82"/>
      <c r="FWT82"/>
      <c r="FWU82"/>
      <c r="FWV82"/>
      <c r="FWW82"/>
      <c r="FWX82"/>
      <c r="FWY82"/>
      <c r="FWZ82"/>
      <c r="FXA82"/>
      <c r="FXB82"/>
      <c r="FXC82"/>
      <c r="FXD82"/>
      <c r="FXE82"/>
      <c r="FXF82"/>
      <c r="FXG82"/>
      <c r="FXH82"/>
      <c r="FXI82"/>
      <c r="FXJ82"/>
      <c r="FXK82"/>
      <c r="FXL82"/>
      <c r="FXM82"/>
      <c r="FXN82"/>
      <c r="FXO82"/>
      <c r="FXP82"/>
      <c r="FXQ82"/>
      <c r="FXR82"/>
      <c r="FXS82"/>
      <c r="FXT82"/>
      <c r="FXU82"/>
      <c r="FXV82"/>
      <c r="FXW82"/>
      <c r="FXX82"/>
      <c r="FXY82"/>
      <c r="FXZ82"/>
      <c r="FYA82"/>
      <c r="FYB82"/>
      <c r="FYC82"/>
      <c r="FYD82"/>
      <c r="FYE82"/>
      <c r="FYF82"/>
      <c r="FYG82"/>
      <c r="FYH82"/>
      <c r="FYI82"/>
      <c r="FYJ82"/>
      <c r="FYK82"/>
      <c r="FYL82"/>
      <c r="FYM82"/>
      <c r="FYN82"/>
      <c r="FYO82"/>
      <c r="FYP82"/>
      <c r="FYQ82"/>
      <c r="FYR82"/>
      <c r="FYS82"/>
      <c r="FYT82"/>
      <c r="FYU82"/>
      <c r="FYV82"/>
      <c r="FYW82"/>
      <c r="FYX82"/>
      <c r="FYY82"/>
      <c r="FYZ82"/>
      <c r="FZA82"/>
      <c r="FZB82"/>
      <c r="FZC82"/>
      <c r="FZD82"/>
      <c r="FZE82"/>
      <c r="FZF82"/>
      <c r="FZG82"/>
      <c r="FZH82"/>
      <c r="FZI82"/>
      <c r="FZJ82"/>
      <c r="FZK82"/>
      <c r="FZL82"/>
      <c r="FZM82"/>
      <c r="FZN82"/>
      <c r="FZO82"/>
      <c r="FZP82"/>
      <c r="FZQ82"/>
      <c r="FZR82"/>
      <c r="FZS82"/>
      <c r="FZT82"/>
      <c r="FZU82"/>
      <c r="FZV82"/>
      <c r="FZW82"/>
      <c r="FZX82"/>
      <c r="FZY82"/>
      <c r="FZZ82"/>
      <c r="GAA82"/>
      <c r="GAB82"/>
      <c r="GAC82"/>
      <c r="GAD82"/>
      <c r="GAE82"/>
      <c r="GAF82"/>
      <c r="GAG82"/>
      <c r="GAH82"/>
      <c r="GAI82"/>
      <c r="GAJ82"/>
      <c r="GAK82"/>
      <c r="GAL82"/>
      <c r="GAM82"/>
      <c r="GAN82"/>
      <c r="GAO82"/>
      <c r="GAP82"/>
      <c r="GAQ82"/>
      <c r="GAR82"/>
      <c r="GAS82"/>
      <c r="GAT82"/>
      <c r="GAU82"/>
      <c r="GAV82"/>
      <c r="GAW82"/>
      <c r="GAX82"/>
      <c r="GAY82"/>
      <c r="GAZ82"/>
      <c r="GBA82"/>
      <c r="GBB82"/>
      <c r="GBC82"/>
      <c r="GBD82"/>
      <c r="GBE82"/>
      <c r="GBF82"/>
      <c r="GBG82"/>
      <c r="GBH82"/>
      <c r="GBI82"/>
      <c r="GBJ82"/>
      <c r="GBK82"/>
      <c r="GBL82"/>
      <c r="GBM82"/>
      <c r="GBN82"/>
      <c r="GBO82"/>
      <c r="GBP82"/>
      <c r="GBQ82"/>
      <c r="GBR82"/>
      <c r="GBS82"/>
      <c r="GBT82"/>
      <c r="GBU82"/>
      <c r="GBV82"/>
      <c r="GBW82"/>
      <c r="GBX82"/>
      <c r="GBY82"/>
      <c r="GBZ82"/>
      <c r="GCA82"/>
      <c r="GCB82"/>
      <c r="GCC82"/>
      <c r="GCD82"/>
      <c r="GCE82"/>
      <c r="GCF82"/>
      <c r="GCG82"/>
      <c r="GCH82"/>
      <c r="GCI82"/>
      <c r="GCJ82"/>
      <c r="GCK82"/>
      <c r="GCL82"/>
      <c r="GCM82"/>
      <c r="GCN82"/>
      <c r="GCO82"/>
      <c r="GCP82"/>
      <c r="GCQ82"/>
      <c r="GCR82"/>
      <c r="GCS82"/>
      <c r="GCT82"/>
      <c r="GCU82"/>
      <c r="GCV82"/>
      <c r="GCW82"/>
      <c r="GCX82"/>
      <c r="GCY82"/>
      <c r="GCZ82"/>
      <c r="GDA82"/>
      <c r="GDB82"/>
      <c r="GDC82"/>
      <c r="GDD82"/>
      <c r="GDE82"/>
      <c r="GDF82"/>
      <c r="GDG82"/>
      <c r="GDH82"/>
      <c r="GDI82"/>
      <c r="GDJ82"/>
      <c r="GDK82"/>
      <c r="GDL82"/>
      <c r="GDM82"/>
      <c r="GDN82"/>
      <c r="GDO82"/>
      <c r="GDP82"/>
      <c r="GDQ82"/>
      <c r="GDR82"/>
      <c r="GDS82"/>
      <c r="GDT82"/>
      <c r="GDU82"/>
      <c r="GDV82"/>
      <c r="GDW82"/>
      <c r="GDX82"/>
      <c r="GDY82"/>
      <c r="GDZ82"/>
      <c r="GEA82"/>
      <c r="GEB82"/>
      <c r="GEC82"/>
      <c r="GED82"/>
      <c r="GEE82"/>
      <c r="GEF82"/>
      <c r="GEG82"/>
      <c r="GEH82"/>
      <c r="GEI82"/>
      <c r="GEJ82"/>
      <c r="GEK82"/>
      <c r="GEL82"/>
      <c r="GEM82"/>
      <c r="GEN82"/>
      <c r="GEO82"/>
      <c r="GEP82"/>
      <c r="GEQ82"/>
      <c r="GER82"/>
      <c r="GES82"/>
      <c r="GET82"/>
      <c r="GEU82"/>
      <c r="GEV82"/>
      <c r="GEW82"/>
      <c r="GEX82"/>
      <c r="GEY82"/>
      <c r="GEZ82"/>
      <c r="GFA82"/>
      <c r="GFB82"/>
      <c r="GFC82"/>
      <c r="GFD82"/>
      <c r="GFE82"/>
      <c r="GFF82"/>
      <c r="GFG82"/>
      <c r="GFH82"/>
      <c r="GFI82"/>
      <c r="GFJ82"/>
      <c r="GFK82"/>
      <c r="GFL82"/>
      <c r="GFM82"/>
      <c r="GFN82"/>
      <c r="GFO82"/>
      <c r="GFP82"/>
      <c r="GFQ82"/>
      <c r="GFR82"/>
      <c r="GFS82"/>
      <c r="GFT82"/>
      <c r="GFU82"/>
      <c r="GFV82"/>
      <c r="GFW82"/>
      <c r="GFX82"/>
      <c r="GFY82"/>
      <c r="GFZ82"/>
      <c r="GGA82"/>
      <c r="GGB82"/>
      <c r="GGC82"/>
      <c r="GGD82"/>
      <c r="GGE82"/>
      <c r="GGF82"/>
      <c r="GGG82"/>
      <c r="GGH82"/>
      <c r="GGI82"/>
      <c r="GGJ82"/>
      <c r="GGK82"/>
      <c r="GGL82"/>
      <c r="GGM82"/>
      <c r="GGN82"/>
      <c r="GGO82"/>
      <c r="GGP82"/>
      <c r="GGQ82"/>
      <c r="GGR82"/>
      <c r="GGS82"/>
      <c r="GGT82"/>
      <c r="GGU82"/>
      <c r="GGV82"/>
      <c r="GGW82"/>
      <c r="GGX82"/>
      <c r="GGY82"/>
      <c r="GGZ82"/>
      <c r="GHA82"/>
      <c r="GHB82"/>
      <c r="GHC82"/>
      <c r="GHD82"/>
      <c r="GHE82"/>
      <c r="GHF82"/>
      <c r="GHG82"/>
      <c r="GHH82"/>
      <c r="GHI82"/>
      <c r="GHJ82"/>
      <c r="GHK82"/>
      <c r="GHL82"/>
      <c r="GHM82"/>
      <c r="GHN82"/>
      <c r="GHO82"/>
      <c r="GHP82"/>
      <c r="GHQ82"/>
      <c r="GHR82"/>
      <c r="GHS82"/>
      <c r="GHT82"/>
      <c r="GHU82"/>
      <c r="GHV82"/>
      <c r="GHW82"/>
      <c r="GHX82"/>
      <c r="GHY82"/>
      <c r="GHZ82"/>
      <c r="GIA82"/>
      <c r="GIB82"/>
      <c r="GIC82"/>
      <c r="GID82"/>
      <c r="GIE82"/>
      <c r="GIF82"/>
      <c r="GIG82"/>
      <c r="GIH82"/>
      <c r="GII82"/>
      <c r="GIJ82"/>
      <c r="GIK82"/>
      <c r="GIL82"/>
      <c r="GIM82"/>
      <c r="GIN82"/>
      <c r="GIO82"/>
      <c r="GIP82"/>
      <c r="GIQ82"/>
      <c r="GIR82"/>
      <c r="GIS82"/>
      <c r="GIT82"/>
      <c r="GIU82"/>
      <c r="GIV82"/>
      <c r="GIW82"/>
      <c r="GIX82"/>
      <c r="GIY82"/>
      <c r="GIZ82"/>
      <c r="GJA82"/>
      <c r="GJB82"/>
      <c r="GJC82"/>
      <c r="GJD82"/>
      <c r="GJE82"/>
      <c r="GJF82"/>
      <c r="GJG82"/>
      <c r="GJH82"/>
      <c r="GJI82"/>
      <c r="GJJ82"/>
      <c r="GJK82"/>
      <c r="GJL82"/>
      <c r="GJM82"/>
      <c r="GJN82"/>
      <c r="GJO82"/>
      <c r="GJP82"/>
      <c r="GJQ82"/>
      <c r="GJR82"/>
      <c r="GJS82"/>
      <c r="GJT82"/>
      <c r="GJU82"/>
      <c r="GJV82"/>
      <c r="GJW82"/>
      <c r="GJX82"/>
      <c r="GJY82"/>
      <c r="GJZ82"/>
      <c r="GKA82"/>
      <c r="GKB82"/>
      <c r="GKC82"/>
      <c r="GKD82"/>
      <c r="GKE82"/>
      <c r="GKF82"/>
      <c r="GKG82"/>
      <c r="GKH82"/>
      <c r="GKI82"/>
      <c r="GKJ82"/>
      <c r="GKK82"/>
      <c r="GKL82"/>
      <c r="GKM82"/>
      <c r="GKN82"/>
      <c r="GKO82"/>
      <c r="GKP82"/>
      <c r="GKQ82"/>
      <c r="GKR82"/>
      <c r="GKS82"/>
      <c r="GKT82"/>
      <c r="GKU82"/>
      <c r="GKV82"/>
      <c r="GKW82"/>
      <c r="GKX82"/>
      <c r="GKY82"/>
      <c r="GKZ82"/>
      <c r="GLA82"/>
      <c r="GLB82"/>
      <c r="GLC82"/>
      <c r="GLD82"/>
      <c r="GLE82"/>
      <c r="GLF82"/>
      <c r="GLG82"/>
      <c r="GLH82"/>
      <c r="GLI82"/>
      <c r="GLJ82"/>
      <c r="GLK82"/>
      <c r="GLL82"/>
      <c r="GLM82"/>
      <c r="GLN82"/>
      <c r="GLO82"/>
      <c r="GLP82"/>
      <c r="GLQ82"/>
      <c r="GLR82"/>
      <c r="GLS82"/>
      <c r="GLT82"/>
      <c r="GLU82"/>
      <c r="GLV82"/>
      <c r="GLW82"/>
      <c r="GLX82"/>
      <c r="GLY82"/>
      <c r="GLZ82"/>
      <c r="GMA82"/>
      <c r="GMB82"/>
      <c r="GMC82"/>
      <c r="GMD82"/>
      <c r="GME82"/>
      <c r="GMF82"/>
      <c r="GMG82"/>
      <c r="GMH82"/>
      <c r="GMI82"/>
      <c r="GMJ82"/>
      <c r="GMK82"/>
      <c r="GML82"/>
      <c r="GMM82"/>
      <c r="GMN82"/>
      <c r="GMO82"/>
      <c r="GMP82"/>
      <c r="GMQ82"/>
      <c r="GMR82"/>
      <c r="GMS82"/>
      <c r="GMT82"/>
      <c r="GMU82"/>
      <c r="GMV82"/>
      <c r="GMW82"/>
      <c r="GMX82"/>
      <c r="GMY82"/>
      <c r="GMZ82"/>
      <c r="GNA82"/>
      <c r="GNB82"/>
      <c r="GNC82"/>
      <c r="GND82"/>
      <c r="GNE82"/>
      <c r="GNF82"/>
      <c r="GNG82"/>
      <c r="GNH82"/>
      <c r="GNI82"/>
      <c r="GNJ82"/>
      <c r="GNK82"/>
      <c r="GNL82"/>
      <c r="GNM82"/>
      <c r="GNN82"/>
      <c r="GNO82"/>
      <c r="GNP82"/>
      <c r="GNQ82"/>
      <c r="GNR82"/>
      <c r="GNS82"/>
      <c r="GNT82"/>
      <c r="GNU82"/>
      <c r="GNV82"/>
      <c r="GNW82"/>
      <c r="GNX82"/>
      <c r="GNY82"/>
      <c r="GNZ82"/>
      <c r="GOA82"/>
      <c r="GOB82"/>
      <c r="GOC82"/>
      <c r="GOD82"/>
      <c r="GOE82"/>
      <c r="GOF82"/>
      <c r="GOG82"/>
      <c r="GOH82"/>
      <c r="GOI82"/>
      <c r="GOJ82"/>
      <c r="GOK82"/>
      <c r="GOL82"/>
      <c r="GOM82"/>
      <c r="GON82"/>
      <c r="GOO82"/>
      <c r="GOP82"/>
      <c r="GOQ82"/>
      <c r="GOR82"/>
      <c r="GOS82"/>
      <c r="GOT82"/>
      <c r="GOU82"/>
      <c r="GOV82"/>
      <c r="GOW82"/>
      <c r="GOX82"/>
      <c r="GOY82"/>
      <c r="GOZ82"/>
      <c r="GPA82"/>
      <c r="GPB82"/>
      <c r="GPC82"/>
      <c r="GPD82"/>
      <c r="GPE82"/>
      <c r="GPF82"/>
      <c r="GPG82"/>
      <c r="GPH82"/>
      <c r="GPI82"/>
      <c r="GPJ82"/>
      <c r="GPK82"/>
      <c r="GPL82"/>
      <c r="GPM82"/>
      <c r="GPN82"/>
      <c r="GPO82"/>
      <c r="GPP82"/>
      <c r="GPQ82"/>
      <c r="GPR82"/>
      <c r="GPS82"/>
      <c r="GPT82"/>
      <c r="GPU82"/>
      <c r="GPV82"/>
      <c r="GPW82"/>
      <c r="GPX82"/>
      <c r="GPY82"/>
      <c r="GPZ82"/>
      <c r="GQA82"/>
      <c r="GQB82"/>
      <c r="GQC82"/>
      <c r="GQD82"/>
      <c r="GQE82"/>
      <c r="GQF82"/>
      <c r="GQG82"/>
      <c r="GQH82"/>
      <c r="GQI82"/>
      <c r="GQJ82"/>
      <c r="GQK82"/>
      <c r="GQL82"/>
      <c r="GQM82"/>
      <c r="GQN82"/>
      <c r="GQO82"/>
      <c r="GQP82"/>
      <c r="GQQ82"/>
      <c r="GQR82"/>
      <c r="GQS82"/>
      <c r="GQT82"/>
      <c r="GQU82"/>
      <c r="GQV82"/>
      <c r="GQW82"/>
      <c r="GQX82"/>
      <c r="GQY82"/>
      <c r="GQZ82"/>
      <c r="GRA82"/>
      <c r="GRB82"/>
      <c r="GRC82"/>
      <c r="GRD82"/>
      <c r="GRE82"/>
      <c r="GRF82"/>
      <c r="GRG82"/>
      <c r="GRH82"/>
      <c r="GRI82"/>
      <c r="GRJ82"/>
      <c r="GRK82"/>
      <c r="GRL82"/>
      <c r="GRM82"/>
      <c r="GRN82"/>
      <c r="GRO82"/>
      <c r="GRP82"/>
      <c r="GRQ82"/>
      <c r="GRR82"/>
      <c r="GRS82"/>
      <c r="GRT82"/>
      <c r="GRU82"/>
      <c r="GRV82"/>
      <c r="GRW82"/>
      <c r="GRX82"/>
      <c r="GRY82"/>
      <c r="GRZ82"/>
      <c r="GSA82"/>
      <c r="GSB82"/>
      <c r="GSC82"/>
      <c r="GSD82"/>
      <c r="GSE82"/>
      <c r="GSF82"/>
      <c r="GSG82"/>
      <c r="GSH82"/>
      <c r="GSI82"/>
      <c r="GSJ82"/>
      <c r="GSK82"/>
      <c r="GSL82"/>
      <c r="GSM82"/>
      <c r="GSN82"/>
      <c r="GSO82"/>
      <c r="GSP82"/>
      <c r="GSQ82"/>
      <c r="GSR82"/>
      <c r="GSS82"/>
      <c r="GST82"/>
      <c r="GSU82"/>
      <c r="GSV82"/>
      <c r="GSW82"/>
      <c r="GSX82"/>
      <c r="GSY82"/>
      <c r="GSZ82"/>
      <c r="GTA82"/>
      <c r="GTB82"/>
      <c r="GTC82"/>
      <c r="GTD82"/>
      <c r="GTE82"/>
      <c r="GTF82"/>
      <c r="GTG82"/>
      <c r="GTH82"/>
      <c r="GTI82"/>
      <c r="GTJ82"/>
      <c r="GTK82"/>
      <c r="GTL82"/>
      <c r="GTM82"/>
      <c r="GTN82"/>
      <c r="GTO82"/>
      <c r="GTP82"/>
      <c r="GTQ82"/>
      <c r="GTR82"/>
      <c r="GTS82"/>
      <c r="GTT82"/>
      <c r="GTU82"/>
      <c r="GTV82"/>
      <c r="GTW82"/>
      <c r="GTX82"/>
      <c r="GTY82"/>
      <c r="GTZ82"/>
      <c r="GUA82"/>
      <c r="GUB82"/>
      <c r="GUC82"/>
      <c r="GUD82"/>
      <c r="GUE82"/>
      <c r="GUF82"/>
      <c r="GUG82"/>
      <c r="GUH82"/>
      <c r="GUI82"/>
      <c r="GUJ82"/>
      <c r="GUK82"/>
      <c r="GUL82"/>
      <c r="GUM82"/>
      <c r="GUN82"/>
      <c r="GUO82"/>
      <c r="GUP82"/>
      <c r="GUQ82"/>
      <c r="GUR82"/>
      <c r="GUS82"/>
      <c r="GUT82"/>
      <c r="GUU82"/>
      <c r="GUV82"/>
      <c r="GUW82"/>
      <c r="GUX82"/>
      <c r="GUY82"/>
      <c r="GUZ82"/>
      <c r="GVA82"/>
      <c r="GVB82"/>
      <c r="GVC82"/>
      <c r="GVD82"/>
      <c r="GVE82"/>
      <c r="GVF82"/>
      <c r="GVG82"/>
      <c r="GVH82"/>
      <c r="GVI82"/>
      <c r="GVJ82"/>
      <c r="GVK82"/>
      <c r="GVL82"/>
      <c r="GVM82"/>
      <c r="GVN82"/>
      <c r="GVO82"/>
      <c r="GVP82"/>
      <c r="GVQ82"/>
      <c r="GVR82"/>
      <c r="GVS82"/>
      <c r="GVT82"/>
      <c r="GVU82"/>
      <c r="GVV82"/>
      <c r="GVW82"/>
      <c r="GVX82"/>
      <c r="GVY82"/>
      <c r="GVZ82"/>
      <c r="GWA82"/>
      <c r="GWB82"/>
      <c r="GWC82"/>
      <c r="GWD82"/>
      <c r="GWE82"/>
      <c r="GWF82"/>
      <c r="GWG82"/>
      <c r="GWH82"/>
      <c r="GWI82"/>
      <c r="GWJ82"/>
      <c r="GWK82"/>
      <c r="GWL82"/>
      <c r="GWM82"/>
      <c r="GWN82"/>
      <c r="GWO82"/>
      <c r="GWP82"/>
      <c r="GWQ82"/>
      <c r="GWR82"/>
      <c r="GWS82"/>
      <c r="GWT82"/>
      <c r="GWU82"/>
      <c r="GWV82"/>
      <c r="GWW82"/>
      <c r="GWX82"/>
      <c r="GWY82"/>
      <c r="GWZ82"/>
      <c r="GXA82"/>
      <c r="GXB82"/>
      <c r="GXC82"/>
      <c r="GXD82"/>
      <c r="GXE82"/>
      <c r="GXF82"/>
      <c r="GXG82"/>
      <c r="GXH82"/>
      <c r="GXI82"/>
      <c r="GXJ82"/>
      <c r="GXK82"/>
      <c r="GXL82"/>
      <c r="GXM82"/>
      <c r="GXN82"/>
      <c r="GXO82"/>
      <c r="GXP82"/>
      <c r="GXQ82"/>
      <c r="GXR82"/>
      <c r="GXS82"/>
      <c r="GXT82"/>
      <c r="GXU82"/>
      <c r="GXV82"/>
      <c r="GXW82"/>
      <c r="GXX82"/>
      <c r="GXY82"/>
      <c r="GXZ82"/>
      <c r="GYA82"/>
      <c r="GYB82"/>
      <c r="GYC82"/>
      <c r="GYD82"/>
      <c r="GYE82"/>
      <c r="GYF82"/>
      <c r="GYG82"/>
      <c r="GYH82"/>
      <c r="GYI82"/>
      <c r="GYJ82"/>
      <c r="GYK82"/>
      <c r="GYL82"/>
      <c r="GYM82"/>
      <c r="GYN82"/>
      <c r="GYO82"/>
      <c r="GYP82"/>
      <c r="GYQ82"/>
      <c r="GYR82"/>
      <c r="GYS82"/>
      <c r="GYT82"/>
      <c r="GYU82"/>
      <c r="GYV82"/>
      <c r="GYW82"/>
      <c r="GYX82"/>
      <c r="GYY82"/>
      <c r="GYZ82"/>
      <c r="GZA82"/>
      <c r="GZB82"/>
      <c r="GZC82"/>
      <c r="GZD82"/>
      <c r="GZE82"/>
      <c r="GZF82"/>
      <c r="GZG82"/>
      <c r="GZH82"/>
      <c r="GZI82"/>
      <c r="GZJ82"/>
      <c r="GZK82"/>
      <c r="GZL82"/>
      <c r="GZM82"/>
      <c r="GZN82"/>
      <c r="GZO82"/>
      <c r="GZP82"/>
      <c r="GZQ82"/>
      <c r="GZR82"/>
      <c r="GZS82"/>
      <c r="GZT82"/>
      <c r="GZU82"/>
      <c r="GZV82"/>
      <c r="GZW82"/>
      <c r="GZX82"/>
      <c r="GZY82"/>
      <c r="GZZ82"/>
      <c r="HAA82"/>
      <c r="HAB82"/>
      <c r="HAC82"/>
      <c r="HAD82"/>
      <c r="HAE82"/>
      <c r="HAF82"/>
      <c r="HAG82"/>
      <c r="HAH82"/>
      <c r="HAI82"/>
      <c r="HAJ82"/>
      <c r="HAK82"/>
      <c r="HAL82"/>
      <c r="HAM82"/>
      <c r="HAN82"/>
      <c r="HAO82"/>
      <c r="HAP82"/>
      <c r="HAQ82"/>
      <c r="HAR82"/>
      <c r="HAS82"/>
      <c r="HAT82"/>
      <c r="HAU82"/>
      <c r="HAV82"/>
      <c r="HAW82"/>
      <c r="HAX82"/>
      <c r="HAY82"/>
      <c r="HAZ82"/>
      <c r="HBA82"/>
      <c r="HBB82"/>
      <c r="HBC82"/>
      <c r="HBD82"/>
      <c r="HBE82"/>
      <c r="HBF82"/>
      <c r="HBG82"/>
      <c r="HBH82"/>
      <c r="HBI82"/>
      <c r="HBJ82"/>
      <c r="HBK82"/>
      <c r="HBL82"/>
      <c r="HBM82"/>
      <c r="HBN82"/>
      <c r="HBO82"/>
      <c r="HBP82"/>
      <c r="HBQ82"/>
      <c r="HBR82"/>
      <c r="HBS82"/>
      <c r="HBT82"/>
      <c r="HBU82"/>
      <c r="HBV82"/>
      <c r="HBW82"/>
      <c r="HBX82"/>
      <c r="HBY82"/>
      <c r="HBZ82"/>
      <c r="HCA82"/>
      <c r="HCB82"/>
      <c r="HCC82"/>
      <c r="HCD82"/>
      <c r="HCE82"/>
      <c r="HCF82"/>
      <c r="HCG82"/>
      <c r="HCH82"/>
      <c r="HCI82"/>
      <c r="HCJ82"/>
      <c r="HCK82"/>
      <c r="HCL82"/>
      <c r="HCM82"/>
      <c r="HCN82"/>
      <c r="HCO82"/>
      <c r="HCP82"/>
      <c r="HCQ82"/>
      <c r="HCR82"/>
      <c r="HCS82"/>
      <c r="HCT82"/>
      <c r="HCU82"/>
      <c r="HCV82"/>
      <c r="HCW82"/>
      <c r="HCX82"/>
      <c r="HCY82"/>
      <c r="HCZ82"/>
      <c r="HDA82"/>
      <c r="HDB82"/>
      <c r="HDC82"/>
      <c r="HDD82"/>
      <c r="HDE82"/>
      <c r="HDF82"/>
      <c r="HDG82"/>
      <c r="HDH82"/>
      <c r="HDI82"/>
      <c r="HDJ82"/>
      <c r="HDK82"/>
      <c r="HDL82"/>
      <c r="HDM82"/>
      <c r="HDN82"/>
      <c r="HDO82"/>
      <c r="HDP82"/>
      <c r="HDQ82"/>
      <c r="HDR82"/>
      <c r="HDS82"/>
      <c r="HDT82"/>
      <c r="HDU82"/>
      <c r="HDV82"/>
      <c r="HDW82"/>
      <c r="HDX82"/>
      <c r="HDY82"/>
      <c r="HDZ82"/>
      <c r="HEA82"/>
      <c r="HEB82"/>
      <c r="HEC82"/>
      <c r="HED82"/>
      <c r="HEE82"/>
      <c r="HEF82"/>
      <c r="HEG82"/>
      <c r="HEH82"/>
      <c r="HEI82"/>
      <c r="HEJ82"/>
      <c r="HEK82"/>
      <c r="HEL82"/>
      <c r="HEM82"/>
      <c r="HEN82"/>
      <c r="HEO82"/>
      <c r="HEP82"/>
      <c r="HEQ82"/>
      <c r="HER82"/>
      <c r="HES82"/>
      <c r="HET82"/>
      <c r="HEU82"/>
      <c r="HEV82"/>
      <c r="HEW82"/>
      <c r="HEX82"/>
      <c r="HEY82"/>
      <c r="HEZ82"/>
      <c r="HFA82"/>
      <c r="HFB82"/>
      <c r="HFC82"/>
      <c r="HFD82"/>
      <c r="HFE82"/>
      <c r="HFF82"/>
      <c r="HFG82"/>
      <c r="HFH82"/>
      <c r="HFI82"/>
      <c r="HFJ82"/>
      <c r="HFK82"/>
      <c r="HFL82"/>
      <c r="HFM82"/>
      <c r="HFN82"/>
      <c r="HFO82"/>
      <c r="HFP82"/>
      <c r="HFQ82"/>
      <c r="HFR82"/>
      <c r="HFS82"/>
      <c r="HFT82"/>
      <c r="HFU82"/>
      <c r="HFV82"/>
      <c r="HFW82"/>
      <c r="HFX82"/>
      <c r="HFY82"/>
      <c r="HFZ82"/>
      <c r="HGA82"/>
      <c r="HGB82"/>
      <c r="HGC82"/>
      <c r="HGD82"/>
      <c r="HGE82"/>
      <c r="HGF82"/>
      <c r="HGG82"/>
      <c r="HGH82"/>
      <c r="HGI82"/>
      <c r="HGJ82"/>
      <c r="HGK82"/>
      <c r="HGL82"/>
      <c r="HGM82"/>
      <c r="HGN82"/>
      <c r="HGO82"/>
      <c r="HGP82"/>
      <c r="HGQ82"/>
      <c r="HGR82"/>
      <c r="HGS82"/>
      <c r="HGT82"/>
      <c r="HGU82"/>
      <c r="HGV82"/>
      <c r="HGW82"/>
      <c r="HGX82"/>
      <c r="HGY82"/>
      <c r="HGZ82"/>
      <c r="HHA82"/>
      <c r="HHB82"/>
      <c r="HHC82"/>
      <c r="HHD82"/>
      <c r="HHE82"/>
      <c r="HHF82"/>
      <c r="HHG82"/>
      <c r="HHH82"/>
      <c r="HHI82"/>
      <c r="HHJ82"/>
      <c r="HHK82"/>
      <c r="HHL82"/>
      <c r="HHM82"/>
      <c r="HHN82"/>
      <c r="HHO82"/>
      <c r="HHP82"/>
      <c r="HHQ82"/>
      <c r="HHR82"/>
      <c r="HHS82"/>
      <c r="HHT82"/>
      <c r="HHU82"/>
      <c r="HHV82"/>
      <c r="HHW82"/>
      <c r="HHX82"/>
      <c r="HHY82"/>
      <c r="HHZ82"/>
      <c r="HIA82"/>
      <c r="HIB82"/>
      <c r="HIC82"/>
      <c r="HID82"/>
      <c r="HIE82"/>
      <c r="HIF82"/>
      <c r="HIG82"/>
      <c r="HIH82"/>
      <c r="HII82"/>
      <c r="HIJ82"/>
      <c r="HIK82"/>
      <c r="HIL82"/>
      <c r="HIM82"/>
      <c r="HIN82"/>
      <c r="HIO82"/>
      <c r="HIP82"/>
      <c r="HIQ82"/>
      <c r="HIR82"/>
      <c r="HIS82"/>
      <c r="HIT82"/>
      <c r="HIU82"/>
      <c r="HIV82"/>
      <c r="HIW82"/>
      <c r="HIX82"/>
      <c r="HIY82"/>
      <c r="HIZ82"/>
      <c r="HJA82"/>
      <c r="HJB82"/>
      <c r="HJC82"/>
      <c r="HJD82"/>
      <c r="HJE82"/>
      <c r="HJF82"/>
      <c r="HJG82"/>
      <c r="HJH82"/>
      <c r="HJI82"/>
      <c r="HJJ82"/>
      <c r="HJK82"/>
      <c r="HJL82"/>
      <c r="HJM82"/>
      <c r="HJN82"/>
      <c r="HJO82"/>
      <c r="HJP82"/>
      <c r="HJQ82"/>
      <c r="HJR82"/>
      <c r="HJS82"/>
      <c r="HJT82"/>
      <c r="HJU82"/>
      <c r="HJV82"/>
      <c r="HJW82"/>
      <c r="HJX82"/>
      <c r="HJY82"/>
      <c r="HJZ82"/>
      <c r="HKA82"/>
      <c r="HKB82"/>
      <c r="HKC82"/>
      <c r="HKD82"/>
      <c r="HKE82"/>
      <c r="HKF82"/>
      <c r="HKG82"/>
      <c r="HKH82"/>
      <c r="HKI82"/>
      <c r="HKJ82"/>
      <c r="HKK82"/>
      <c r="HKL82"/>
      <c r="HKM82"/>
      <c r="HKN82"/>
      <c r="HKO82"/>
      <c r="HKP82"/>
      <c r="HKQ82"/>
      <c r="HKR82"/>
      <c r="HKS82"/>
      <c r="HKT82"/>
      <c r="HKU82"/>
      <c r="HKV82"/>
      <c r="HKW82"/>
      <c r="HKX82"/>
      <c r="HKY82"/>
      <c r="HKZ82"/>
      <c r="HLA82"/>
      <c r="HLB82"/>
      <c r="HLC82"/>
      <c r="HLD82"/>
      <c r="HLE82"/>
      <c r="HLF82"/>
      <c r="HLG82"/>
      <c r="HLH82"/>
      <c r="HLI82"/>
      <c r="HLJ82"/>
      <c r="HLK82"/>
      <c r="HLL82"/>
      <c r="HLM82"/>
      <c r="HLN82"/>
      <c r="HLO82"/>
      <c r="HLP82"/>
      <c r="HLQ82"/>
      <c r="HLR82"/>
      <c r="HLS82"/>
      <c r="HLT82"/>
      <c r="HLU82"/>
      <c r="HLV82"/>
      <c r="HLW82"/>
      <c r="HLX82"/>
      <c r="HLY82"/>
      <c r="HLZ82"/>
      <c r="HMA82"/>
      <c r="HMB82"/>
      <c r="HMC82"/>
      <c r="HMD82"/>
      <c r="HME82"/>
      <c r="HMF82"/>
      <c r="HMG82"/>
      <c r="HMH82"/>
      <c r="HMI82"/>
      <c r="HMJ82"/>
      <c r="HMK82"/>
      <c r="HML82"/>
      <c r="HMM82"/>
      <c r="HMN82"/>
      <c r="HMO82"/>
      <c r="HMP82"/>
      <c r="HMQ82"/>
      <c r="HMR82"/>
      <c r="HMS82"/>
      <c r="HMT82"/>
      <c r="HMU82"/>
      <c r="HMV82"/>
      <c r="HMW82"/>
      <c r="HMX82"/>
      <c r="HMY82"/>
      <c r="HMZ82"/>
      <c r="HNA82"/>
      <c r="HNB82"/>
      <c r="HNC82"/>
      <c r="HND82"/>
      <c r="HNE82"/>
      <c r="HNF82"/>
      <c r="HNG82"/>
      <c r="HNH82"/>
      <c r="HNI82"/>
      <c r="HNJ82"/>
      <c r="HNK82"/>
      <c r="HNL82"/>
      <c r="HNM82"/>
      <c r="HNN82"/>
      <c r="HNO82"/>
      <c r="HNP82"/>
      <c r="HNQ82"/>
      <c r="HNR82"/>
      <c r="HNS82"/>
      <c r="HNT82"/>
      <c r="HNU82"/>
      <c r="HNV82"/>
      <c r="HNW82"/>
      <c r="HNX82"/>
      <c r="HNY82"/>
      <c r="HNZ82"/>
      <c r="HOA82"/>
      <c r="HOB82"/>
      <c r="HOC82"/>
      <c r="HOD82"/>
      <c r="HOE82"/>
      <c r="HOF82"/>
      <c r="HOG82"/>
      <c r="HOH82"/>
      <c r="HOI82"/>
      <c r="HOJ82"/>
      <c r="HOK82"/>
      <c r="HOL82"/>
      <c r="HOM82"/>
      <c r="HON82"/>
      <c r="HOO82"/>
      <c r="HOP82"/>
      <c r="HOQ82"/>
      <c r="HOR82"/>
      <c r="HOS82"/>
      <c r="HOT82"/>
      <c r="HOU82"/>
      <c r="HOV82"/>
      <c r="HOW82"/>
      <c r="HOX82"/>
      <c r="HOY82"/>
      <c r="HOZ82"/>
      <c r="HPA82"/>
      <c r="HPB82"/>
      <c r="HPC82"/>
      <c r="HPD82"/>
      <c r="HPE82"/>
      <c r="HPF82"/>
      <c r="HPG82"/>
      <c r="HPH82"/>
      <c r="HPI82"/>
      <c r="HPJ82"/>
      <c r="HPK82"/>
      <c r="HPL82"/>
      <c r="HPM82"/>
      <c r="HPN82"/>
      <c r="HPO82"/>
      <c r="HPP82"/>
      <c r="HPQ82"/>
      <c r="HPR82"/>
      <c r="HPS82"/>
      <c r="HPT82"/>
      <c r="HPU82"/>
      <c r="HPV82"/>
      <c r="HPW82"/>
      <c r="HPX82"/>
      <c r="HPY82"/>
      <c r="HPZ82"/>
      <c r="HQA82"/>
      <c r="HQB82"/>
      <c r="HQC82"/>
      <c r="HQD82"/>
      <c r="HQE82"/>
      <c r="HQF82"/>
      <c r="HQG82"/>
      <c r="HQH82"/>
      <c r="HQI82"/>
      <c r="HQJ82"/>
      <c r="HQK82"/>
      <c r="HQL82"/>
      <c r="HQM82"/>
      <c r="HQN82"/>
      <c r="HQO82"/>
      <c r="HQP82"/>
      <c r="HQQ82"/>
      <c r="HQR82"/>
      <c r="HQS82"/>
      <c r="HQT82"/>
      <c r="HQU82"/>
      <c r="HQV82"/>
      <c r="HQW82"/>
      <c r="HQX82"/>
      <c r="HQY82"/>
      <c r="HQZ82"/>
      <c r="HRA82"/>
      <c r="HRB82"/>
      <c r="HRC82"/>
      <c r="HRD82"/>
      <c r="HRE82"/>
      <c r="HRF82"/>
      <c r="HRG82"/>
      <c r="HRH82"/>
      <c r="HRI82"/>
      <c r="HRJ82"/>
      <c r="HRK82"/>
      <c r="HRL82"/>
      <c r="HRM82"/>
      <c r="HRN82"/>
      <c r="HRO82"/>
      <c r="HRP82"/>
      <c r="HRQ82"/>
      <c r="HRR82"/>
      <c r="HRS82"/>
      <c r="HRT82"/>
      <c r="HRU82"/>
      <c r="HRV82"/>
      <c r="HRW82"/>
      <c r="HRX82"/>
      <c r="HRY82"/>
      <c r="HRZ82"/>
      <c r="HSA82"/>
      <c r="HSB82"/>
      <c r="HSC82"/>
      <c r="HSD82"/>
      <c r="HSE82"/>
      <c r="HSF82"/>
      <c r="HSG82"/>
      <c r="HSH82"/>
      <c r="HSI82"/>
      <c r="HSJ82"/>
      <c r="HSK82"/>
      <c r="HSL82"/>
      <c r="HSM82"/>
      <c r="HSN82"/>
      <c r="HSO82"/>
      <c r="HSP82"/>
      <c r="HSQ82"/>
      <c r="HSR82"/>
      <c r="HSS82"/>
      <c r="HST82"/>
      <c r="HSU82"/>
      <c r="HSV82"/>
      <c r="HSW82"/>
      <c r="HSX82"/>
      <c r="HSY82"/>
      <c r="HSZ82"/>
      <c r="HTA82"/>
      <c r="HTB82"/>
      <c r="HTC82"/>
      <c r="HTD82"/>
      <c r="HTE82"/>
      <c r="HTF82"/>
      <c r="HTG82"/>
      <c r="HTH82"/>
      <c r="HTI82"/>
      <c r="HTJ82"/>
      <c r="HTK82"/>
      <c r="HTL82"/>
      <c r="HTM82"/>
      <c r="HTN82"/>
      <c r="HTO82"/>
      <c r="HTP82"/>
      <c r="HTQ82"/>
      <c r="HTR82"/>
      <c r="HTS82"/>
      <c r="HTT82"/>
      <c r="HTU82"/>
      <c r="HTV82"/>
      <c r="HTW82"/>
      <c r="HTX82"/>
      <c r="HTY82"/>
      <c r="HTZ82"/>
      <c r="HUA82"/>
      <c r="HUB82"/>
      <c r="HUC82"/>
      <c r="HUD82"/>
      <c r="HUE82"/>
      <c r="HUF82"/>
      <c r="HUG82"/>
      <c r="HUH82"/>
      <c r="HUI82"/>
      <c r="HUJ82"/>
      <c r="HUK82"/>
      <c r="HUL82"/>
      <c r="HUM82"/>
      <c r="HUN82"/>
      <c r="HUO82"/>
      <c r="HUP82"/>
      <c r="HUQ82"/>
      <c r="HUR82"/>
      <c r="HUS82"/>
      <c r="HUT82"/>
      <c r="HUU82"/>
      <c r="HUV82"/>
      <c r="HUW82"/>
      <c r="HUX82"/>
      <c r="HUY82"/>
      <c r="HUZ82"/>
      <c r="HVA82"/>
      <c r="HVB82"/>
      <c r="HVC82"/>
      <c r="HVD82"/>
      <c r="HVE82"/>
      <c r="HVF82"/>
      <c r="HVG82"/>
      <c r="HVH82"/>
      <c r="HVI82"/>
      <c r="HVJ82"/>
      <c r="HVK82"/>
      <c r="HVL82"/>
      <c r="HVM82"/>
      <c r="HVN82"/>
      <c r="HVO82"/>
      <c r="HVP82"/>
      <c r="HVQ82"/>
      <c r="HVR82"/>
      <c r="HVS82"/>
      <c r="HVT82"/>
      <c r="HVU82"/>
      <c r="HVV82"/>
      <c r="HVW82"/>
      <c r="HVX82"/>
      <c r="HVY82"/>
      <c r="HVZ82"/>
      <c r="HWA82"/>
      <c r="HWB82"/>
      <c r="HWC82"/>
      <c r="HWD82"/>
      <c r="HWE82"/>
      <c r="HWF82"/>
      <c r="HWG82"/>
      <c r="HWH82"/>
      <c r="HWI82"/>
      <c r="HWJ82"/>
      <c r="HWK82"/>
      <c r="HWL82"/>
      <c r="HWM82"/>
      <c r="HWN82"/>
      <c r="HWO82"/>
      <c r="HWP82"/>
      <c r="HWQ82"/>
      <c r="HWR82"/>
      <c r="HWS82"/>
      <c r="HWT82"/>
      <c r="HWU82"/>
      <c r="HWV82"/>
      <c r="HWW82"/>
      <c r="HWX82"/>
      <c r="HWY82"/>
      <c r="HWZ82"/>
      <c r="HXA82"/>
      <c r="HXB82"/>
      <c r="HXC82"/>
      <c r="HXD82"/>
      <c r="HXE82"/>
      <c r="HXF82"/>
      <c r="HXG82"/>
      <c r="HXH82"/>
      <c r="HXI82"/>
      <c r="HXJ82"/>
      <c r="HXK82"/>
      <c r="HXL82"/>
      <c r="HXM82"/>
      <c r="HXN82"/>
      <c r="HXO82"/>
      <c r="HXP82"/>
      <c r="HXQ82"/>
      <c r="HXR82"/>
      <c r="HXS82"/>
      <c r="HXT82"/>
      <c r="HXU82"/>
      <c r="HXV82"/>
      <c r="HXW82"/>
      <c r="HXX82"/>
      <c r="HXY82"/>
      <c r="HXZ82"/>
      <c r="HYA82"/>
      <c r="HYB82"/>
      <c r="HYC82"/>
      <c r="HYD82"/>
      <c r="HYE82"/>
      <c r="HYF82"/>
      <c r="HYG82"/>
      <c r="HYH82"/>
      <c r="HYI82"/>
      <c r="HYJ82"/>
      <c r="HYK82"/>
      <c r="HYL82"/>
      <c r="HYM82"/>
      <c r="HYN82"/>
      <c r="HYO82"/>
      <c r="HYP82"/>
      <c r="HYQ82"/>
      <c r="HYR82"/>
      <c r="HYS82"/>
      <c r="HYT82"/>
      <c r="HYU82"/>
      <c r="HYV82"/>
      <c r="HYW82"/>
      <c r="HYX82"/>
      <c r="HYY82"/>
      <c r="HYZ82"/>
      <c r="HZA82"/>
      <c r="HZB82"/>
      <c r="HZC82"/>
      <c r="HZD82"/>
      <c r="HZE82"/>
      <c r="HZF82"/>
      <c r="HZG82"/>
      <c r="HZH82"/>
      <c r="HZI82"/>
      <c r="HZJ82"/>
      <c r="HZK82"/>
      <c r="HZL82"/>
      <c r="HZM82"/>
      <c r="HZN82"/>
      <c r="HZO82"/>
      <c r="HZP82"/>
      <c r="HZQ82"/>
      <c r="HZR82"/>
      <c r="HZS82"/>
      <c r="HZT82"/>
      <c r="HZU82"/>
      <c r="HZV82"/>
      <c r="HZW82"/>
      <c r="HZX82"/>
      <c r="HZY82"/>
      <c r="HZZ82"/>
      <c r="IAA82"/>
      <c r="IAB82"/>
      <c r="IAC82"/>
      <c r="IAD82"/>
      <c r="IAE82"/>
      <c r="IAF82"/>
      <c r="IAG82"/>
      <c r="IAH82"/>
      <c r="IAI82"/>
      <c r="IAJ82"/>
      <c r="IAK82"/>
      <c r="IAL82"/>
      <c r="IAM82"/>
      <c r="IAN82"/>
      <c r="IAO82"/>
      <c r="IAP82"/>
      <c r="IAQ82"/>
      <c r="IAR82"/>
      <c r="IAS82"/>
      <c r="IAT82"/>
      <c r="IAU82"/>
      <c r="IAV82"/>
      <c r="IAW82"/>
      <c r="IAX82"/>
      <c r="IAY82"/>
      <c r="IAZ82"/>
      <c r="IBA82"/>
      <c r="IBB82"/>
      <c r="IBC82"/>
      <c r="IBD82"/>
      <c r="IBE82"/>
      <c r="IBF82"/>
      <c r="IBG82"/>
      <c r="IBH82"/>
      <c r="IBI82"/>
      <c r="IBJ82"/>
      <c r="IBK82"/>
      <c r="IBL82"/>
      <c r="IBM82"/>
      <c r="IBN82"/>
      <c r="IBO82"/>
      <c r="IBP82"/>
      <c r="IBQ82"/>
      <c r="IBR82"/>
      <c r="IBS82"/>
      <c r="IBT82"/>
      <c r="IBU82"/>
      <c r="IBV82"/>
      <c r="IBW82"/>
      <c r="IBX82"/>
      <c r="IBY82"/>
      <c r="IBZ82"/>
      <c r="ICA82"/>
      <c r="ICB82"/>
      <c r="ICC82"/>
      <c r="ICD82"/>
      <c r="ICE82"/>
      <c r="ICF82"/>
      <c r="ICG82"/>
      <c r="ICH82"/>
      <c r="ICI82"/>
      <c r="ICJ82"/>
      <c r="ICK82"/>
      <c r="ICL82"/>
      <c r="ICM82"/>
      <c r="ICN82"/>
      <c r="ICO82"/>
      <c r="ICP82"/>
      <c r="ICQ82"/>
      <c r="ICR82"/>
      <c r="ICS82"/>
      <c r="ICT82"/>
      <c r="ICU82"/>
      <c r="ICV82"/>
      <c r="ICW82"/>
      <c r="ICX82"/>
      <c r="ICY82"/>
      <c r="ICZ82"/>
      <c r="IDA82"/>
      <c r="IDB82"/>
      <c r="IDC82"/>
      <c r="IDD82"/>
      <c r="IDE82"/>
      <c r="IDF82"/>
      <c r="IDG82"/>
      <c r="IDH82"/>
      <c r="IDI82"/>
      <c r="IDJ82"/>
      <c r="IDK82"/>
      <c r="IDL82"/>
      <c r="IDM82"/>
      <c r="IDN82"/>
      <c r="IDO82"/>
      <c r="IDP82"/>
      <c r="IDQ82"/>
      <c r="IDR82"/>
      <c r="IDS82"/>
      <c r="IDT82"/>
      <c r="IDU82"/>
      <c r="IDV82"/>
      <c r="IDW82"/>
      <c r="IDX82"/>
      <c r="IDY82"/>
      <c r="IDZ82"/>
      <c r="IEA82"/>
      <c r="IEB82"/>
      <c r="IEC82"/>
      <c r="IED82"/>
      <c r="IEE82"/>
      <c r="IEF82"/>
      <c r="IEG82"/>
      <c r="IEH82"/>
      <c r="IEI82"/>
      <c r="IEJ82"/>
      <c r="IEK82"/>
      <c r="IEL82"/>
      <c r="IEM82"/>
      <c r="IEN82"/>
      <c r="IEO82"/>
      <c r="IEP82"/>
      <c r="IEQ82"/>
      <c r="IER82"/>
      <c r="IES82"/>
      <c r="IET82"/>
      <c r="IEU82"/>
      <c r="IEV82"/>
      <c r="IEW82"/>
      <c r="IEX82"/>
      <c r="IEY82"/>
      <c r="IEZ82"/>
      <c r="IFA82"/>
      <c r="IFB82"/>
      <c r="IFC82"/>
      <c r="IFD82"/>
      <c r="IFE82"/>
      <c r="IFF82"/>
      <c r="IFG82"/>
      <c r="IFH82"/>
      <c r="IFI82"/>
      <c r="IFJ82"/>
      <c r="IFK82"/>
      <c r="IFL82"/>
      <c r="IFM82"/>
      <c r="IFN82"/>
      <c r="IFO82"/>
      <c r="IFP82"/>
      <c r="IFQ82"/>
      <c r="IFR82"/>
      <c r="IFS82"/>
      <c r="IFT82"/>
      <c r="IFU82"/>
      <c r="IFV82"/>
      <c r="IFW82"/>
      <c r="IFX82"/>
      <c r="IFY82"/>
      <c r="IFZ82"/>
      <c r="IGA82"/>
      <c r="IGB82"/>
      <c r="IGC82"/>
      <c r="IGD82"/>
      <c r="IGE82"/>
      <c r="IGF82"/>
      <c r="IGG82"/>
      <c r="IGH82"/>
      <c r="IGI82"/>
      <c r="IGJ82"/>
      <c r="IGK82"/>
      <c r="IGL82"/>
      <c r="IGM82"/>
      <c r="IGN82"/>
      <c r="IGO82"/>
      <c r="IGP82"/>
      <c r="IGQ82"/>
      <c r="IGR82"/>
      <c r="IGS82"/>
      <c r="IGT82"/>
      <c r="IGU82"/>
      <c r="IGV82"/>
      <c r="IGW82"/>
      <c r="IGX82"/>
      <c r="IGY82"/>
      <c r="IGZ82"/>
      <c r="IHA82"/>
      <c r="IHB82"/>
      <c r="IHC82"/>
      <c r="IHD82"/>
      <c r="IHE82"/>
      <c r="IHF82"/>
      <c r="IHG82"/>
      <c r="IHH82"/>
      <c r="IHI82"/>
      <c r="IHJ82"/>
      <c r="IHK82"/>
      <c r="IHL82"/>
      <c r="IHM82"/>
      <c r="IHN82"/>
      <c r="IHO82"/>
      <c r="IHP82"/>
      <c r="IHQ82"/>
      <c r="IHR82"/>
      <c r="IHS82"/>
      <c r="IHT82"/>
      <c r="IHU82"/>
      <c r="IHV82"/>
      <c r="IHW82"/>
      <c r="IHX82"/>
      <c r="IHY82"/>
      <c r="IHZ82"/>
      <c r="IIA82"/>
      <c r="IIB82"/>
      <c r="IIC82"/>
      <c r="IID82"/>
      <c r="IIE82"/>
      <c r="IIF82"/>
      <c r="IIG82"/>
      <c r="IIH82"/>
      <c r="III82"/>
      <c r="IIJ82"/>
      <c r="IIK82"/>
      <c r="IIL82"/>
      <c r="IIM82"/>
      <c r="IIN82"/>
      <c r="IIO82"/>
      <c r="IIP82"/>
      <c r="IIQ82"/>
      <c r="IIR82"/>
      <c r="IIS82"/>
      <c r="IIT82"/>
      <c r="IIU82"/>
      <c r="IIV82"/>
      <c r="IIW82"/>
      <c r="IIX82"/>
      <c r="IIY82"/>
      <c r="IIZ82"/>
      <c r="IJA82"/>
      <c r="IJB82"/>
      <c r="IJC82"/>
      <c r="IJD82"/>
      <c r="IJE82"/>
      <c r="IJF82"/>
      <c r="IJG82"/>
      <c r="IJH82"/>
      <c r="IJI82"/>
      <c r="IJJ82"/>
      <c r="IJK82"/>
      <c r="IJL82"/>
      <c r="IJM82"/>
      <c r="IJN82"/>
      <c r="IJO82"/>
      <c r="IJP82"/>
      <c r="IJQ82"/>
      <c r="IJR82"/>
      <c r="IJS82"/>
      <c r="IJT82"/>
      <c r="IJU82"/>
      <c r="IJV82"/>
      <c r="IJW82"/>
      <c r="IJX82"/>
      <c r="IJY82"/>
      <c r="IJZ82"/>
      <c r="IKA82"/>
      <c r="IKB82"/>
      <c r="IKC82"/>
      <c r="IKD82"/>
      <c r="IKE82"/>
      <c r="IKF82"/>
      <c r="IKG82"/>
      <c r="IKH82"/>
      <c r="IKI82"/>
      <c r="IKJ82"/>
      <c r="IKK82"/>
      <c r="IKL82"/>
      <c r="IKM82"/>
      <c r="IKN82"/>
      <c r="IKO82"/>
      <c r="IKP82"/>
      <c r="IKQ82"/>
      <c r="IKR82"/>
      <c r="IKS82"/>
      <c r="IKT82"/>
      <c r="IKU82"/>
      <c r="IKV82"/>
      <c r="IKW82"/>
      <c r="IKX82"/>
      <c r="IKY82"/>
      <c r="IKZ82"/>
      <c r="ILA82"/>
      <c r="ILB82"/>
      <c r="ILC82"/>
      <c r="ILD82"/>
      <c r="ILE82"/>
      <c r="ILF82"/>
      <c r="ILG82"/>
      <c r="ILH82"/>
      <c r="ILI82"/>
      <c r="ILJ82"/>
      <c r="ILK82"/>
      <c r="ILL82"/>
      <c r="ILM82"/>
      <c r="ILN82"/>
      <c r="ILO82"/>
      <c r="ILP82"/>
      <c r="ILQ82"/>
      <c r="ILR82"/>
      <c r="ILS82"/>
      <c r="ILT82"/>
      <c r="ILU82"/>
      <c r="ILV82"/>
      <c r="ILW82"/>
      <c r="ILX82"/>
      <c r="ILY82"/>
      <c r="ILZ82"/>
      <c r="IMA82"/>
      <c r="IMB82"/>
      <c r="IMC82"/>
      <c r="IMD82"/>
      <c r="IME82"/>
      <c r="IMF82"/>
      <c r="IMG82"/>
      <c r="IMH82"/>
      <c r="IMI82"/>
      <c r="IMJ82"/>
      <c r="IMK82"/>
      <c r="IML82"/>
      <c r="IMM82"/>
      <c r="IMN82"/>
      <c r="IMO82"/>
      <c r="IMP82"/>
      <c r="IMQ82"/>
      <c r="IMR82"/>
      <c r="IMS82"/>
      <c r="IMT82"/>
      <c r="IMU82"/>
      <c r="IMV82"/>
      <c r="IMW82"/>
      <c r="IMX82"/>
      <c r="IMY82"/>
      <c r="IMZ82"/>
      <c r="INA82"/>
      <c r="INB82"/>
      <c r="INC82"/>
      <c r="IND82"/>
      <c r="INE82"/>
      <c r="INF82"/>
      <c r="ING82"/>
      <c r="INH82"/>
      <c r="INI82"/>
      <c r="INJ82"/>
      <c r="INK82"/>
      <c r="INL82"/>
      <c r="INM82"/>
      <c r="INN82"/>
      <c r="INO82"/>
      <c r="INP82"/>
      <c r="INQ82"/>
      <c r="INR82"/>
      <c r="INS82"/>
      <c r="INT82"/>
      <c r="INU82"/>
      <c r="INV82"/>
      <c r="INW82"/>
      <c r="INX82"/>
      <c r="INY82"/>
      <c r="INZ82"/>
      <c r="IOA82"/>
      <c r="IOB82"/>
      <c r="IOC82"/>
      <c r="IOD82"/>
      <c r="IOE82"/>
      <c r="IOF82"/>
      <c r="IOG82"/>
      <c r="IOH82"/>
      <c r="IOI82"/>
      <c r="IOJ82"/>
      <c r="IOK82"/>
      <c r="IOL82"/>
      <c r="IOM82"/>
      <c r="ION82"/>
      <c r="IOO82"/>
      <c r="IOP82"/>
      <c r="IOQ82"/>
      <c r="IOR82"/>
      <c r="IOS82"/>
      <c r="IOT82"/>
      <c r="IOU82"/>
      <c r="IOV82"/>
      <c r="IOW82"/>
      <c r="IOX82"/>
      <c r="IOY82"/>
      <c r="IOZ82"/>
      <c r="IPA82"/>
      <c r="IPB82"/>
      <c r="IPC82"/>
      <c r="IPD82"/>
      <c r="IPE82"/>
      <c r="IPF82"/>
      <c r="IPG82"/>
      <c r="IPH82"/>
      <c r="IPI82"/>
      <c r="IPJ82"/>
      <c r="IPK82"/>
      <c r="IPL82"/>
      <c r="IPM82"/>
      <c r="IPN82"/>
      <c r="IPO82"/>
      <c r="IPP82"/>
      <c r="IPQ82"/>
      <c r="IPR82"/>
      <c r="IPS82"/>
      <c r="IPT82"/>
      <c r="IPU82"/>
      <c r="IPV82"/>
      <c r="IPW82"/>
      <c r="IPX82"/>
      <c r="IPY82"/>
      <c r="IPZ82"/>
      <c r="IQA82"/>
      <c r="IQB82"/>
      <c r="IQC82"/>
      <c r="IQD82"/>
      <c r="IQE82"/>
      <c r="IQF82"/>
      <c r="IQG82"/>
      <c r="IQH82"/>
      <c r="IQI82"/>
      <c r="IQJ82"/>
      <c r="IQK82"/>
      <c r="IQL82"/>
      <c r="IQM82"/>
      <c r="IQN82"/>
      <c r="IQO82"/>
      <c r="IQP82"/>
      <c r="IQQ82"/>
      <c r="IQR82"/>
      <c r="IQS82"/>
      <c r="IQT82"/>
      <c r="IQU82"/>
      <c r="IQV82"/>
      <c r="IQW82"/>
      <c r="IQX82"/>
      <c r="IQY82"/>
      <c r="IQZ82"/>
      <c r="IRA82"/>
      <c r="IRB82"/>
      <c r="IRC82"/>
      <c r="IRD82"/>
      <c r="IRE82"/>
      <c r="IRF82"/>
      <c r="IRG82"/>
      <c r="IRH82"/>
      <c r="IRI82"/>
      <c r="IRJ82"/>
      <c r="IRK82"/>
      <c r="IRL82"/>
      <c r="IRM82"/>
      <c r="IRN82"/>
      <c r="IRO82"/>
      <c r="IRP82"/>
      <c r="IRQ82"/>
      <c r="IRR82"/>
      <c r="IRS82"/>
      <c r="IRT82"/>
      <c r="IRU82"/>
      <c r="IRV82"/>
      <c r="IRW82"/>
      <c r="IRX82"/>
      <c r="IRY82"/>
      <c r="IRZ82"/>
      <c r="ISA82"/>
      <c r="ISB82"/>
      <c r="ISC82"/>
      <c r="ISD82"/>
      <c r="ISE82"/>
      <c r="ISF82"/>
      <c r="ISG82"/>
      <c r="ISH82"/>
      <c r="ISI82"/>
      <c r="ISJ82"/>
      <c r="ISK82"/>
      <c r="ISL82"/>
      <c r="ISM82"/>
      <c r="ISN82"/>
      <c r="ISO82"/>
      <c r="ISP82"/>
      <c r="ISQ82"/>
      <c r="ISR82"/>
      <c r="ISS82"/>
      <c r="IST82"/>
      <c r="ISU82"/>
      <c r="ISV82"/>
      <c r="ISW82"/>
      <c r="ISX82"/>
      <c r="ISY82"/>
      <c r="ISZ82"/>
      <c r="ITA82"/>
      <c r="ITB82"/>
      <c r="ITC82"/>
      <c r="ITD82"/>
      <c r="ITE82"/>
      <c r="ITF82"/>
      <c r="ITG82"/>
      <c r="ITH82"/>
      <c r="ITI82"/>
      <c r="ITJ82"/>
      <c r="ITK82"/>
      <c r="ITL82"/>
      <c r="ITM82"/>
      <c r="ITN82"/>
      <c r="ITO82"/>
      <c r="ITP82"/>
      <c r="ITQ82"/>
      <c r="ITR82"/>
      <c r="ITS82"/>
      <c r="ITT82"/>
      <c r="ITU82"/>
      <c r="ITV82"/>
      <c r="ITW82"/>
      <c r="ITX82"/>
      <c r="ITY82"/>
      <c r="ITZ82"/>
      <c r="IUA82"/>
      <c r="IUB82"/>
      <c r="IUC82"/>
      <c r="IUD82"/>
      <c r="IUE82"/>
      <c r="IUF82"/>
      <c r="IUG82"/>
      <c r="IUH82"/>
      <c r="IUI82"/>
      <c r="IUJ82"/>
      <c r="IUK82"/>
      <c r="IUL82"/>
      <c r="IUM82"/>
      <c r="IUN82"/>
      <c r="IUO82"/>
      <c r="IUP82"/>
      <c r="IUQ82"/>
      <c r="IUR82"/>
      <c r="IUS82"/>
      <c r="IUT82"/>
      <c r="IUU82"/>
      <c r="IUV82"/>
      <c r="IUW82"/>
      <c r="IUX82"/>
      <c r="IUY82"/>
      <c r="IUZ82"/>
      <c r="IVA82"/>
      <c r="IVB82"/>
      <c r="IVC82"/>
      <c r="IVD82"/>
      <c r="IVE82"/>
      <c r="IVF82"/>
      <c r="IVG82"/>
      <c r="IVH82"/>
      <c r="IVI82"/>
      <c r="IVJ82"/>
      <c r="IVK82"/>
      <c r="IVL82"/>
      <c r="IVM82"/>
      <c r="IVN82"/>
      <c r="IVO82"/>
      <c r="IVP82"/>
      <c r="IVQ82"/>
      <c r="IVR82"/>
      <c r="IVS82"/>
      <c r="IVT82"/>
      <c r="IVU82"/>
      <c r="IVV82"/>
      <c r="IVW82"/>
      <c r="IVX82"/>
      <c r="IVY82"/>
      <c r="IVZ82"/>
      <c r="IWA82"/>
      <c r="IWB82"/>
      <c r="IWC82"/>
      <c r="IWD82"/>
      <c r="IWE82"/>
      <c r="IWF82"/>
      <c r="IWG82"/>
      <c r="IWH82"/>
      <c r="IWI82"/>
      <c r="IWJ82"/>
      <c r="IWK82"/>
      <c r="IWL82"/>
      <c r="IWM82"/>
      <c r="IWN82"/>
      <c r="IWO82"/>
      <c r="IWP82"/>
      <c r="IWQ82"/>
      <c r="IWR82"/>
      <c r="IWS82"/>
      <c r="IWT82"/>
      <c r="IWU82"/>
      <c r="IWV82"/>
      <c r="IWW82"/>
      <c r="IWX82"/>
      <c r="IWY82"/>
      <c r="IWZ82"/>
      <c r="IXA82"/>
      <c r="IXB82"/>
      <c r="IXC82"/>
      <c r="IXD82"/>
      <c r="IXE82"/>
      <c r="IXF82"/>
      <c r="IXG82"/>
      <c r="IXH82"/>
      <c r="IXI82"/>
      <c r="IXJ82"/>
      <c r="IXK82"/>
      <c r="IXL82"/>
      <c r="IXM82"/>
      <c r="IXN82"/>
      <c r="IXO82"/>
      <c r="IXP82"/>
      <c r="IXQ82"/>
      <c r="IXR82"/>
      <c r="IXS82"/>
      <c r="IXT82"/>
      <c r="IXU82"/>
      <c r="IXV82"/>
      <c r="IXW82"/>
      <c r="IXX82"/>
      <c r="IXY82"/>
      <c r="IXZ82"/>
      <c r="IYA82"/>
      <c r="IYB82"/>
      <c r="IYC82"/>
      <c r="IYD82"/>
      <c r="IYE82"/>
      <c r="IYF82"/>
      <c r="IYG82"/>
      <c r="IYH82"/>
      <c r="IYI82"/>
      <c r="IYJ82"/>
      <c r="IYK82"/>
      <c r="IYL82"/>
      <c r="IYM82"/>
      <c r="IYN82"/>
      <c r="IYO82"/>
      <c r="IYP82"/>
      <c r="IYQ82"/>
      <c r="IYR82"/>
      <c r="IYS82"/>
      <c r="IYT82"/>
      <c r="IYU82"/>
      <c r="IYV82"/>
      <c r="IYW82"/>
      <c r="IYX82"/>
      <c r="IYY82"/>
      <c r="IYZ82"/>
      <c r="IZA82"/>
      <c r="IZB82"/>
      <c r="IZC82"/>
      <c r="IZD82"/>
      <c r="IZE82"/>
      <c r="IZF82"/>
      <c r="IZG82"/>
      <c r="IZH82"/>
      <c r="IZI82"/>
      <c r="IZJ82"/>
      <c r="IZK82"/>
      <c r="IZL82"/>
      <c r="IZM82"/>
      <c r="IZN82"/>
      <c r="IZO82"/>
      <c r="IZP82"/>
      <c r="IZQ82"/>
      <c r="IZR82"/>
      <c r="IZS82"/>
      <c r="IZT82"/>
      <c r="IZU82"/>
      <c r="IZV82"/>
      <c r="IZW82"/>
      <c r="IZX82"/>
      <c r="IZY82"/>
      <c r="IZZ82"/>
      <c r="JAA82"/>
      <c r="JAB82"/>
      <c r="JAC82"/>
      <c r="JAD82"/>
      <c r="JAE82"/>
      <c r="JAF82"/>
      <c r="JAG82"/>
      <c r="JAH82"/>
      <c r="JAI82"/>
      <c r="JAJ82"/>
      <c r="JAK82"/>
      <c r="JAL82"/>
      <c r="JAM82"/>
      <c r="JAN82"/>
      <c r="JAO82"/>
      <c r="JAP82"/>
      <c r="JAQ82"/>
      <c r="JAR82"/>
      <c r="JAS82"/>
      <c r="JAT82"/>
      <c r="JAU82"/>
      <c r="JAV82"/>
      <c r="JAW82"/>
      <c r="JAX82"/>
      <c r="JAY82"/>
      <c r="JAZ82"/>
      <c r="JBA82"/>
      <c r="JBB82"/>
      <c r="JBC82"/>
      <c r="JBD82"/>
      <c r="JBE82"/>
      <c r="JBF82"/>
      <c r="JBG82"/>
      <c r="JBH82"/>
      <c r="JBI82"/>
      <c r="JBJ82"/>
      <c r="JBK82"/>
      <c r="JBL82"/>
      <c r="JBM82"/>
      <c r="JBN82"/>
      <c r="JBO82"/>
      <c r="JBP82"/>
      <c r="JBQ82"/>
      <c r="JBR82"/>
      <c r="JBS82"/>
      <c r="JBT82"/>
      <c r="JBU82"/>
      <c r="JBV82"/>
      <c r="JBW82"/>
      <c r="JBX82"/>
      <c r="JBY82"/>
      <c r="JBZ82"/>
      <c r="JCA82"/>
      <c r="JCB82"/>
      <c r="JCC82"/>
      <c r="JCD82"/>
      <c r="JCE82"/>
      <c r="JCF82"/>
      <c r="JCG82"/>
      <c r="JCH82"/>
      <c r="JCI82"/>
      <c r="JCJ82"/>
      <c r="JCK82"/>
      <c r="JCL82"/>
      <c r="JCM82"/>
      <c r="JCN82"/>
      <c r="JCO82"/>
      <c r="JCP82"/>
      <c r="JCQ82"/>
      <c r="JCR82"/>
      <c r="JCS82"/>
      <c r="JCT82"/>
      <c r="JCU82"/>
      <c r="JCV82"/>
      <c r="JCW82"/>
      <c r="JCX82"/>
      <c r="JCY82"/>
      <c r="JCZ82"/>
      <c r="JDA82"/>
      <c r="JDB82"/>
      <c r="JDC82"/>
      <c r="JDD82"/>
      <c r="JDE82"/>
      <c r="JDF82"/>
      <c r="JDG82"/>
      <c r="JDH82"/>
      <c r="JDI82"/>
      <c r="JDJ82"/>
      <c r="JDK82"/>
      <c r="JDL82"/>
      <c r="JDM82"/>
      <c r="JDN82"/>
      <c r="JDO82"/>
      <c r="JDP82"/>
      <c r="JDQ82"/>
      <c r="JDR82"/>
      <c r="JDS82"/>
      <c r="JDT82"/>
      <c r="JDU82"/>
      <c r="JDV82"/>
      <c r="JDW82"/>
      <c r="JDX82"/>
      <c r="JDY82"/>
      <c r="JDZ82"/>
      <c r="JEA82"/>
      <c r="JEB82"/>
      <c r="JEC82"/>
      <c r="JED82"/>
      <c r="JEE82"/>
      <c r="JEF82"/>
      <c r="JEG82"/>
      <c r="JEH82"/>
      <c r="JEI82"/>
      <c r="JEJ82"/>
      <c r="JEK82"/>
      <c r="JEL82"/>
      <c r="JEM82"/>
      <c r="JEN82"/>
      <c r="JEO82"/>
      <c r="JEP82"/>
      <c r="JEQ82"/>
      <c r="JER82"/>
      <c r="JES82"/>
      <c r="JET82"/>
      <c r="JEU82"/>
      <c r="JEV82"/>
      <c r="JEW82"/>
      <c r="JEX82"/>
      <c r="JEY82"/>
      <c r="JEZ82"/>
      <c r="JFA82"/>
      <c r="JFB82"/>
      <c r="JFC82"/>
      <c r="JFD82"/>
      <c r="JFE82"/>
      <c r="JFF82"/>
      <c r="JFG82"/>
      <c r="JFH82"/>
      <c r="JFI82"/>
      <c r="JFJ82"/>
      <c r="JFK82"/>
      <c r="JFL82"/>
      <c r="JFM82"/>
      <c r="JFN82"/>
      <c r="JFO82"/>
      <c r="JFP82"/>
      <c r="JFQ82"/>
      <c r="JFR82"/>
      <c r="JFS82"/>
      <c r="JFT82"/>
      <c r="JFU82"/>
      <c r="JFV82"/>
      <c r="JFW82"/>
      <c r="JFX82"/>
      <c r="JFY82"/>
      <c r="JFZ82"/>
      <c r="JGA82"/>
      <c r="JGB82"/>
      <c r="JGC82"/>
      <c r="JGD82"/>
      <c r="JGE82"/>
      <c r="JGF82"/>
      <c r="JGG82"/>
      <c r="JGH82"/>
      <c r="JGI82"/>
      <c r="JGJ82"/>
      <c r="JGK82"/>
      <c r="JGL82"/>
      <c r="JGM82"/>
      <c r="JGN82"/>
      <c r="JGO82"/>
      <c r="JGP82"/>
      <c r="JGQ82"/>
      <c r="JGR82"/>
      <c r="JGS82"/>
      <c r="JGT82"/>
      <c r="JGU82"/>
      <c r="JGV82"/>
      <c r="JGW82"/>
      <c r="JGX82"/>
      <c r="JGY82"/>
      <c r="JGZ82"/>
      <c r="JHA82"/>
      <c r="JHB82"/>
      <c r="JHC82"/>
      <c r="JHD82"/>
      <c r="JHE82"/>
      <c r="JHF82"/>
      <c r="JHG82"/>
      <c r="JHH82"/>
      <c r="JHI82"/>
      <c r="JHJ82"/>
      <c r="JHK82"/>
      <c r="JHL82"/>
      <c r="JHM82"/>
      <c r="JHN82"/>
      <c r="JHO82"/>
      <c r="JHP82"/>
      <c r="JHQ82"/>
      <c r="JHR82"/>
      <c r="JHS82"/>
      <c r="JHT82"/>
      <c r="JHU82"/>
      <c r="JHV82"/>
      <c r="JHW82"/>
      <c r="JHX82"/>
      <c r="JHY82"/>
      <c r="JHZ82"/>
      <c r="JIA82"/>
      <c r="JIB82"/>
      <c r="JIC82"/>
      <c r="JID82"/>
      <c r="JIE82"/>
      <c r="JIF82"/>
      <c r="JIG82"/>
      <c r="JIH82"/>
      <c r="JII82"/>
      <c r="JIJ82"/>
      <c r="JIK82"/>
      <c r="JIL82"/>
      <c r="JIM82"/>
      <c r="JIN82"/>
      <c r="JIO82"/>
      <c r="JIP82"/>
      <c r="JIQ82"/>
      <c r="JIR82"/>
      <c r="JIS82"/>
      <c r="JIT82"/>
      <c r="JIU82"/>
      <c r="JIV82"/>
      <c r="JIW82"/>
      <c r="JIX82"/>
      <c r="JIY82"/>
      <c r="JIZ82"/>
      <c r="JJA82"/>
      <c r="JJB82"/>
      <c r="JJC82"/>
      <c r="JJD82"/>
      <c r="JJE82"/>
      <c r="JJF82"/>
      <c r="JJG82"/>
      <c r="JJH82"/>
      <c r="JJI82"/>
      <c r="JJJ82"/>
      <c r="JJK82"/>
      <c r="JJL82"/>
      <c r="JJM82"/>
      <c r="JJN82"/>
      <c r="JJO82"/>
      <c r="JJP82"/>
      <c r="JJQ82"/>
      <c r="JJR82"/>
      <c r="JJS82"/>
      <c r="JJT82"/>
      <c r="JJU82"/>
      <c r="JJV82"/>
      <c r="JJW82"/>
      <c r="JJX82"/>
      <c r="JJY82"/>
      <c r="JJZ82"/>
      <c r="JKA82"/>
      <c r="JKB82"/>
      <c r="JKC82"/>
      <c r="JKD82"/>
      <c r="JKE82"/>
      <c r="JKF82"/>
      <c r="JKG82"/>
      <c r="JKH82"/>
      <c r="JKI82"/>
      <c r="JKJ82"/>
      <c r="JKK82"/>
      <c r="JKL82"/>
      <c r="JKM82"/>
      <c r="JKN82"/>
      <c r="JKO82"/>
      <c r="JKP82"/>
      <c r="JKQ82"/>
      <c r="JKR82"/>
      <c r="JKS82"/>
      <c r="JKT82"/>
      <c r="JKU82"/>
      <c r="JKV82"/>
      <c r="JKW82"/>
      <c r="JKX82"/>
      <c r="JKY82"/>
      <c r="JKZ82"/>
      <c r="JLA82"/>
      <c r="JLB82"/>
      <c r="JLC82"/>
      <c r="JLD82"/>
      <c r="JLE82"/>
      <c r="JLF82"/>
      <c r="JLG82"/>
      <c r="JLH82"/>
      <c r="JLI82"/>
      <c r="JLJ82"/>
      <c r="JLK82"/>
      <c r="JLL82"/>
      <c r="JLM82"/>
      <c r="JLN82"/>
      <c r="JLO82"/>
      <c r="JLP82"/>
      <c r="JLQ82"/>
      <c r="JLR82"/>
      <c r="JLS82"/>
      <c r="JLT82"/>
      <c r="JLU82"/>
      <c r="JLV82"/>
      <c r="JLW82"/>
      <c r="JLX82"/>
      <c r="JLY82"/>
      <c r="JLZ82"/>
      <c r="JMA82"/>
      <c r="JMB82"/>
      <c r="JMC82"/>
      <c r="JMD82"/>
      <c r="JME82"/>
      <c r="JMF82"/>
      <c r="JMG82"/>
      <c r="JMH82"/>
      <c r="JMI82"/>
      <c r="JMJ82"/>
      <c r="JMK82"/>
      <c r="JML82"/>
      <c r="JMM82"/>
      <c r="JMN82"/>
      <c r="JMO82"/>
      <c r="JMP82"/>
      <c r="JMQ82"/>
      <c r="JMR82"/>
      <c r="JMS82"/>
      <c r="JMT82"/>
      <c r="JMU82"/>
      <c r="JMV82"/>
      <c r="JMW82"/>
      <c r="JMX82"/>
      <c r="JMY82"/>
      <c r="JMZ82"/>
      <c r="JNA82"/>
      <c r="JNB82"/>
      <c r="JNC82"/>
      <c r="JND82"/>
      <c r="JNE82"/>
      <c r="JNF82"/>
      <c r="JNG82"/>
      <c r="JNH82"/>
      <c r="JNI82"/>
      <c r="JNJ82"/>
      <c r="JNK82"/>
      <c r="JNL82"/>
      <c r="JNM82"/>
      <c r="JNN82"/>
      <c r="JNO82"/>
      <c r="JNP82"/>
      <c r="JNQ82"/>
      <c r="JNR82"/>
      <c r="JNS82"/>
      <c r="JNT82"/>
      <c r="JNU82"/>
      <c r="JNV82"/>
      <c r="JNW82"/>
      <c r="JNX82"/>
      <c r="JNY82"/>
      <c r="JNZ82"/>
      <c r="JOA82"/>
      <c r="JOB82"/>
      <c r="JOC82"/>
      <c r="JOD82"/>
      <c r="JOE82"/>
      <c r="JOF82"/>
      <c r="JOG82"/>
      <c r="JOH82"/>
      <c r="JOI82"/>
      <c r="JOJ82"/>
      <c r="JOK82"/>
      <c r="JOL82"/>
      <c r="JOM82"/>
      <c r="JON82"/>
      <c r="JOO82"/>
      <c r="JOP82"/>
      <c r="JOQ82"/>
      <c r="JOR82"/>
      <c r="JOS82"/>
      <c r="JOT82"/>
      <c r="JOU82"/>
      <c r="JOV82"/>
      <c r="JOW82"/>
      <c r="JOX82"/>
      <c r="JOY82"/>
      <c r="JOZ82"/>
      <c r="JPA82"/>
      <c r="JPB82"/>
      <c r="JPC82"/>
      <c r="JPD82"/>
      <c r="JPE82"/>
      <c r="JPF82"/>
      <c r="JPG82"/>
      <c r="JPH82"/>
      <c r="JPI82"/>
      <c r="JPJ82"/>
      <c r="JPK82"/>
      <c r="JPL82"/>
      <c r="JPM82"/>
      <c r="JPN82"/>
      <c r="JPO82"/>
      <c r="JPP82"/>
      <c r="JPQ82"/>
      <c r="JPR82"/>
      <c r="JPS82"/>
      <c r="JPT82"/>
      <c r="JPU82"/>
      <c r="JPV82"/>
      <c r="JPW82"/>
      <c r="JPX82"/>
      <c r="JPY82"/>
      <c r="JPZ82"/>
      <c r="JQA82"/>
      <c r="JQB82"/>
      <c r="JQC82"/>
      <c r="JQD82"/>
      <c r="JQE82"/>
      <c r="JQF82"/>
      <c r="JQG82"/>
      <c r="JQH82"/>
      <c r="JQI82"/>
      <c r="JQJ82"/>
      <c r="JQK82"/>
      <c r="JQL82"/>
      <c r="JQM82"/>
      <c r="JQN82"/>
      <c r="JQO82"/>
      <c r="JQP82"/>
      <c r="JQQ82"/>
      <c r="JQR82"/>
      <c r="JQS82"/>
      <c r="JQT82"/>
      <c r="JQU82"/>
      <c r="JQV82"/>
      <c r="JQW82"/>
      <c r="JQX82"/>
      <c r="JQY82"/>
      <c r="JQZ82"/>
      <c r="JRA82"/>
      <c r="JRB82"/>
      <c r="JRC82"/>
      <c r="JRD82"/>
      <c r="JRE82"/>
      <c r="JRF82"/>
      <c r="JRG82"/>
      <c r="JRH82"/>
      <c r="JRI82"/>
      <c r="JRJ82"/>
      <c r="JRK82"/>
      <c r="JRL82"/>
      <c r="JRM82"/>
      <c r="JRN82"/>
      <c r="JRO82"/>
      <c r="JRP82"/>
      <c r="JRQ82"/>
      <c r="JRR82"/>
      <c r="JRS82"/>
      <c r="JRT82"/>
      <c r="JRU82"/>
      <c r="JRV82"/>
      <c r="JRW82"/>
      <c r="JRX82"/>
      <c r="JRY82"/>
      <c r="JRZ82"/>
      <c r="JSA82"/>
      <c r="JSB82"/>
      <c r="JSC82"/>
      <c r="JSD82"/>
      <c r="JSE82"/>
      <c r="JSF82"/>
      <c r="JSG82"/>
      <c r="JSH82"/>
      <c r="JSI82"/>
      <c r="JSJ82"/>
      <c r="JSK82"/>
      <c r="JSL82"/>
      <c r="JSM82"/>
      <c r="JSN82"/>
      <c r="JSO82"/>
      <c r="JSP82"/>
      <c r="JSQ82"/>
      <c r="JSR82"/>
      <c r="JSS82"/>
      <c r="JST82"/>
      <c r="JSU82"/>
      <c r="JSV82"/>
      <c r="JSW82"/>
      <c r="JSX82"/>
      <c r="JSY82"/>
      <c r="JSZ82"/>
      <c r="JTA82"/>
      <c r="JTB82"/>
      <c r="JTC82"/>
      <c r="JTD82"/>
      <c r="JTE82"/>
      <c r="JTF82"/>
      <c r="JTG82"/>
      <c r="JTH82"/>
      <c r="JTI82"/>
      <c r="JTJ82"/>
      <c r="JTK82"/>
      <c r="JTL82"/>
      <c r="JTM82"/>
      <c r="JTN82"/>
      <c r="JTO82"/>
      <c r="JTP82"/>
      <c r="JTQ82"/>
      <c r="JTR82"/>
      <c r="JTS82"/>
      <c r="JTT82"/>
      <c r="JTU82"/>
      <c r="JTV82"/>
      <c r="JTW82"/>
      <c r="JTX82"/>
      <c r="JTY82"/>
      <c r="JTZ82"/>
      <c r="JUA82"/>
      <c r="JUB82"/>
      <c r="JUC82"/>
      <c r="JUD82"/>
      <c r="JUE82"/>
      <c r="JUF82"/>
      <c r="JUG82"/>
      <c r="JUH82"/>
      <c r="JUI82"/>
      <c r="JUJ82"/>
      <c r="JUK82"/>
      <c r="JUL82"/>
      <c r="JUM82"/>
      <c r="JUN82"/>
      <c r="JUO82"/>
      <c r="JUP82"/>
      <c r="JUQ82"/>
      <c r="JUR82"/>
      <c r="JUS82"/>
      <c r="JUT82"/>
      <c r="JUU82"/>
      <c r="JUV82"/>
      <c r="JUW82"/>
      <c r="JUX82"/>
      <c r="JUY82"/>
      <c r="JUZ82"/>
      <c r="JVA82"/>
      <c r="JVB82"/>
      <c r="JVC82"/>
      <c r="JVD82"/>
      <c r="JVE82"/>
      <c r="JVF82"/>
      <c r="JVG82"/>
      <c r="JVH82"/>
      <c r="JVI82"/>
      <c r="JVJ82"/>
      <c r="JVK82"/>
      <c r="JVL82"/>
      <c r="JVM82"/>
      <c r="JVN82"/>
      <c r="JVO82"/>
      <c r="JVP82"/>
      <c r="JVQ82"/>
      <c r="JVR82"/>
      <c r="JVS82"/>
      <c r="JVT82"/>
      <c r="JVU82"/>
      <c r="JVV82"/>
      <c r="JVW82"/>
      <c r="JVX82"/>
      <c r="JVY82"/>
      <c r="JVZ82"/>
      <c r="JWA82"/>
      <c r="JWB82"/>
      <c r="JWC82"/>
      <c r="JWD82"/>
      <c r="JWE82"/>
      <c r="JWF82"/>
      <c r="JWG82"/>
      <c r="JWH82"/>
      <c r="JWI82"/>
      <c r="JWJ82"/>
      <c r="JWK82"/>
      <c r="JWL82"/>
      <c r="JWM82"/>
      <c r="JWN82"/>
      <c r="JWO82"/>
      <c r="JWP82"/>
      <c r="JWQ82"/>
      <c r="JWR82"/>
      <c r="JWS82"/>
      <c r="JWT82"/>
      <c r="JWU82"/>
      <c r="JWV82"/>
      <c r="JWW82"/>
      <c r="JWX82"/>
      <c r="JWY82"/>
      <c r="JWZ82"/>
      <c r="JXA82"/>
      <c r="JXB82"/>
      <c r="JXC82"/>
      <c r="JXD82"/>
      <c r="JXE82"/>
      <c r="JXF82"/>
      <c r="JXG82"/>
      <c r="JXH82"/>
      <c r="JXI82"/>
      <c r="JXJ82"/>
      <c r="JXK82"/>
      <c r="JXL82"/>
      <c r="JXM82"/>
      <c r="JXN82"/>
      <c r="JXO82"/>
      <c r="JXP82"/>
      <c r="JXQ82"/>
      <c r="JXR82"/>
      <c r="JXS82"/>
      <c r="JXT82"/>
      <c r="JXU82"/>
      <c r="JXV82"/>
      <c r="JXW82"/>
      <c r="JXX82"/>
      <c r="JXY82"/>
      <c r="JXZ82"/>
      <c r="JYA82"/>
      <c r="JYB82"/>
      <c r="JYC82"/>
      <c r="JYD82"/>
      <c r="JYE82"/>
      <c r="JYF82"/>
      <c r="JYG82"/>
      <c r="JYH82"/>
      <c r="JYI82"/>
      <c r="JYJ82"/>
      <c r="JYK82"/>
      <c r="JYL82"/>
      <c r="JYM82"/>
      <c r="JYN82"/>
      <c r="JYO82"/>
      <c r="JYP82"/>
      <c r="JYQ82"/>
      <c r="JYR82"/>
      <c r="JYS82"/>
      <c r="JYT82"/>
      <c r="JYU82"/>
      <c r="JYV82"/>
      <c r="JYW82"/>
      <c r="JYX82"/>
      <c r="JYY82"/>
      <c r="JYZ82"/>
      <c r="JZA82"/>
      <c r="JZB82"/>
      <c r="JZC82"/>
      <c r="JZD82"/>
      <c r="JZE82"/>
      <c r="JZF82"/>
      <c r="JZG82"/>
      <c r="JZH82"/>
      <c r="JZI82"/>
      <c r="JZJ82"/>
      <c r="JZK82"/>
      <c r="JZL82"/>
      <c r="JZM82"/>
      <c r="JZN82"/>
      <c r="JZO82"/>
      <c r="JZP82"/>
      <c r="JZQ82"/>
      <c r="JZR82"/>
      <c r="JZS82"/>
      <c r="JZT82"/>
      <c r="JZU82"/>
      <c r="JZV82"/>
      <c r="JZW82"/>
      <c r="JZX82"/>
      <c r="JZY82"/>
      <c r="JZZ82"/>
      <c r="KAA82"/>
      <c r="KAB82"/>
      <c r="KAC82"/>
      <c r="KAD82"/>
      <c r="KAE82"/>
      <c r="KAF82"/>
      <c r="KAG82"/>
      <c r="KAH82"/>
      <c r="KAI82"/>
      <c r="KAJ82"/>
      <c r="KAK82"/>
      <c r="KAL82"/>
      <c r="KAM82"/>
      <c r="KAN82"/>
      <c r="KAO82"/>
      <c r="KAP82"/>
      <c r="KAQ82"/>
      <c r="KAR82"/>
      <c r="KAS82"/>
      <c r="KAT82"/>
      <c r="KAU82"/>
      <c r="KAV82"/>
      <c r="KAW82"/>
      <c r="KAX82"/>
      <c r="KAY82"/>
      <c r="KAZ82"/>
      <c r="KBA82"/>
      <c r="KBB82"/>
      <c r="KBC82"/>
      <c r="KBD82"/>
      <c r="KBE82"/>
      <c r="KBF82"/>
      <c r="KBG82"/>
      <c r="KBH82"/>
      <c r="KBI82"/>
      <c r="KBJ82"/>
      <c r="KBK82"/>
      <c r="KBL82"/>
      <c r="KBM82"/>
      <c r="KBN82"/>
      <c r="KBO82"/>
      <c r="KBP82"/>
      <c r="KBQ82"/>
      <c r="KBR82"/>
      <c r="KBS82"/>
      <c r="KBT82"/>
      <c r="KBU82"/>
      <c r="KBV82"/>
      <c r="KBW82"/>
      <c r="KBX82"/>
      <c r="KBY82"/>
      <c r="KBZ82"/>
      <c r="KCA82"/>
      <c r="KCB82"/>
      <c r="KCC82"/>
      <c r="KCD82"/>
      <c r="KCE82"/>
      <c r="KCF82"/>
      <c r="KCG82"/>
      <c r="KCH82"/>
      <c r="KCI82"/>
      <c r="KCJ82"/>
      <c r="KCK82"/>
      <c r="KCL82"/>
      <c r="KCM82"/>
      <c r="KCN82"/>
      <c r="KCO82"/>
      <c r="KCP82"/>
      <c r="KCQ82"/>
      <c r="KCR82"/>
      <c r="KCS82"/>
      <c r="KCT82"/>
      <c r="KCU82"/>
      <c r="KCV82"/>
      <c r="KCW82"/>
      <c r="KCX82"/>
      <c r="KCY82"/>
      <c r="KCZ82"/>
      <c r="KDA82"/>
      <c r="KDB82"/>
      <c r="KDC82"/>
      <c r="KDD82"/>
      <c r="KDE82"/>
      <c r="KDF82"/>
      <c r="KDG82"/>
      <c r="KDH82"/>
      <c r="KDI82"/>
      <c r="KDJ82"/>
      <c r="KDK82"/>
      <c r="KDL82"/>
      <c r="KDM82"/>
      <c r="KDN82"/>
      <c r="KDO82"/>
      <c r="KDP82"/>
      <c r="KDQ82"/>
      <c r="KDR82"/>
      <c r="KDS82"/>
      <c r="KDT82"/>
      <c r="KDU82"/>
      <c r="KDV82"/>
      <c r="KDW82"/>
      <c r="KDX82"/>
      <c r="KDY82"/>
      <c r="KDZ82"/>
      <c r="KEA82"/>
      <c r="KEB82"/>
      <c r="KEC82"/>
      <c r="KED82"/>
      <c r="KEE82"/>
      <c r="KEF82"/>
      <c r="KEG82"/>
      <c r="KEH82"/>
      <c r="KEI82"/>
      <c r="KEJ82"/>
      <c r="KEK82"/>
      <c r="KEL82"/>
      <c r="KEM82"/>
      <c r="KEN82"/>
      <c r="KEO82"/>
      <c r="KEP82"/>
      <c r="KEQ82"/>
      <c r="KER82"/>
      <c r="KES82"/>
      <c r="KET82"/>
      <c r="KEU82"/>
      <c r="KEV82"/>
      <c r="KEW82"/>
      <c r="KEX82"/>
      <c r="KEY82"/>
      <c r="KEZ82"/>
      <c r="KFA82"/>
      <c r="KFB82"/>
      <c r="KFC82"/>
      <c r="KFD82"/>
      <c r="KFE82"/>
      <c r="KFF82"/>
      <c r="KFG82"/>
      <c r="KFH82"/>
      <c r="KFI82"/>
      <c r="KFJ82"/>
      <c r="KFK82"/>
      <c r="KFL82"/>
      <c r="KFM82"/>
      <c r="KFN82"/>
      <c r="KFO82"/>
      <c r="KFP82"/>
      <c r="KFQ82"/>
      <c r="KFR82"/>
      <c r="KFS82"/>
      <c r="KFT82"/>
      <c r="KFU82"/>
      <c r="KFV82"/>
      <c r="KFW82"/>
      <c r="KFX82"/>
      <c r="KFY82"/>
      <c r="KFZ82"/>
      <c r="KGA82"/>
      <c r="KGB82"/>
      <c r="KGC82"/>
      <c r="KGD82"/>
      <c r="KGE82"/>
      <c r="KGF82"/>
      <c r="KGG82"/>
      <c r="KGH82"/>
      <c r="KGI82"/>
      <c r="KGJ82"/>
      <c r="KGK82"/>
      <c r="KGL82"/>
      <c r="KGM82"/>
      <c r="KGN82"/>
      <c r="KGO82"/>
      <c r="KGP82"/>
      <c r="KGQ82"/>
      <c r="KGR82"/>
      <c r="KGS82"/>
      <c r="KGT82"/>
      <c r="KGU82"/>
      <c r="KGV82"/>
      <c r="KGW82"/>
      <c r="KGX82"/>
      <c r="KGY82"/>
      <c r="KGZ82"/>
      <c r="KHA82"/>
      <c r="KHB82"/>
      <c r="KHC82"/>
      <c r="KHD82"/>
      <c r="KHE82"/>
      <c r="KHF82"/>
      <c r="KHG82"/>
      <c r="KHH82"/>
      <c r="KHI82"/>
      <c r="KHJ82"/>
      <c r="KHK82"/>
      <c r="KHL82"/>
      <c r="KHM82"/>
      <c r="KHN82"/>
      <c r="KHO82"/>
      <c r="KHP82"/>
      <c r="KHQ82"/>
      <c r="KHR82"/>
      <c r="KHS82"/>
      <c r="KHT82"/>
      <c r="KHU82"/>
      <c r="KHV82"/>
      <c r="KHW82"/>
      <c r="KHX82"/>
      <c r="KHY82"/>
      <c r="KHZ82"/>
      <c r="KIA82"/>
      <c r="KIB82"/>
      <c r="KIC82"/>
      <c r="KID82"/>
      <c r="KIE82"/>
      <c r="KIF82"/>
      <c r="KIG82"/>
      <c r="KIH82"/>
      <c r="KII82"/>
      <c r="KIJ82"/>
      <c r="KIK82"/>
      <c r="KIL82"/>
      <c r="KIM82"/>
      <c r="KIN82"/>
      <c r="KIO82"/>
      <c r="KIP82"/>
      <c r="KIQ82"/>
      <c r="KIR82"/>
      <c r="KIS82"/>
      <c r="KIT82"/>
      <c r="KIU82"/>
      <c r="KIV82"/>
      <c r="KIW82"/>
      <c r="KIX82"/>
      <c r="KIY82"/>
      <c r="KIZ82"/>
      <c r="KJA82"/>
      <c r="KJB82"/>
      <c r="KJC82"/>
      <c r="KJD82"/>
      <c r="KJE82"/>
      <c r="KJF82"/>
      <c r="KJG82"/>
      <c r="KJH82"/>
      <c r="KJI82"/>
      <c r="KJJ82"/>
      <c r="KJK82"/>
      <c r="KJL82"/>
      <c r="KJM82"/>
      <c r="KJN82"/>
      <c r="KJO82"/>
      <c r="KJP82"/>
      <c r="KJQ82"/>
      <c r="KJR82"/>
      <c r="KJS82"/>
      <c r="KJT82"/>
      <c r="KJU82"/>
      <c r="KJV82"/>
      <c r="KJW82"/>
      <c r="KJX82"/>
      <c r="KJY82"/>
      <c r="KJZ82"/>
      <c r="KKA82"/>
      <c r="KKB82"/>
      <c r="KKC82"/>
      <c r="KKD82"/>
      <c r="KKE82"/>
      <c r="KKF82"/>
      <c r="KKG82"/>
      <c r="KKH82"/>
      <c r="KKI82"/>
      <c r="KKJ82"/>
      <c r="KKK82"/>
      <c r="KKL82"/>
      <c r="KKM82"/>
      <c r="KKN82"/>
      <c r="KKO82"/>
      <c r="KKP82"/>
      <c r="KKQ82"/>
      <c r="KKR82"/>
      <c r="KKS82"/>
      <c r="KKT82"/>
      <c r="KKU82"/>
      <c r="KKV82"/>
      <c r="KKW82"/>
      <c r="KKX82"/>
      <c r="KKY82"/>
      <c r="KKZ82"/>
      <c r="KLA82"/>
      <c r="KLB82"/>
      <c r="KLC82"/>
      <c r="KLD82"/>
      <c r="KLE82"/>
      <c r="KLF82"/>
      <c r="KLG82"/>
      <c r="KLH82"/>
      <c r="KLI82"/>
      <c r="KLJ82"/>
      <c r="KLK82"/>
      <c r="KLL82"/>
      <c r="KLM82"/>
      <c r="KLN82"/>
      <c r="KLO82"/>
      <c r="KLP82"/>
      <c r="KLQ82"/>
      <c r="KLR82"/>
      <c r="KLS82"/>
      <c r="KLT82"/>
      <c r="KLU82"/>
      <c r="KLV82"/>
      <c r="KLW82"/>
      <c r="KLX82"/>
      <c r="KLY82"/>
      <c r="KLZ82"/>
      <c r="KMA82"/>
      <c r="KMB82"/>
      <c r="KMC82"/>
      <c r="KMD82"/>
      <c r="KME82"/>
      <c r="KMF82"/>
      <c r="KMG82"/>
      <c r="KMH82"/>
      <c r="KMI82"/>
      <c r="KMJ82"/>
      <c r="KMK82"/>
      <c r="KML82"/>
      <c r="KMM82"/>
      <c r="KMN82"/>
      <c r="KMO82"/>
      <c r="KMP82"/>
      <c r="KMQ82"/>
      <c r="KMR82"/>
      <c r="KMS82"/>
      <c r="KMT82"/>
      <c r="KMU82"/>
      <c r="KMV82"/>
      <c r="KMW82"/>
      <c r="KMX82"/>
      <c r="KMY82"/>
      <c r="KMZ82"/>
      <c r="KNA82"/>
      <c r="KNB82"/>
      <c r="KNC82"/>
      <c r="KND82"/>
      <c r="KNE82"/>
      <c r="KNF82"/>
      <c r="KNG82"/>
      <c r="KNH82"/>
      <c r="KNI82"/>
      <c r="KNJ82"/>
      <c r="KNK82"/>
      <c r="KNL82"/>
      <c r="KNM82"/>
      <c r="KNN82"/>
      <c r="KNO82"/>
      <c r="KNP82"/>
      <c r="KNQ82"/>
      <c r="KNR82"/>
      <c r="KNS82"/>
      <c r="KNT82"/>
      <c r="KNU82"/>
      <c r="KNV82"/>
      <c r="KNW82"/>
      <c r="KNX82"/>
      <c r="KNY82"/>
      <c r="KNZ82"/>
      <c r="KOA82"/>
      <c r="KOB82"/>
      <c r="KOC82"/>
      <c r="KOD82"/>
      <c r="KOE82"/>
      <c r="KOF82"/>
      <c r="KOG82"/>
      <c r="KOH82"/>
      <c r="KOI82"/>
      <c r="KOJ82"/>
      <c r="KOK82"/>
      <c r="KOL82"/>
      <c r="KOM82"/>
      <c r="KON82"/>
      <c r="KOO82"/>
      <c r="KOP82"/>
      <c r="KOQ82"/>
      <c r="KOR82"/>
      <c r="KOS82"/>
      <c r="KOT82"/>
      <c r="KOU82"/>
      <c r="KOV82"/>
      <c r="KOW82"/>
      <c r="KOX82"/>
      <c r="KOY82"/>
      <c r="KOZ82"/>
      <c r="KPA82"/>
      <c r="KPB82"/>
      <c r="KPC82"/>
      <c r="KPD82"/>
      <c r="KPE82"/>
      <c r="KPF82"/>
      <c r="KPG82"/>
      <c r="KPH82"/>
      <c r="KPI82"/>
      <c r="KPJ82"/>
      <c r="KPK82"/>
      <c r="KPL82"/>
      <c r="KPM82"/>
      <c r="KPN82"/>
      <c r="KPO82"/>
      <c r="KPP82"/>
      <c r="KPQ82"/>
      <c r="KPR82"/>
      <c r="KPS82"/>
      <c r="KPT82"/>
      <c r="KPU82"/>
      <c r="KPV82"/>
      <c r="KPW82"/>
      <c r="KPX82"/>
      <c r="KPY82"/>
      <c r="KPZ82"/>
      <c r="KQA82"/>
      <c r="KQB82"/>
      <c r="KQC82"/>
      <c r="KQD82"/>
      <c r="KQE82"/>
      <c r="KQF82"/>
      <c r="KQG82"/>
      <c r="KQH82"/>
      <c r="KQI82"/>
      <c r="KQJ82"/>
      <c r="KQK82"/>
      <c r="KQL82"/>
      <c r="KQM82"/>
      <c r="KQN82"/>
      <c r="KQO82"/>
      <c r="KQP82"/>
      <c r="KQQ82"/>
      <c r="KQR82"/>
      <c r="KQS82"/>
      <c r="KQT82"/>
      <c r="KQU82"/>
      <c r="KQV82"/>
      <c r="KQW82"/>
      <c r="KQX82"/>
      <c r="KQY82"/>
      <c r="KQZ82"/>
      <c r="KRA82"/>
      <c r="KRB82"/>
      <c r="KRC82"/>
      <c r="KRD82"/>
      <c r="KRE82"/>
      <c r="KRF82"/>
      <c r="KRG82"/>
      <c r="KRH82"/>
      <c r="KRI82"/>
      <c r="KRJ82"/>
      <c r="KRK82"/>
      <c r="KRL82"/>
      <c r="KRM82"/>
      <c r="KRN82"/>
      <c r="KRO82"/>
      <c r="KRP82"/>
      <c r="KRQ82"/>
      <c r="KRR82"/>
      <c r="KRS82"/>
      <c r="KRT82"/>
      <c r="KRU82"/>
      <c r="KRV82"/>
      <c r="KRW82"/>
      <c r="KRX82"/>
      <c r="KRY82"/>
      <c r="KRZ82"/>
      <c r="KSA82"/>
      <c r="KSB82"/>
      <c r="KSC82"/>
      <c r="KSD82"/>
      <c r="KSE82"/>
      <c r="KSF82"/>
      <c r="KSG82"/>
      <c r="KSH82"/>
      <c r="KSI82"/>
      <c r="KSJ82"/>
      <c r="KSK82"/>
      <c r="KSL82"/>
      <c r="KSM82"/>
      <c r="KSN82"/>
      <c r="KSO82"/>
      <c r="KSP82"/>
      <c r="KSQ82"/>
      <c r="KSR82"/>
      <c r="KSS82"/>
      <c r="KST82"/>
      <c r="KSU82"/>
      <c r="KSV82"/>
      <c r="KSW82"/>
      <c r="KSX82"/>
      <c r="KSY82"/>
      <c r="KSZ82"/>
      <c r="KTA82"/>
      <c r="KTB82"/>
      <c r="KTC82"/>
      <c r="KTD82"/>
      <c r="KTE82"/>
      <c r="KTF82"/>
      <c r="KTG82"/>
      <c r="KTH82"/>
      <c r="KTI82"/>
      <c r="KTJ82"/>
      <c r="KTK82"/>
      <c r="KTL82"/>
      <c r="KTM82"/>
      <c r="KTN82"/>
      <c r="KTO82"/>
      <c r="KTP82"/>
      <c r="KTQ82"/>
      <c r="KTR82"/>
      <c r="KTS82"/>
      <c r="KTT82"/>
      <c r="KTU82"/>
      <c r="KTV82"/>
      <c r="KTW82"/>
      <c r="KTX82"/>
      <c r="KTY82"/>
      <c r="KTZ82"/>
      <c r="KUA82"/>
      <c r="KUB82"/>
      <c r="KUC82"/>
      <c r="KUD82"/>
      <c r="KUE82"/>
      <c r="KUF82"/>
      <c r="KUG82"/>
      <c r="KUH82"/>
      <c r="KUI82"/>
      <c r="KUJ82"/>
      <c r="KUK82"/>
      <c r="KUL82"/>
      <c r="KUM82"/>
      <c r="KUN82"/>
      <c r="KUO82"/>
      <c r="KUP82"/>
      <c r="KUQ82"/>
      <c r="KUR82"/>
      <c r="KUS82"/>
      <c r="KUT82"/>
      <c r="KUU82"/>
      <c r="KUV82"/>
      <c r="KUW82"/>
      <c r="KUX82"/>
      <c r="KUY82"/>
      <c r="KUZ82"/>
      <c r="KVA82"/>
      <c r="KVB82"/>
      <c r="KVC82"/>
      <c r="KVD82"/>
      <c r="KVE82"/>
      <c r="KVF82"/>
      <c r="KVG82"/>
      <c r="KVH82"/>
      <c r="KVI82"/>
      <c r="KVJ82"/>
      <c r="KVK82"/>
      <c r="KVL82"/>
      <c r="KVM82"/>
      <c r="KVN82"/>
      <c r="KVO82"/>
      <c r="KVP82"/>
      <c r="KVQ82"/>
      <c r="KVR82"/>
      <c r="KVS82"/>
      <c r="KVT82"/>
      <c r="KVU82"/>
      <c r="KVV82"/>
      <c r="KVW82"/>
      <c r="KVX82"/>
      <c r="KVY82"/>
      <c r="KVZ82"/>
      <c r="KWA82"/>
      <c r="KWB82"/>
      <c r="KWC82"/>
      <c r="KWD82"/>
      <c r="KWE82"/>
      <c r="KWF82"/>
      <c r="KWG82"/>
      <c r="KWH82"/>
      <c r="KWI82"/>
      <c r="KWJ82"/>
      <c r="KWK82"/>
      <c r="KWL82"/>
      <c r="KWM82"/>
      <c r="KWN82"/>
      <c r="KWO82"/>
      <c r="KWP82"/>
      <c r="KWQ82"/>
      <c r="KWR82"/>
      <c r="KWS82"/>
      <c r="KWT82"/>
      <c r="KWU82"/>
      <c r="KWV82"/>
      <c r="KWW82"/>
      <c r="KWX82"/>
      <c r="KWY82"/>
      <c r="KWZ82"/>
      <c r="KXA82"/>
      <c r="KXB82"/>
      <c r="KXC82"/>
      <c r="KXD82"/>
      <c r="KXE82"/>
      <c r="KXF82"/>
      <c r="KXG82"/>
      <c r="KXH82"/>
      <c r="KXI82"/>
      <c r="KXJ82"/>
      <c r="KXK82"/>
      <c r="KXL82"/>
      <c r="KXM82"/>
      <c r="KXN82"/>
      <c r="KXO82"/>
      <c r="KXP82"/>
      <c r="KXQ82"/>
      <c r="KXR82"/>
      <c r="KXS82"/>
      <c r="KXT82"/>
      <c r="KXU82"/>
      <c r="KXV82"/>
      <c r="KXW82"/>
      <c r="KXX82"/>
      <c r="KXY82"/>
      <c r="KXZ82"/>
      <c r="KYA82"/>
      <c r="KYB82"/>
      <c r="KYC82"/>
      <c r="KYD82"/>
      <c r="KYE82"/>
      <c r="KYF82"/>
      <c r="KYG82"/>
      <c r="KYH82"/>
      <c r="KYI82"/>
      <c r="KYJ82"/>
      <c r="KYK82"/>
      <c r="KYL82"/>
      <c r="KYM82"/>
      <c r="KYN82"/>
      <c r="KYO82"/>
      <c r="KYP82"/>
      <c r="KYQ82"/>
      <c r="KYR82"/>
      <c r="KYS82"/>
      <c r="KYT82"/>
      <c r="KYU82"/>
      <c r="KYV82"/>
      <c r="KYW82"/>
      <c r="KYX82"/>
      <c r="KYY82"/>
      <c r="KYZ82"/>
      <c r="KZA82"/>
      <c r="KZB82"/>
      <c r="KZC82"/>
      <c r="KZD82"/>
      <c r="KZE82"/>
      <c r="KZF82"/>
      <c r="KZG82"/>
      <c r="KZH82"/>
      <c r="KZI82"/>
      <c r="KZJ82"/>
      <c r="KZK82"/>
      <c r="KZL82"/>
      <c r="KZM82"/>
      <c r="KZN82"/>
      <c r="KZO82"/>
      <c r="KZP82"/>
      <c r="KZQ82"/>
      <c r="KZR82"/>
      <c r="KZS82"/>
      <c r="KZT82"/>
      <c r="KZU82"/>
      <c r="KZV82"/>
      <c r="KZW82"/>
      <c r="KZX82"/>
      <c r="KZY82"/>
      <c r="KZZ82"/>
      <c r="LAA82"/>
      <c r="LAB82"/>
      <c r="LAC82"/>
      <c r="LAD82"/>
      <c r="LAE82"/>
      <c r="LAF82"/>
      <c r="LAG82"/>
      <c r="LAH82"/>
      <c r="LAI82"/>
      <c r="LAJ82"/>
      <c r="LAK82"/>
      <c r="LAL82"/>
      <c r="LAM82"/>
      <c r="LAN82"/>
      <c r="LAO82"/>
      <c r="LAP82"/>
      <c r="LAQ82"/>
      <c r="LAR82"/>
      <c r="LAS82"/>
      <c r="LAT82"/>
      <c r="LAU82"/>
      <c r="LAV82"/>
      <c r="LAW82"/>
      <c r="LAX82"/>
      <c r="LAY82"/>
      <c r="LAZ82"/>
      <c r="LBA82"/>
      <c r="LBB82"/>
      <c r="LBC82"/>
      <c r="LBD82"/>
      <c r="LBE82"/>
      <c r="LBF82"/>
      <c r="LBG82"/>
      <c r="LBH82"/>
      <c r="LBI82"/>
      <c r="LBJ82"/>
      <c r="LBK82"/>
      <c r="LBL82"/>
      <c r="LBM82"/>
      <c r="LBN82"/>
      <c r="LBO82"/>
      <c r="LBP82"/>
      <c r="LBQ82"/>
      <c r="LBR82"/>
      <c r="LBS82"/>
      <c r="LBT82"/>
      <c r="LBU82"/>
      <c r="LBV82"/>
      <c r="LBW82"/>
      <c r="LBX82"/>
      <c r="LBY82"/>
      <c r="LBZ82"/>
      <c r="LCA82"/>
      <c r="LCB82"/>
      <c r="LCC82"/>
      <c r="LCD82"/>
      <c r="LCE82"/>
      <c r="LCF82"/>
      <c r="LCG82"/>
      <c r="LCH82"/>
      <c r="LCI82"/>
      <c r="LCJ82"/>
      <c r="LCK82"/>
      <c r="LCL82"/>
      <c r="LCM82"/>
      <c r="LCN82"/>
      <c r="LCO82"/>
      <c r="LCP82"/>
      <c r="LCQ82"/>
      <c r="LCR82"/>
      <c r="LCS82"/>
      <c r="LCT82"/>
      <c r="LCU82"/>
      <c r="LCV82"/>
      <c r="LCW82"/>
      <c r="LCX82"/>
      <c r="LCY82"/>
      <c r="LCZ82"/>
      <c r="LDA82"/>
      <c r="LDB82"/>
      <c r="LDC82"/>
      <c r="LDD82"/>
      <c r="LDE82"/>
      <c r="LDF82"/>
      <c r="LDG82"/>
      <c r="LDH82"/>
      <c r="LDI82"/>
      <c r="LDJ82"/>
      <c r="LDK82"/>
      <c r="LDL82"/>
      <c r="LDM82"/>
      <c r="LDN82"/>
      <c r="LDO82"/>
      <c r="LDP82"/>
      <c r="LDQ82"/>
      <c r="LDR82"/>
      <c r="LDS82"/>
      <c r="LDT82"/>
      <c r="LDU82"/>
      <c r="LDV82"/>
      <c r="LDW82"/>
      <c r="LDX82"/>
      <c r="LDY82"/>
      <c r="LDZ82"/>
      <c r="LEA82"/>
      <c r="LEB82"/>
      <c r="LEC82"/>
      <c r="LED82"/>
      <c r="LEE82"/>
      <c r="LEF82"/>
      <c r="LEG82"/>
      <c r="LEH82"/>
      <c r="LEI82"/>
      <c r="LEJ82"/>
      <c r="LEK82"/>
      <c r="LEL82"/>
      <c r="LEM82"/>
      <c r="LEN82"/>
      <c r="LEO82"/>
      <c r="LEP82"/>
      <c r="LEQ82"/>
      <c r="LER82"/>
      <c r="LES82"/>
      <c r="LET82"/>
      <c r="LEU82"/>
      <c r="LEV82"/>
      <c r="LEW82"/>
      <c r="LEX82"/>
      <c r="LEY82"/>
      <c r="LEZ82"/>
      <c r="LFA82"/>
      <c r="LFB82"/>
      <c r="LFC82"/>
      <c r="LFD82"/>
      <c r="LFE82"/>
      <c r="LFF82"/>
      <c r="LFG82"/>
      <c r="LFH82"/>
      <c r="LFI82"/>
      <c r="LFJ82"/>
      <c r="LFK82"/>
      <c r="LFL82"/>
      <c r="LFM82"/>
      <c r="LFN82"/>
      <c r="LFO82"/>
      <c r="LFP82"/>
      <c r="LFQ82"/>
      <c r="LFR82"/>
      <c r="LFS82"/>
      <c r="LFT82"/>
      <c r="LFU82"/>
      <c r="LFV82"/>
      <c r="LFW82"/>
      <c r="LFX82"/>
      <c r="LFY82"/>
      <c r="LFZ82"/>
      <c r="LGA82"/>
      <c r="LGB82"/>
      <c r="LGC82"/>
      <c r="LGD82"/>
      <c r="LGE82"/>
      <c r="LGF82"/>
      <c r="LGG82"/>
      <c r="LGH82"/>
      <c r="LGI82"/>
      <c r="LGJ82"/>
      <c r="LGK82"/>
      <c r="LGL82"/>
      <c r="LGM82"/>
      <c r="LGN82"/>
      <c r="LGO82"/>
      <c r="LGP82"/>
      <c r="LGQ82"/>
      <c r="LGR82"/>
      <c r="LGS82"/>
      <c r="LGT82"/>
      <c r="LGU82"/>
      <c r="LGV82"/>
      <c r="LGW82"/>
      <c r="LGX82"/>
      <c r="LGY82"/>
      <c r="LGZ82"/>
      <c r="LHA82"/>
      <c r="LHB82"/>
      <c r="LHC82"/>
      <c r="LHD82"/>
      <c r="LHE82"/>
      <c r="LHF82"/>
      <c r="LHG82"/>
      <c r="LHH82"/>
      <c r="LHI82"/>
      <c r="LHJ82"/>
      <c r="LHK82"/>
      <c r="LHL82"/>
      <c r="LHM82"/>
      <c r="LHN82"/>
      <c r="LHO82"/>
      <c r="LHP82"/>
      <c r="LHQ82"/>
      <c r="LHR82"/>
      <c r="LHS82"/>
      <c r="LHT82"/>
      <c r="LHU82"/>
      <c r="LHV82"/>
      <c r="LHW82"/>
      <c r="LHX82"/>
      <c r="LHY82"/>
      <c r="LHZ82"/>
      <c r="LIA82"/>
      <c r="LIB82"/>
      <c r="LIC82"/>
      <c r="LID82"/>
      <c r="LIE82"/>
      <c r="LIF82"/>
      <c r="LIG82"/>
      <c r="LIH82"/>
      <c r="LII82"/>
      <c r="LIJ82"/>
      <c r="LIK82"/>
      <c r="LIL82"/>
      <c r="LIM82"/>
      <c r="LIN82"/>
      <c r="LIO82"/>
      <c r="LIP82"/>
      <c r="LIQ82"/>
      <c r="LIR82"/>
      <c r="LIS82"/>
      <c r="LIT82"/>
      <c r="LIU82"/>
      <c r="LIV82"/>
      <c r="LIW82"/>
      <c r="LIX82"/>
      <c r="LIY82"/>
      <c r="LIZ82"/>
      <c r="LJA82"/>
      <c r="LJB82"/>
      <c r="LJC82"/>
      <c r="LJD82"/>
      <c r="LJE82"/>
      <c r="LJF82"/>
      <c r="LJG82"/>
      <c r="LJH82"/>
      <c r="LJI82"/>
      <c r="LJJ82"/>
      <c r="LJK82"/>
      <c r="LJL82"/>
      <c r="LJM82"/>
      <c r="LJN82"/>
      <c r="LJO82"/>
      <c r="LJP82"/>
      <c r="LJQ82"/>
      <c r="LJR82"/>
      <c r="LJS82"/>
      <c r="LJT82"/>
      <c r="LJU82"/>
      <c r="LJV82"/>
      <c r="LJW82"/>
      <c r="LJX82"/>
      <c r="LJY82"/>
      <c r="LJZ82"/>
      <c r="LKA82"/>
      <c r="LKB82"/>
      <c r="LKC82"/>
      <c r="LKD82"/>
      <c r="LKE82"/>
      <c r="LKF82"/>
      <c r="LKG82"/>
      <c r="LKH82"/>
      <c r="LKI82"/>
      <c r="LKJ82"/>
      <c r="LKK82"/>
      <c r="LKL82"/>
      <c r="LKM82"/>
      <c r="LKN82"/>
      <c r="LKO82"/>
      <c r="LKP82"/>
      <c r="LKQ82"/>
      <c r="LKR82"/>
      <c r="LKS82"/>
      <c r="LKT82"/>
      <c r="LKU82"/>
      <c r="LKV82"/>
      <c r="LKW82"/>
      <c r="LKX82"/>
      <c r="LKY82"/>
      <c r="LKZ82"/>
      <c r="LLA82"/>
      <c r="LLB82"/>
      <c r="LLC82"/>
      <c r="LLD82"/>
      <c r="LLE82"/>
      <c r="LLF82"/>
      <c r="LLG82"/>
      <c r="LLH82"/>
      <c r="LLI82"/>
      <c r="LLJ82"/>
      <c r="LLK82"/>
      <c r="LLL82"/>
      <c r="LLM82"/>
      <c r="LLN82"/>
      <c r="LLO82"/>
      <c r="LLP82"/>
      <c r="LLQ82"/>
      <c r="LLR82"/>
      <c r="LLS82"/>
      <c r="LLT82"/>
      <c r="LLU82"/>
      <c r="LLV82"/>
      <c r="LLW82"/>
      <c r="LLX82"/>
      <c r="LLY82"/>
      <c r="LLZ82"/>
      <c r="LMA82"/>
      <c r="LMB82"/>
      <c r="LMC82"/>
      <c r="LMD82"/>
      <c r="LME82"/>
      <c r="LMF82"/>
      <c r="LMG82"/>
      <c r="LMH82"/>
      <c r="LMI82"/>
      <c r="LMJ82"/>
      <c r="LMK82"/>
      <c r="LML82"/>
      <c r="LMM82"/>
      <c r="LMN82"/>
      <c r="LMO82"/>
      <c r="LMP82"/>
      <c r="LMQ82"/>
      <c r="LMR82"/>
      <c r="LMS82"/>
      <c r="LMT82"/>
      <c r="LMU82"/>
      <c r="LMV82"/>
      <c r="LMW82"/>
      <c r="LMX82"/>
      <c r="LMY82"/>
      <c r="LMZ82"/>
      <c r="LNA82"/>
      <c r="LNB82"/>
      <c r="LNC82"/>
      <c r="LND82"/>
      <c r="LNE82"/>
      <c r="LNF82"/>
      <c r="LNG82"/>
      <c r="LNH82"/>
      <c r="LNI82"/>
      <c r="LNJ82"/>
      <c r="LNK82"/>
      <c r="LNL82"/>
      <c r="LNM82"/>
      <c r="LNN82"/>
      <c r="LNO82"/>
      <c r="LNP82"/>
      <c r="LNQ82"/>
      <c r="LNR82"/>
      <c r="LNS82"/>
      <c r="LNT82"/>
      <c r="LNU82"/>
      <c r="LNV82"/>
      <c r="LNW82"/>
      <c r="LNX82"/>
      <c r="LNY82"/>
      <c r="LNZ82"/>
      <c r="LOA82"/>
      <c r="LOB82"/>
      <c r="LOC82"/>
      <c r="LOD82"/>
      <c r="LOE82"/>
      <c r="LOF82"/>
      <c r="LOG82"/>
      <c r="LOH82"/>
      <c r="LOI82"/>
      <c r="LOJ82"/>
      <c r="LOK82"/>
      <c r="LOL82"/>
      <c r="LOM82"/>
      <c r="LON82"/>
      <c r="LOO82"/>
      <c r="LOP82"/>
      <c r="LOQ82"/>
      <c r="LOR82"/>
      <c r="LOS82"/>
      <c r="LOT82"/>
      <c r="LOU82"/>
      <c r="LOV82"/>
      <c r="LOW82"/>
      <c r="LOX82"/>
      <c r="LOY82"/>
      <c r="LOZ82"/>
      <c r="LPA82"/>
      <c r="LPB82"/>
      <c r="LPC82"/>
      <c r="LPD82"/>
      <c r="LPE82"/>
      <c r="LPF82"/>
      <c r="LPG82"/>
      <c r="LPH82"/>
      <c r="LPI82"/>
      <c r="LPJ82"/>
      <c r="LPK82"/>
      <c r="LPL82"/>
      <c r="LPM82"/>
      <c r="LPN82"/>
      <c r="LPO82"/>
      <c r="LPP82"/>
      <c r="LPQ82"/>
      <c r="LPR82"/>
      <c r="LPS82"/>
      <c r="LPT82"/>
      <c r="LPU82"/>
      <c r="LPV82"/>
      <c r="LPW82"/>
      <c r="LPX82"/>
      <c r="LPY82"/>
      <c r="LPZ82"/>
      <c r="LQA82"/>
      <c r="LQB82"/>
      <c r="LQC82"/>
      <c r="LQD82"/>
      <c r="LQE82"/>
      <c r="LQF82"/>
      <c r="LQG82"/>
      <c r="LQH82"/>
      <c r="LQI82"/>
      <c r="LQJ82"/>
      <c r="LQK82"/>
      <c r="LQL82"/>
      <c r="LQM82"/>
      <c r="LQN82"/>
      <c r="LQO82"/>
      <c r="LQP82"/>
      <c r="LQQ82"/>
      <c r="LQR82"/>
      <c r="LQS82"/>
      <c r="LQT82"/>
      <c r="LQU82"/>
      <c r="LQV82"/>
      <c r="LQW82"/>
      <c r="LQX82"/>
      <c r="LQY82"/>
      <c r="LQZ82"/>
      <c r="LRA82"/>
      <c r="LRB82"/>
      <c r="LRC82"/>
      <c r="LRD82"/>
      <c r="LRE82"/>
      <c r="LRF82"/>
      <c r="LRG82"/>
      <c r="LRH82"/>
      <c r="LRI82"/>
      <c r="LRJ82"/>
      <c r="LRK82"/>
      <c r="LRL82"/>
      <c r="LRM82"/>
      <c r="LRN82"/>
      <c r="LRO82"/>
      <c r="LRP82"/>
      <c r="LRQ82"/>
      <c r="LRR82"/>
      <c r="LRS82"/>
      <c r="LRT82"/>
      <c r="LRU82"/>
      <c r="LRV82"/>
      <c r="LRW82"/>
      <c r="LRX82"/>
      <c r="LRY82"/>
      <c r="LRZ82"/>
      <c r="LSA82"/>
      <c r="LSB82"/>
      <c r="LSC82"/>
      <c r="LSD82"/>
      <c r="LSE82"/>
      <c r="LSF82"/>
      <c r="LSG82"/>
      <c r="LSH82"/>
      <c r="LSI82"/>
      <c r="LSJ82"/>
      <c r="LSK82"/>
      <c r="LSL82"/>
      <c r="LSM82"/>
      <c r="LSN82"/>
      <c r="LSO82"/>
      <c r="LSP82"/>
      <c r="LSQ82"/>
      <c r="LSR82"/>
      <c r="LSS82"/>
      <c r="LST82"/>
      <c r="LSU82"/>
      <c r="LSV82"/>
      <c r="LSW82"/>
      <c r="LSX82"/>
      <c r="LSY82"/>
      <c r="LSZ82"/>
      <c r="LTA82"/>
      <c r="LTB82"/>
      <c r="LTC82"/>
      <c r="LTD82"/>
      <c r="LTE82"/>
      <c r="LTF82"/>
      <c r="LTG82"/>
      <c r="LTH82"/>
      <c r="LTI82"/>
      <c r="LTJ82"/>
      <c r="LTK82"/>
      <c r="LTL82"/>
      <c r="LTM82"/>
      <c r="LTN82"/>
      <c r="LTO82"/>
      <c r="LTP82"/>
      <c r="LTQ82"/>
      <c r="LTR82"/>
      <c r="LTS82"/>
      <c r="LTT82"/>
      <c r="LTU82"/>
      <c r="LTV82"/>
      <c r="LTW82"/>
      <c r="LTX82"/>
      <c r="LTY82"/>
      <c r="LTZ82"/>
      <c r="LUA82"/>
      <c r="LUB82"/>
      <c r="LUC82"/>
      <c r="LUD82"/>
      <c r="LUE82"/>
      <c r="LUF82"/>
      <c r="LUG82"/>
      <c r="LUH82"/>
      <c r="LUI82"/>
      <c r="LUJ82"/>
      <c r="LUK82"/>
      <c r="LUL82"/>
      <c r="LUM82"/>
      <c r="LUN82"/>
      <c r="LUO82"/>
      <c r="LUP82"/>
      <c r="LUQ82"/>
      <c r="LUR82"/>
      <c r="LUS82"/>
      <c r="LUT82"/>
      <c r="LUU82"/>
      <c r="LUV82"/>
      <c r="LUW82"/>
      <c r="LUX82"/>
      <c r="LUY82"/>
      <c r="LUZ82"/>
      <c r="LVA82"/>
      <c r="LVB82"/>
      <c r="LVC82"/>
      <c r="LVD82"/>
      <c r="LVE82"/>
      <c r="LVF82"/>
      <c r="LVG82"/>
      <c r="LVH82"/>
      <c r="LVI82"/>
      <c r="LVJ82"/>
      <c r="LVK82"/>
      <c r="LVL82"/>
      <c r="LVM82"/>
      <c r="LVN82"/>
      <c r="LVO82"/>
      <c r="LVP82"/>
      <c r="LVQ82"/>
      <c r="LVR82"/>
      <c r="LVS82"/>
      <c r="LVT82"/>
      <c r="LVU82"/>
      <c r="LVV82"/>
      <c r="LVW82"/>
      <c r="LVX82"/>
      <c r="LVY82"/>
      <c r="LVZ82"/>
      <c r="LWA82"/>
      <c r="LWB82"/>
      <c r="LWC82"/>
      <c r="LWD82"/>
      <c r="LWE82"/>
      <c r="LWF82"/>
      <c r="LWG82"/>
      <c r="LWH82"/>
      <c r="LWI82"/>
      <c r="LWJ82"/>
      <c r="LWK82"/>
      <c r="LWL82"/>
      <c r="LWM82"/>
      <c r="LWN82"/>
      <c r="LWO82"/>
      <c r="LWP82"/>
      <c r="LWQ82"/>
      <c r="LWR82"/>
      <c r="LWS82"/>
      <c r="LWT82"/>
      <c r="LWU82"/>
      <c r="LWV82"/>
      <c r="LWW82"/>
      <c r="LWX82"/>
      <c r="LWY82"/>
      <c r="LWZ82"/>
      <c r="LXA82"/>
      <c r="LXB82"/>
      <c r="LXC82"/>
      <c r="LXD82"/>
      <c r="LXE82"/>
      <c r="LXF82"/>
      <c r="LXG82"/>
      <c r="LXH82"/>
      <c r="LXI82"/>
      <c r="LXJ82"/>
      <c r="LXK82"/>
      <c r="LXL82"/>
      <c r="LXM82"/>
      <c r="LXN82"/>
      <c r="LXO82"/>
      <c r="LXP82"/>
      <c r="LXQ82"/>
      <c r="LXR82"/>
      <c r="LXS82"/>
      <c r="LXT82"/>
      <c r="LXU82"/>
      <c r="LXV82"/>
      <c r="LXW82"/>
      <c r="LXX82"/>
      <c r="LXY82"/>
      <c r="LXZ82"/>
      <c r="LYA82"/>
      <c r="LYB82"/>
      <c r="LYC82"/>
      <c r="LYD82"/>
      <c r="LYE82"/>
      <c r="LYF82"/>
      <c r="LYG82"/>
      <c r="LYH82"/>
      <c r="LYI82"/>
      <c r="LYJ82"/>
      <c r="LYK82"/>
      <c r="LYL82"/>
      <c r="LYM82"/>
      <c r="LYN82"/>
      <c r="LYO82"/>
      <c r="LYP82"/>
      <c r="LYQ82"/>
      <c r="LYR82"/>
      <c r="LYS82"/>
      <c r="LYT82"/>
      <c r="LYU82"/>
      <c r="LYV82"/>
      <c r="LYW82"/>
      <c r="LYX82"/>
      <c r="LYY82"/>
      <c r="LYZ82"/>
      <c r="LZA82"/>
      <c r="LZB82"/>
      <c r="LZC82"/>
      <c r="LZD82"/>
      <c r="LZE82"/>
      <c r="LZF82"/>
      <c r="LZG82"/>
      <c r="LZH82"/>
      <c r="LZI82"/>
      <c r="LZJ82"/>
      <c r="LZK82"/>
      <c r="LZL82"/>
      <c r="LZM82"/>
      <c r="LZN82"/>
      <c r="LZO82"/>
      <c r="LZP82"/>
      <c r="LZQ82"/>
      <c r="LZR82"/>
      <c r="LZS82"/>
      <c r="LZT82"/>
      <c r="LZU82"/>
      <c r="LZV82"/>
      <c r="LZW82"/>
      <c r="LZX82"/>
      <c r="LZY82"/>
      <c r="LZZ82"/>
      <c r="MAA82"/>
      <c r="MAB82"/>
      <c r="MAC82"/>
      <c r="MAD82"/>
      <c r="MAE82"/>
      <c r="MAF82"/>
      <c r="MAG82"/>
      <c r="MAH82"/>
      <c r="MAI82"/>
      <c r="MAJ82"/>
      <c r="MAK82"/>
      <c r="MAL82"/>
      <c r="MAM82"/>
      <c r="MAN82"/>
      <c r="MAO82"/>
      <c r="MAP82"/>
      <c r="MAQ82"/>
      <c r="MAR82"/>
      <c r="MAS82"/>
      <c r="MAT82"/>
      <c r="MAU82"/>
      <c r="MAV82"/>
      <c r="MAW82"/>
      <c r="MAX82"/>
      <c r="MAY82"/>
      <c r="MAZ82"/>
      <c r="MBA82"/>
      <c r="MBB82"/>
      <c r="MBC82"/>
      <c r="MBD82"/>
      <c r="MBE82"/>
      <c r="MBF82"/>
      <c r="MBG82"/>
      <c r="MBH82"/>
      <c r="MBI82"/>
      <c r="MBJ82"/>
      <c r="MBK82"/>
      <c r="MBL82"/>
      <c r="MBM82"/>
      <c r="MBN82"/>
      <c r="MBO82"/>
      <c r="MBP82"/>
      <c r="MBQ82"/>
      <c r="MBR82"/>
      <c r="MBS82"/>
      <c r="MBT82"/>
      <c r="MBU82"/>
      <c r="MBV82"/>
      <c r="MBW82"/>
      <c r="MBX82"/>
      <c r="MBY82"/>
      <c r="MBZ82"/>
      <c r="MCA82"/>
      <c r="MCB82"/>
      <c r="MCC82"/>
      <c r="MCD82"/>
      <c r="MCE82"/>
      <c r="MCF82"/>
      <c r="MCG82"/>
      <c r="MCH82"/>
      <c r="MCI82"/>
      <c r="MCJ82"/>
      <c r="MCK82"/>
      <c r="MCL82"/>
      <c r="MCM82"/>
      <c r="MCN82"/>
      <c r="MCO82"/>
      <c r="MCP82"/>
      <c r="MCQ82"/>
      <c r="MCR82"/>
      <c r="MCS82"/>
      <c r="MCT82"/>
      <c r="MCU82"/>
      <c r="MCV82"/>
      <c r="MCW82"/>
      <c r="MCX82"/>
      <c r="MCY82"/>
      <c r="MCZ82"/>
      <c r="MDA82"/>
      <c r="MDB82"/>
      <c r="MDC82"/>
      <c r="MDD82"/>
      <c r="MDE82"/>
      <c r="MDF82"/>
      <c r="MDG82"/>
      <c r="MDH82"/>
      <c r="MDI82"/>
      <c r="MDJ82"/>
      <c r="MDK82"/>
      <c r="MDL82"/>
      <c r="MDM82"/>
      <c r="MDN82"/>
      <c r="MDO82"/>
      <c r="MDP82"/>
      <c r="MDQ82"/>
      <c r="MDR82"/>
      <c r="MDS82"/>
      <c r="MDT82"/>
      <c r="MDU82"/>
      <c r="MDV82"/>
      <c r="MDW82"/>
      <c r="MDX82"/>
      <c r="MDY82"/>
      <c r="MDZ82"/>
      <c r="MEA82"/>
      <c r="MEB82"/>
      <c r="MEC82"/>
      <c r="MED82"/>
      <c r="MEE82"/>
      <c r="MEF82"/>
      <c r="MEG82"/>
      <c r="MEH82"/>
      <c r="MEI82"/>
      <c r="MEJ82"/>
      <c r="MEK82"/>
      <c r="MEL82"/>
      <c r="MEM82"/>
      <c r="MEN82"/>
      <c r="MEO82"/>
      <c r="MEP82"/>
      <c r="MEQ82"/>
      <c r="MER82"/>
      <c r="MES82"/>
      <c r="MET82"/>
      <c r="MEU82"/>
      <c r="MEV82"/>
      <c r="MEW82"/>
      <c r="MEX82"/>
      <c r="MEY82"/>
      <c r="MEZ82"/>
      <c r="MFA82"/>
      <c r="MFB82"/>
      <c r="MFC82"/>
      <c r="MFD82"/>
      <c r="MFE82"/>
      <c r="MFF82"/>
      <c r="MFG82"/>
      <c r="MFH82"/>
      <c r="MFI82"/>
      <c r="MFJ82"/>
      <c r="MFK82"/>
      <c r="MFL82"/>
      <c r="MFM82"/>
      <c r="MFN82"/>
      <c r="MFO82"/>
      <c r="MFP82"/>
      <c r="MFQ82"/>
      <c r="MFR82"/>
      <c r="MFS82"/>
      <c r="MFT82"/>
      <c r="MFU82"/>
      <c r="MFV82"/>
      <c r="MFW82"/>
      <c r="MFX82"/>
      <c r="MFY82"/>
      <c r="MFZ82"/>
      <c r="MGA82"/>
      <c r="MGB82"/>
      <c r="MGC82"/>
      <c r="MGD82"/>
      <c r="MGE82"/>
      <c r="MGF82"/>
      <c r="MGG82"/>
      <c r="MGH82"/>
      <c r="MGI82"/>
      <c r="MGJ82"/>
      <c r="MGK82"/>
      <c r="MGL82"/>
      <c r="MGM82"/>
      <c r="MGN82"/>
      <c r="MGO82"/>
      <c r="MGP82"/>
      <c r="MGQ82"/>
      <c r="MGR82"/>
      <c r="MGS82"/>
      <c r="MGT82"/>
      <c r="MGU82"/>
      <c r="MGV82"/>
      <c r="MGW82"/>
      <c r="MGX82"/>
      <c r="MGY82"/>
      <c r="MGZ82"/>
      <c r="MHA82"/>
      <c r="MHB82"/>
      <c r="MHC82"/>
      <c r="MHD82"/>
      <c r="MHE82"/>
      <c r="MHF82"/>
      <c r="MHG82"/>
      <c r="MHH82"/>
      <c r="MHI82"/>
      <c r="MHJ82"/>
      <c r="MHK82"/>
      <c r="MHL82"/>
      <c r="MHM82"/>
      <c r="MHN82"/>
      <c r="MHO82"/>
      <c r="MHP82"/>
      <c r="MHQ82"/>
      <c r="MHR82"/>
      <c r="MHS82"/>
      <c r="MHT82"/>
      <c r="MHU82"/>
      <c r="MHV82"/>
      <c r="MHW82"/>
      <c r="MHX82"/>
      <c r="MHY82"/>
      <c r="MHZ82"/>
      <c r="MIA82"/>
      <c r="MIB82"/>
      <c r="MIC82"/>
      <c r="MID82"/>
      <c r="MIE82"/>
      <c r="MIF82"/>
      <c r="MIG82"/>
      <c r="MIH82"/>
      <c r="MII82"/>
      <c r="MIJ82"/>
      <c r="MIK82"/>
      <c r="MIL82"/>
      <c r="MIM82"/>
      <c r="MIN82"/>
      <c r="MIO82"/>
      <c r="MIP82"/>
      <c r="MIQ82"/>
      <c r="MIR82"/>
      <c r="MIS82"/>
      <c r="MIT82"/>
      <c r="MIU82"/>
      <c r="MIV82"/>
      <c r="MIW82"/>
      <c r="MIX82"/>
      <c r="MIY82"/>
      <c r="MIZ82"/>
      <c r="MJA82"/>
      <c r="MJB82"/>
      <c r="MJC82"/>
      <c r="MJD82"/>
      <c r="MJE82"/>
      <c r="MJF82"/>
      <c r="MJG82"/>
      <c r="MJH82"/>
      <c r="MJI82"/>
      <c r="MJJ82"/>
      <c r="MJK82"/>
      <c r="MJL82"/>
      <c r="MJM82"/>
      <c r="MJN82"/>
      <c r="MJO82"/>
      <c r="MJP82"/>
      <c r="MJQ82"/>
      <c r="MJR82"/>
      <c r="MJS82"/>
      <c r="MJT82"/>
      <c r="MJU82"/>
      <c r="MJV82"/>
      <c r="MJW82"/>
      <c r="MJX82"/>
      <c r="MJY82"/>
      <c r="MJZ82"/>
      <c r="MKA82"/>
      <c r="MKB82"/>
      <c r="MKC82"/>
      <c r="MKD82"/>
      <c r="MKE82"/>
      <c r="MKF82"/>
      <c r="MKG82"/>
      <c r="MKH82"/>
      <c r="MKI82"/>
      <c r="MKJ82"/>
      <c r="MKK82"/>
      <c r="MKL82"/>
      <c r="MKM82"/>
      <c r="MKN82"/>
      <c r="MKO82"/>
      <c r="MKP82"/>
      <c r="MKQ82"/>
      <c r="MKR82"/>
      <c r="MKS82"/>
      <c r="MKT82"/>
      <c r="MKU82"/>
      <c r="MKV82"/>
      <c r="MKW82"/>
      <c r="MKX82"/>
      <c r="MKY82"/>
      <c r="MKZ82"/>
      <c r="MLA82"/>
      <c r="MLB82"/>
      <c r="MLC82"/>
      <c r="MLD82"/>
      <c r="MLE82"/>
      <c r="MLF82"/>
      <c r="MLG82"/>
      <c r="MLH82"/>
      <c r="MLI82"/>
      <c r="MLJ82"/>
      <c r="MLK82"/>
      <c r="MLL82"/>
      <c r="MLM82"/>
      <c r="MLN82"/>
      <c r="MLO82"/>
      <c r="MLP82"/>
      <c r="MLQ82"/>
      <c r="MLR82"/>
      <c r="MLS82"/>
      <c r="MLT82"/>
      <c r="MLU82"/>
      <c r="MLV82"/>
      <c r="MLW82"/>
      <c r="MLX82"/>
      <c r="MLY82"/>
      <c r="MLZ82"/>
      <c r="MMA82"/>
      <c r="MMB82"/>
      <c r="MMC82"/>
      <c r="MMD82"/>
      <c r="MME82"/>
      <c r="MMF82"/>
      <c r="MMG82"/>
      <c r="MMH82"/>
      <c r="MMI82"/>
      <c r="MMJ82"/>
      <c r="MMK82"/>
      <c r="MML82"/>
      <c r="MMM82"/>
      <c r="MMN82"/>
      <c r="MMO82"/>
      <c r="MMP82"/>
      <c r="MMQ82"/>
      <c r="MMR82"/>
      <c r="MMS82"/>
      <c r="MMT82"/>
      <c r="MMU82"/>
      <c r="MMV82"/>
      <c r="MMW82"/>
      <c r="MMX82"/>
      <c r="MMY82"/>
      <c r="MMZ82"/>
      <c r="MNA82"/>
      <c r="MNB82"/>
      <c r="MNC82"/>
      <c r="MND82"/>
      <c r="MNE82"/>
      <c r="MNF82"/>
      <c r="MNG82"/>
      <c r="MNH82"/>
      <c r="MNI82"/>
      <c r="MNJ82"/>
      <c r="MNK82"/>
      <c r="MNL82"/>
      <c r="MNM82"/>
      <c r="MNN82"/>
      <c r="MNO82"/>
      <c r="MNP82"/>
      <c r="MNQ82"/>
      <c r="MNR82"/>
      <c r="MNS82"/>
      <c r="MNT82"/>
      <c r="MNU82"/>
      <c r="MNV82"/>
      <c r="MNW82"/>
      <c r="MNX82"/>
      <c r="MNY82"/>
      <c r="MNZ82"/>
      <c r="MOA82"/>
      <c r="MOB82"/>
      <c r="MOC82"/>
      <c r="MOD82"/>
      <c r="MOE82"/>
      <c r="MOF82"/>
      <c r="MOG82"/>
      <c r="MOH82"/>
      <c r="MOI82"/>
      <c r="MOJ82"/>
      <c r="MOK82"/>
      <c r="MOL82"/>
      <c r="MOM82"/>
      <c r="MON82"/>
      <c r="MOO82"/>
      <c r="MOP82"/>
      <c r="MOQ82"/>
      <c r="MOR82"/>
      <c r="MOS82"/>
      <c r="MOT82"/>
      <c r="MOU82"/>
      <c r="MOV82"/>
      <c r="MOW82"/>
      <c r="MOX82"/>
      <c r="MOY82"/>
      <c r="MOZ82"/>
      <c r="MPA82"/>
      <c r="MPB82"/>
      <c r="MPC82"/>
      <c r="MPD82"/>
      <c r="MPE82"/>
      <c r="MPF82"/>
      <c r="MPG82"/>
      <c r="MPH82"/>
      <c r="MPI82"/>
      <c r="MPJ82"/>
      <c r="MPK82"/>
      <c r="MPL82"/>
      <c r="MPM82"/>
      <c r="MPN82"/>
      <c r="MPO82"/>
      <c r="MPP82"/>
      <c r="MPQ82"/>
      <c r="MPR82"/>
      <c r="MPS82"/>
      <c r="MPT82"/>
      <c r="MPU82"/>
      <c r="MPV82"/>
      <c r="MPW82"/>
      <c r="MPX82"/>
      <c r="MPY82"/>
      <c r="MPZ82"/>
      <c r="MQA82"/>
      <c r="MQB82"/>
      <c r="MQC82"/>
      <c r="MQD82"/>
      <c r="MQE82"/>
      <c r="MQF82"/>
      <c r="MQG82"/>
      <c r="MQH82"/>
      <c r="MQI82"/>
      <c r="MQJ82"/>
      <c r="MQK82"/>
      <c r="MQL82"/>
      <c r="MQM82"/>
      <c r="MQN82"/>
      <c r="MQO82"/>
      <c r="MQP82"/>
      <c r="MQQ82"/>
      <c r="MQR82"/>
      <c r="MQS82"/>
      <c r="MQT82"/>
      <c r="MQU82"/>
      <c r="MQV82"/>
      <c r="MQW82"/>
      <c r="MQX82"/>
      <c r="MQY82"/>
      <c r="MQZ82"/>
      <c r="MRA82"/>
      <c r="MRB82"/>
      <c r="MRC82"/>
      <c r="MRD82"/>
      <c r="MRE82"/>
      <c r="MRF82"/>
      <c r="MRG82"/>
      <c r="MRH82"/>
      <c r="MRI82"/>
      <c r="MRJ82"/>
      <c r="MRK82"/>
      <c r="MRL82"/>
      <c r="MRM82"/>
      <c r="MRN82"/>
      <c r="MRO82"/>
      <c r="MRP82"/>
      <c r="MRQ82"/>
      <c r="MRR82"/>
      <c r="MRS82"/>
      <c r="MRT82"/>
      <c r="MRU82"/>
      <c r="MRV82"/>
      <c r="MRW82"/>
      <c r="MRX82"/>
      <c r="MRY82"/>
      <c r="MRZ82"/>
      <c r="MSA82"/>
      <c r="MSB82"/>
      <c r="MSC82"/>
      <c r="MSD82"/>
      <c r="MSE82"/>
      <c r="MSF82"/>
      <c r="MSG82"/>
      <c r="MSH82"/>
      <c r="MSI82"/>
      <c r="MSJ82"/>
      <c r="MSK82"/>
      <c r="MSL82"/>
      <c r="MSM82"/>
      <c r="MSN82"/>
      <c r="MSO82"/>
      <c r="MSP82"/>
      <c r="MSQ82"/>
      <c r="MSR82"/>
      <c r="MSS82"/>
      <c r="MST82"/>
      <c r="MSU82"/>
      <c r="MSV82"/>
      <c r="MSW82"/>
      <c r="MSX82"/>
      <c r="MSY82"/>
      <c r="MSZ82"/>
      <c r="MTA82"/>
      <c r="MTB82"/>
      <c r="MTC82"/>
      <c r="MTD82"/>
      <c r="MTE82"/>
      <c r="MTF82"/>
      <c r="MTG82"/>
      <c r="MTH82"/>
      <c r="MTI82"/>
      <c r="MTJ82"/>
      <c r="MTK82"/>
      <c r="MTL82"/>
      <c r="MTM82"/>
      <c r="MTN82"/>
      <c r="MTO82"/>
      <c r="MTP82"/>
      <c r="MTQ82"/>
      <c r="MTR82"/>
      <c r="MTS82"/>
      <c r="MTT82"/>
      <c r="MTU82"/>
      <c r="MTV82"/>
      <c r="MTW82"/>
      <c r="MTX82"/>
      <c r="MTY82"/>
      <c r="MTZ82"/>
      <c r="MUA82"/>
      <c r="MUB82"/>
      <c r="MUC82"/>
      <c r="MUD82"/>
      <c r="MUE82"/>
      <c r="MUF82"/>
      <c r="MUG82"/>
      <c r="MUH82"/>
      <c r="MUI82"/>
      <c r="MUJ82"/>
      <c r="MUK82"/>
      <c r="MUL82"/>
      <c r="MUM82"/>
      <c r="MUN82"/>
      <c r="MUO82"/>
      <c r="MUP82"/>
      <c r="MUQ82"/>
      <c r="MUR82"/>
      <c r="MUS82"/>
      <c r="MUT82"/>
      <c r="MUU82"/>
      <c r="MUV82"/>
      <c r="MUW82"/>
      <c r="MUX82"/>
      <c r="MUY82"/>
      <c r="MUZ82"/>
      <c r="MVA82"/>
      <c r="MVB82"/>
      <c r="MVC82"/>
      <c r="MVD82"/>
      <c r="MVE82"/>
      <c r="MVF82"/>
      <c r="MVG82"/>
      <c r="MVH82"/>
      <c r="MVI82"/>
      <c r="MVJ82"/>
      <c r="MVK82"/>
      <c r="MVL82"/>
      <c r="MVM82"/>
      <c r="MVN82"/>
      <c r="MVO82"/>
      <c r="MVP82"/>
      <c r="MVQ82"/>
      <c r="MVR82"/>
      <c r="MVS82"/>
      <c r="MVT82"/>
      <c r="MVU82"/>
      <c r="MVV82"/>
      <c r="MVW82"/>
      <c r="MVX82"/>
      <c r="MVY82"/>
      <c r="MVZ82"/>
      <c r="MWA82"/>
      <c r="MWB82"/>
      <c r="MWC82"/>
      <c r="MWD82"/>
      <c r="MWE82"/>
      <c r="MWF82"/>
      <c r="MWG82"/>
      <c r="MWH82"/>
      <c r="MWI82"/>
      <c r="MWJ82"/>
      <c r="MWK82"/>
      <c r="MWL82"/>
      <c r="MWM82"/>
      <c r="MWN82"/>
      <c r="MWO82"/>
      <c r="MWP82"/>
      <c r="MWQ82"/>
      <c r="MWR82"/>
      <c r="MWS82"/>
      <c r="MWT82"/>
      <c r="MWU82"/>
      <c r="MWV82"/>
      <c r="MWW82"/>
      <c r="MWX82"/>
      <c r="MWY82"/>
      <c r="MWZ82"/>
      <c r="MXA82"/>
      <c r="MXB82"/>
      <c r="MXC82"/>
      <c r="MXD82"/>
      <c r="MXE82"/>
      <c r="MXF82"/>
      <c r="MXG82"/>
      <c r="MXH82"/>
      <c r="MXI82"/>
      <c r="MXJ82"/>
      <c r="MXK82"/>
      <c r="MXL82"/>
      <c r="MXM82"/>
      <c r="MXN82"/>
      <c r="MXO82"/>
      <c r="MXP82"/>
      <c r="MXQ82"/>
      <c r="MXR82"/>
      <c r="MXS82"/>
      <c r="MXT82"/>
      <c r="MXU82"/>
      <c r="MXV82"/>
      <c r="MXW82"/>
      <c r="MXX82"/>
      <c r="MXY82"/>
      <c r="MXZ82"/>
      <c r="MYA82"/>
      <c r="MYB82"/>
      <c r="MYC82"/>
      <c r="MYD82"/>
      <c r="MYE82"/>
      <c r="MYF82"/>
      <c r="MYG82"/>
      <c r="MYH82"/>
      <c r="MYI82"/>
      <c r="MYJ82"/>
      <c r="MYK82"/>
      <c r="MYL82"/>
      <c r="MYM82"/>
      <c r="MYN82"/>
      <c r="MYO82"/>
      <c r="MYP82"/>
      <c r="MYQ82"/>
      <c r="MYR82"/>
      <c r="MYS82"/>
      <c r="MYT82"/>
      <c r="MYU82"/>
      <c r="MYV82"/>
      <c r="MYW82"/>
      <c r="MYX82"/>
      <c r="MYY82"/>
      <c r="MYZ82"/>
      <c r="MZA82"/>
      <c r="MZB82"/>
      <c r="MZC82"/>
      <c r="MZD82"/>
      <c r="MZE82"/>
      <c r="MZF82"/>
      <c r="MZG82"/>
      <c r="MZH82"/>
      <c r="MZI82"/>
      <c r="MZJ82"/>
      <c r="MZK82"/>
      <c r="MZL82"/>
      <c r="MZM82"/>
      <c r="MZN82"/>
      <c r="MZO82"/>
      <c r="MZP82"/>
      <c r="MZQ82"/>
      <c r="MZR82"/>
      <c r="MZS82"/>
      <c r="MZT82"/>
      <c r="MZU82"/>
      <c r="MZV82"/>
      <c r="MZW82"/>
      <c r="MZX82"/>
      <c r="MZY82"/>
      <c r="MZZ82"/>
      <c r="NAA82"/>
      <c r="NAB82"/>
      <c r="NAC82"/>
      <c r="NAD82"/>
      <c r="NAE82"/>
      <c r="NAF82"/>
      <c r="NAG82"/>
      <c r="NAH82"/>
      <c r="NAI82"/>
      <c r="NAJ82"/>
      <c r="NAK82"/>
      <c r="NAL82"/>
      <c r="NAM82"/>
      <c r="NAN82"/>
      <c r="NAO82"/>
      <c r="NAP82"/>
      <c r="NAQ82"/>
      <c r="NAR82"/>
      <c r="NAS82"/>
      <c r="NAT82"/>
      <c r="NAU82"/>
      <c r="NAV82"/>
      <c r="NAW82"/>
      <c r="NAX82"/>
      <c r="NAY82"/>
      <c r="NAZ82"/>
      <c r="NBA82"/>
      <c r="NBB82"/>
      <c r="NBC82"/>
      <c r="NBD82"/>
      <c r="NBE82"/>
      <c r="NBF82"/>
      <c r="NBG82"/>
      <c r="NBH82"/>
      <c r="NBI82"/>
      <c r="NBJ82"/>
      <c r="NBK82"/>
      <c r="NBL82"/>
      <c r="NBM82"/>
      <c r="NBN82"/>
      <c r="NBO82"/>
      <c r="NBP82"/>
      <c r="NBQ82"/>
      <c r="NBR82"/>
      <c r="NBS82"/>
      <c r="NBT82"/>
      <c r="NBU82"/>
      <c r="NBV82"/>
      <c r="NBW82"/>
      <c r="NBX82"/>
      <c r="NBY82"/>
      <c r="NBZ82"/>
      <c r="NCA82"/>
      <c r="NCB82"/>
      <c r="NCC82"/>
      <c r="NCD82"/>
      <c r="NCE82"/>
      <c r="NCF82"/>
      <c r="NCG82"/>
      <c r="NCH82"/>
      <c r="NCI82"/>
      <c r="NCJ82"/>
      <c r="NCK82"/>
      <c r="NCL82"/>
      <c r="NCM82"/>
      <c r="NCN82"/>
      <c r="NCO82"/>
      <c r="NCP82"/>
      <c r="NCQ82"/>
      <c r="NCR82"/>
      <c r="NCS82"/>
      <c r="NCT82"/>
      <c r="NCU82"/>
      <c r="NCV82"/>
      <c r="NCW82"/>
      <c r="NCX82"/>
      <c r="NCY82"/>
      <c r="NCZ82"/>
      <c r="NDA82"/>
      <c r="NDB82"/>
      <c r="NDC82"/>
      <c r="NDD82"/>
      <c r="NDE82"/>
      <c r="NDF82"/>
      <c r="NDG82"/>
      <c r="NDH82"/>
      <c r="NDI82"/>
      <c r="NDJ82"/>
      <c r="NDK82"/>
      <c r="NDL82"/>
      <c r="NDM82"/>
      <c r="NDN82"/>
      <c r="NDO82"/>
      <c r="NDP82"/>
      <c r="NDQ82"/>
      <c r="NDR82"/>
      <c r="NDS82"/>
      <c r="NDT82"/>
      <c r="NDU82"/>
      <c r="NDV82"/>
      <c r="NDW82"/>
      <c r="NDX82"/>
      <c r="NDY82"/>
      <c r="NDZ82"/>
      <c r="NEA82"/>
      <c r="NEB82"/>
      <c r="NEC82"/>
      <c r="NED82"/>
      <c r="NEE82"/>
      <c r="NEF82"/>
      <c r="NEG82"/>
      <c r="NEH82"/>
      <c r="NEI82"/>
      <c r="NEJ82"/>
      <c r="NEK82"/>
      <c r="NEL82"/>
      <c r="NEM82"/>
      <c r="NEN82"/>
      <c r="NEO82"/>
      <c r="NEP82"/>
      <c r="NEQ82"/>
      <c r="NER82"/>
      <c r="NES82"/>
      <c r="NET82"/>
      <c r="NEU82"/>
      <c r="NEV82"/>
      <c r="NEW82"/>
      <c r="NEX82"/>
      <c r="NEY82"/>
      <c r="NEZ82"/>
      <c r="NFA82"/>
      <c r="NFB82"/>
      <c r="NFC82"/>
      <c r="NFD82"/>
      <c r="NFE82"/>
      <c r="NFF82"/>
      <c r="NFG82"/>
      <c r="NFH82"/>
      <c r="NFI82"/>
      <c r="NFJ82"/>
      <c r="NFK82"/>
      <c r="NFL82"/>
      <c r="NFM82"/>
      <c r="NFN82"/>
      <c r="NFO82"/>
      <c r="NFP82"/>
      <c r="NFQ82"/>
      <c r="NFR82"/>
      <c r="NFS82"/>
      <c r="NFT82"/>
      <c r="NFU82"/>
      <c r="NFV82"/>
      <c r="NFW82"/>
      <c r="NFX82"/>
      <c r="NFY82"/>
      <c r="NFZ82"/>
      <c r="NGA82"/>
      <c r="NGB82"/>
      <c r="NGC82"/>
      <c r="NGD82"/>
      <c r="NGE82"/>
      <c r="NGF82"/>
      <c r="NGG82"/>
      <c r="NGH82"/>
      <c r="NGI82"/>
      <c r="NGJ82"/>
      <c r="NGK82"/>
      <c r="NGL82"/>
      <c r="NGM82"/>
      <c r="NGN82"/>
      <c r="NGO82"/>
      <c r="NGP82"/>
      <c r="NGQ82"/>
      <c r="NGR82"/>
      <c r="NGS82"/>
      <c r="NGT82"/>
      <c r="NGU82"/>
      <c r="NGV82"/>
      <c r="NGW82"/>
      <c r="NGX82"/>
      <c r="NGY82"/>
      <c r="NGZ82"/>
      <c r="NHA82"/>
      <c r="NHB82"/>
      <c r="NHC82"/>
      <c r="NHD82"/>
      <c r="NHE82"/>
      <c r="NHF82"/>
      <c r="NHG82"/>
      <c r="NHH82"/>
      <c r="NHI82"/>
      <c r="NHJ82"/>
      <c r="NHK82"/>
      <c r="NHL82"/>
      <c r="NHM82"/>
      <c r="NHN82"/>
      <c r="NHO82"/>
      <c r="NHP82"/>
      <c r="NHQ82"/>
      <c r="NHR82"/>
      <c r="NHS82"/>
      <c r="NHT82"/>
      <c r="NHU82"/>
      <c r="NHV82"/>
      <c r="NHW82"/>
      <c r="NHX82"/>
      <c r="NHY82"/>
      <c r="NHZ82"/>
      <c r="NIA82"/>
      <c r="NIB82"/>
      <c r="NIC82"/>
      <c r="NID82"/>
      <c r="NIE82"/>
      <c r="NIF82"/>
      <c r="NIG82"/>
      <c r="NIH82"/>
      <c r="NII82"/>
      <c r="NIJ82"/>
      <c r="NIK82"/>
      <c r="NIL82"/>
      <c r="NIM82"/>
      <c r="NIN82"/>
      <c r="NIO82"/>
      <c r="NIP82"/>
      <c r="NIQ82"/>
      <c r="NIR82"/>
      <c r="NIS82"/>
      <c r="NIT82"/>
      <c r="NIU82"/>
      <c r="NIV82"/>
      <c r="NIW82"/>
      <c r="NIX82"/>
      <c r="NIY82"/>
      <c r="NIZ82"/>
      <c r="NJA82"/>
      <c r="NJB82"/>
      <c r="NJC82"/>
      <c r="NJD82"/>
      <c r="NJE82"/>
      <c r="NJF82"/>
      <c r="NJG82"/>
      <c r="NJH82"/>
      <c r="NJI82"/>
      <c r="NJJ82"/>
      <c r="NJK82"/>
      <c r="NJL82"/>
      <c r="NJM82"/>
      <c r="NJN82"/>
      <c r="NJO82"/>
      <c r="NJP82"/>
      <c r="NJQ82"/>
      <c r="NJR82"/>
      <c r="NJS82"/>
      <c r="NJT82"/>
      <c r="NJU82"/>
      <c r="NJV82"/>
      <c r="NJW82"/>
      <c r="NJX82"/>
      <c r="NJY82"/>
      <c r="NJZ82"/>
      <c r="NKA82"/>
      <c r="NKB82"/>
      <c r="NKC82"/>
      <c r="NKD82"/>
      <c r="NKE82"/>
      <c r="NKF82"/>
      <c r="NKG82"/>
      <c r="NKH82"/>
      <c r="NKI82"/>
      <c r="NKJ82"/>
      <c r="NKK82"/>
      <c r="NKL82"/>
      <c r="NKM82"/>
      <c r="NKN82"/>
      <c r="NKO82"/>
      <c r="NKP82"/>
      <c r="NKQ82"/>
      <c r="NKR82"/>
      <c r="NKS82"/>
      <c r="NKT82"/>
      <c r="NKU82"/>
      <c r="NKV82"/>
      <c r="NKW82"/>
      <c r="NKX82"/>
      <c r="NKY82"/>
      <c r="NKZ82"/>
      <c r="NLA82"/>
      <c r="NLB82"/>
      <c r="NLC82"/>
      <c r="NLD82"/>
      <c r="NLE82"/>
      <c r="NLF82"/>
      <c r="NLG82"/>
      <c r="NLH82"/>
      <c r="NLI82"/>
      <c r="NLJ82"/>
      <c r="NLK82"/>
      <c r="NLL82"/>
      <c r="NLM82"/>
      <c r="NLN82"/>
      <c r="NLO82"/>
      <c r="NLP82"/>
      <c r="NLQ82"/>
      <c r="NLR82"/>
      <c r="NLS82"/>
      <c r="NLT82"/>
      <c r="NLU82"/>
      <c r="NLV82"/>
      <c r="NLW82"/>
      <c r="NLX82"/>
      <c r="NLY82"/>
      <c r="NLZ82"/>
      <c r="NMA82"/>
      <c r="NMB82"/>
      <c r="NMC82"/>
      <c r="NMD82"/>
      <c r="NME82"/>
      <c r="NMF82"/>
      <c r="NMG82"/>
      <c r="NMH82"/>
      <c r="NMI82"/>
      <c r="NMJ82"/>
      <c r="NMK82"/>
      <c r="NML82"/>
      <c r="NMM82"/>
      <c r="NMN82"/>
      <c r="NMO82"/>
      <c r="NMP82"/>
      <c r="NMQ82"/>
      <c r="NMR82"/>
      <c r="NMS82"/>
      <c r="NMT82"/>
      <c r="NMU82"/>
      <c r="NMV82"/>
      <c r="NMW82"/>
      <c r="NMX82"/>
      <c r="NMY82"/>
      <c r="NMZ82"/>
      <c r="NNA82"/>
      <c r="NNB82"/>
      <c r="NNC82"/>
      <c r="NND82"/>
      <c r="NNE82"/>
      <c r="NNF82"/>
      <c r="NNG82"/>
      <c r="NNH82"/>
      <c r="NNI82"/>
      <c r="NNJ82"/>
      <c r="NNK82"/>
      <c r="NNL82"/>
      <c r="NNM82"/>
      <c r="NNN82"/>
      <c r="NNO82"/>
      <c r="NNP82"/>
      <c r="NNQ82"/>
      <c r="NNR82"/>
      <c r="NNS82"/>
      <c r="NNT82"/>
      <c r="NNU82"/>
      <c r="NNV82"/>
      <c r="NNW82"/>
      <c r="NNX82"/>
      <c r="NNY82"/>
      <c r="NNZ82"/>
      <c r="NOA82"/>
      <c r="NOB82"/>
      <c r="NOC82"/>
      <c r="NOD82"/>
      <c r="NOE82"/>
      <c r="NOF82"/>
      <c r="NOG82"/>
      <c r="NOH82"/>
      <c r="NOI82"/>
      <c r="NOJ82"/>
      <c r="NOK82"/>
      <c r="NOL82"/>
      <c r="NOM82"/>
      <c r="NON82"/>
      <c r="NOO82"/>
      <c r="NOP82"/>
      <c r="NOQ82"/>
      <c r="NOR82"/>
      <c r="NOS82"/>
      <c r="NOT82"/>
      <c r="NOU82"/>
      <c r="NOV82"/>
      <c r="NOW82"/>
      <c r="NOX82"/>
      <c r="NOY82"/>
      <c r="NOZ82"/>
      <c r="NPA82"/>
      <c r="NPB82"/>
      <c r="NPC82"/>
      <c r="NPD82"/>
      <c r="NPE82"/>
      <c r="NPF82"/>
      <c r="NPG82"/>
      <c r="NPH82"/>
      <c r="NPI82"/>
      <c r="NPJ82"/>
      <c r="NPK82"/>
      <c r="NPL82"/>
      <c r="NPM82"/>
      <c r="NPN82"/>
      <c r="NPO82"/>
      <c r="NPP82"/>
      <c r="NPQ82"/>
      <c r="NPR82"/>
      <c r="NPS82"/>
      <c r="NPT82"/>
      <c r="NPU82"/>
      <c r="NPV82"/>
      <c r="NPW82"/>
      <c r="NPX82"/>
      <c r="NPY82"/>
      <c r="NPZ82"/>
      <c r="NQA82"/>
      <c r="NQB82"/>
      <c r="NQC82"/>
      <c r="NQD82"/>
      <c r="NQE82"/>
      <c r="NQF82"/>
      <c r="NQG82"/>
      <c r="NQH82"/>
      <c r="NQI82"/>
      <c r="NQJ82"/>
      <c r="NQK82"/>
      <c r="NQL82"/>
      <c r="NQM82"/>
      <c r="NQN82"/>
      <c r="NQO82"/>
      <c r="NQP82"/>
      <c r="NQQ82"/>
      <c r="NQR82"/>
      <c r="NQS82"/>
      <c r="NQT82"/>
      <c r="NQU82"/>
      <c r="NQV82"/>
      <c r="NQW82"/>
      <c r="NQX82"/>
      <c r="NQY82"/>
      <c r="NQZ82"/>
      <c r="NRA82"/>
      <c r="NRB82"/>
      <c r="NRC82"/>
      <c r="NRD82"/>
      <c r="NRE82"/>
      <c r="NRF82"/>
      <c r="NRG82"/>
      <c r="NRH82"/>
      <c r="NRI82"/>
    </row>
    <row r="83" spans="1:9941" s="61" customFormat="1" ht="12.2" customHeight="1" thickBot="1" x14ac:dyDescent="0.25">
      <c r="A83" s="1356" t="s">
        <v>324</v>
      </c>
      <c r="B83" s="661" t="s">
        <v>376</v>
      </c>
      <c r="C83" s="532">
        <f>'1. mell.bevétel_össz'!C82-'23._önként_össz_bev'!C84</f>
        <v>3000000000</v>
      </c>
      <c r="D83" s="532">
        <f>'1. mell.bevétel_össz'!D82-'23._önként_össz_bev'!D84</f>
        <v>3000000000</v>
      </c>
      <c r="E83" s="752">
        <f>'1. mell.bevétel_össz'!E82-'23._önként_össz_bev'!E84</f>
        <v>0</v>
      </c>
      <c r="F83" s="752">
        <f>'1. mell.bevétel_össz'!F82-'23._önként_össz_bev'!F84</f>
        <v>0</v>
      </c>
      <c r="G83" s="752">
        <f>'1. mell.bevétel_össz'!G82-'23._önként_össz_bev'!G84</f>
        <v>0</v>
      </c>
      <c r="H83" s="459">
        <f t="shared" si="23"/>
        <v>0</v>
      </c>
      <c r="I83" s="868">
        <f>'1. mell.bevétel_össz'!I82-'23._önként_össz_bev'!I84</f>
        <v>0</v>
      </c>
      <c r="J83" s="459">
        <f>'1. mell.bevétel_össz'!J82-'23._önként_össz_bev'!J84</f>
        <v>0</v>
      </c>
      <c r="K83" s="459">
        <f>'1. mell.bevétel_össz'!K82-'23._önként_össz_bev'!K84</f>
        <v>0</v>
      </c>
      <c r="L83" s="459">
        <f>'1. mell.bevétel_össz'!L82-'23._önként_össz_bev'!L84</f>
        <v>0</v>
      </c>
      <c r="M83"/>
      <c r="N83"/>
      <c r="O83" s="1293"/>
      <c r="P83" s="1765">
        <f>SUM(P80:P82)</f>
        <v>14211788113</v>
      </c>
      <c r="Q83" s="1293"/>
      <c r="R83" s="1293"/>
      <c r="S83" s="1293"/>
      <c r="T83" s="1293"/>
      <c r="U83" s="129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  <c r="AQV83"/>
      <c r="AQW83"/>
      <c r="AQX83"/>
      <c r="AQY83"/>
      <c r="AQZ83"/>
      <c r="ARA83"/>
      <c r="ARB83"/>
      <c r="ARC83"/>
      <c r="ARD83"/>
      <c r="ARE83"/>
      <c r="ARF83"/>
      <c r="ARG83"/>
      <c r="ARH83"/>
      <c r="ARI83"/>
      <c r="ARJ83"/>
      <c r="ARK83"/>
      <c r="ARL83"/>
      <c r="ARM83"/>
      <c r="ARN83"/>
      <c r="ARO83"/>
      <c r="ARP83"/>
      <c r="ARQ83"/>
      <c r="ARR83"/>
      <c r="ARS83"/>
      <c r="ART83"/>
      <c r="ARU83"/>
      <c r="ARV83"/>
      <c r="ARW83"/>
      <c r="ARX83"/>
      <c r="ARY83"/>
      <c r="ARZ83"/>
      <c r="ASA83"/>
      <c r="ASB83"/>
      <c r="ASC83"/>
      <c r="ASD83"/>
      <c r="ASE83"/>
      <c r="ASF83"/>
      <c r="ASG83"/>
      <c r="ASH83"/>
      <c r="ASI83"/>
      <c r="ASJ83"/>
      <c r="ASK83"/>
      <c r="ASL83"/>
      <c r="ASM83"/>
      <c r="ASN83"/>
      <c r="ASO83"/>
      <c r="ASP83"/>
      <c r="ASQ83"/>
      <c r="ASR83"/>
      <c r="ASS83"/>
      <c r="AST83"/>
      <c r="ASU83"/>
      <c r="ASV83"/>
      <c r="ASW83"/>
      <c r="ASX83"/>
      <c r="ASY83"/>
      <c r="ASZ83"/>
      <c r="ATA83"/>
      <c r="ATB83"/>
      <c r="ATC83"/>
      <c r="ATD83"/>
      <c r="ATE83"/>
      <c r="ATF83"/>
      <c r="ATG83"/>
      <c r="ATH83"/>
      <c r="ATI83"/>
      <c r="ATJ83"/>
      <c r="ATK83"/>
      <c r="ATL83"/>
      <c r="ATM83"/>
      <c r="ATN83"/>
      <c r="ATO83"/>
      <c r="ATP83"/>
      <c r="ATQ83"/>
      <c r="ATR83"/>
      <c r="ATS83"/>
      <c r="ATT83"/>
      <c r="ATU83"/>
      <c r="ATV83"/>
      <c r="ATW83"/>
      <c r="ATX83"/>
      <c r="ATY83"/>
      <c r="ATZ83"/>
      <c r="AUA83"/>
      <c r="AUB83"/>
      <c r="AUC83"/>
      <c r="AUD83"/>
      <c r="AUE83"/>
      <c r="AUF83"/>
      <c r="AUG83"/>
      <c r="AUH83"/>
      <c r="AUI83"/>
      <c r="AUJ83"/>
      <c r="AUK83"/>
      <c r="AUL83"/>
      <c r="AUM83"/>
      <c r="AUN83"/>
      <c r="AUO83"/>
      <c r="AUP83"/>
      <c r="AUQ83"/>
      <c r="AUR83"/>
      <c r="AUS83"/>
      <c r="AUT83"/>
      <c r="AUU83"/>
      <c r="AUV83"/>
      <c r="AUW83"/>
      <c r="AUX83"/>
      <c r="AUY83"/>
      <c r="AUZ83"/>
      <c r="AVA83"/>
      <c r="AVB83"/>
      <c r="AVC83"/>
      <c r="AVD83"/>
      <c r="AVE83"/>
      <c r="AVF83"/>
      <c r="AVG83"/>
      <c r="AVH83"/>
      <c r="AVI83"/>
      <c r="AVJ83"/>
      <c r="AVK83"/>
      <c r="AVL83"/>
      <c r="AVM83"/>
      <c r="AVN83"/>
      <c r="AVO83"/>
      <c r="AVP83"/>
      <c r="AVQ83"/>
      <c r="AVR83"/>
      <c r="AVS83"/>
      <c r="AVT83"/>
      <c r="AVU83"/>
      <c r="AVV83"/>
      <c r="AVW83"/>
      <c r="AVX83"/>
      <c r="AVY83"/>
      <c r="AVZ83"/>
      <c r="AWA83"/>
      <c r="AWB83"/>
      <c r="AWC83"/>
      <c r="AWD83"/>
      <c r="AWE83"/>
      <c r="AWF83"/>
      <c r="AWG83"/>
      <c r="AWH83"/>
      <c r="AWI83"/>
      <c r="AWJ83"/>
      <c r="AWK83"/>
      <c r="AWL83"/>
      <c r="AWM83"/>
      <c r="AWN83"/>
      <c r="AWO83"/>
      <c r="AWP83"/>
      <c r="AWQ83"/>
      <c r="AWR83"/>
      <c r="AWS83"/>
      <c r="AWT83"/>
      <c r="AWU83"/>
      <c r="AWV83"/>
      <c r="AWW83"/>
      <c r="AWX83"/>
      <c r="AWY83"/>
      <c r="AWZ83"/>
      <c r="AXA83"/>
      <c r="AXB83"/>
      <c r="AXC83"/>
      <c r="AXD83"/>
      <c r="AXE83"/>
      <c r="AXF83"/>
      <c r="AXG83"/>
      <c r="AXH83"/>
      <c r="AXI83"/>
      <c r="AXJ83"/>
      <c r="AXK83"/>
      <c r="AXL83"/>
      <c r="AXM83"/>
      <c r="AXN83"/>
      <c r="AXO83"/>
      <c r="AXP83"/>
      <c r="AXQ83"/>
      <c r="AXR83"/>
      <c r="AXS83"/>
      <c r="AXT83"/>
      <c r="AXU83"/>
      <c r="AXV83"/>
      <c r="AXW83"/>
      <c r="AXX83"/>
      <c r="AXY83"/>
      <c r="AXZ83"/>
      <c r="AYA83"/>
      <c r="AYB83"/>
      <c r="AYC83"/>
      <c r="AYD83"/>
      <c r="AYE83"/>
      <c r="AYF83"/>
      <c r="AYG83"/>
      <c r="AYH83"/>
      <c r="AYI83"/>
      <c r="AYJ83"/>
      <c r="AYK83"/>
      <c r="AYL83"/>
      <c r="AYM83"/>
      <c r="AYN83"/>
      <c r="AYO83"/>
      <c r="AYP83"/>
      <c r="AYQ83"/>
      <c r="AYR83"/>
      <c r="AYS83"/>
      <c r="AYT83"/>
      <c r="AYU83"/>
      <c r="AYV83"/>
      <c r="AYW83"/>
      <c r="AYX83"/>
      <c r="AYY83"/>
      <c r="AYZ83"/>
      <c r="AZA83"/>
      <c r="AZB83"/>
      <c r="AZC83"/>
      <c r="AZD83"/>
      <c r="AZE83"/>
      <c r="AZF83"/>
      <c r="AZG83"/>
      <c r="AZH83"/>
      <c r="AZI83"/>
      <c r="AZJ83"/>
      <c r="AZK83"/>
      <c r="AZL83"/>
      <c r="AZM83"/>
      <c r="AZN83"/>
      <c r="AZO83"/>
      <c r="AZP83"/>
      <c r="AZQ83"/>
      <c r="AZR83"/>
      <c r="AZS83"/>
      <c r="AZT83"/>
      <c r="AZU83"/>
      <c r="AZV83"/>
      <c r="AZW83"/>
      <c r="AZX83"/>
      <c r="AZY83"/>
      <c r="AZZ83"/>
      <c r="BAA83"/>
      <c r="BAB83"/>
      <c r="BAC83"/>
      <c r="BAD83"/>
      <c r="BAE83"/>
      <c r="BAF83"/>
      <c r="BAG83"/>
      <c r="BAH83"/>
      <c r="BAI83"/>
      <c r="BAJ83"/>
      <c r="BAK83"/>
      <c r="BAL83"/>
      <c r="BAM83"/>
      <c r="BAN83"/>
      <c r="BAO83"/>
      <c r="BAP83"/>
      <c r="BAQ83"/>
      <c r="BAR83"/>
      <c r="BAS83"/>
      <c r="BAT83"/>
      <c r="BAU83"/>
      <c r="BAV83"/>
      <c r="BAW83"/>
      <c r="BAX83"/>
      <c r="BAY83"/>
      <c r="BAZ83"/>
      <c r="BBA83"/>
      <c r="BBB83"/>
      <c r="BBC83"/>
      <c r="BBD83"/>
      <c r="BBE83"/>
      <c r="BBF83"/>
      <c r="BBG83"/>
      <c r="BBH83"/>
      <c r="BBI83"/>
      <c r="BBJ83"/>
      <c r="BBK83"/>
      <c r="BBL83"/>
      <c r="BBM83"/>
      <c r="BBN83"/>
      <c r="BBO83"/>
      <c r="BBP83"/>
      <c r="BBQ83"/>
      <c r="BBR83"/>
      <c r="BBS83"/>
      <c r="BBT83"/>
      <c r="BBU83"/>
      <c r="BBV83"/>
      <c r="BBW83"/>
      <c r="BBX83"/>
      <c r="BBY83"/>
      <c r="BBZ83"/>
      <c r="BCA83"/>
      <c r="BCB83"/>
      <c r="BCC83"/>
      <c r="BCD83"/>
      <c r="BCE83"/>
      <c r="BCF83"/>
      <c r="BCG83"/>
      <c r="BCH83"/>
      <c r="BCI83"/>
      <c r="BCJ83"/>
      <c r="BCK83"/>
      <c r="BCL83"/>
      <c r="BCM83"/>
      <c r="BCN83"/>
      <c r="BCO83"/>
      <c r="BCP83"/>
      <c r="BCQ83"/>
      <c r="BCR83"/>
      <c r="BCS83"/>
      <c r="BCT83"/>
      <c r="BCU83"/>
      <c r="BCV83"/>
      <c r="BCW83"/>
      <c r="BCX83"/>
      <c r="BCY83"/>
      <c r="BCZ83"/>
      <c r="BDA83"/>
      <c r="BDB83"/>
      <c r="BDC83"/>
      <c r="BDD83"/>
      <c r="BDE83"/>
      <c r="BDF83"/>
      <c r="BDG83"/>
      <c r="BDH83"/>
      <c r="BDI83"/>
      <c r="BDJ83"/>
      <c r="BDK83"/>
      <c r="BDL83"/>
      <c r="BDM83"/>
      <c r="BDN83"/>
      <c r="BDO83"/>
      <c r="BDP83"/>
      <c r="BDQ83"/>
      <c r="BDR83"/>
      <c r="BDS83"/>
      <c r="BDT83"/>
      <c r="BDU83"/>
      <c r="BDV83"/>
      <c r="BDW83"/>
      <c r="BDX83"/>
      <c r="BDY83"/>
      <c r="BDZ83"/>
      <c r="BEA83"/>
      <c r="BEB83"/>
      <c r="BEC83"/>
      <c r="BED83"/>
      <c r="BEE83"/>
      <c r="BEF83"/>
      <c r="BEG83"/>
      <c r="BEH83"/>
      <c r="BEI83"/>
      <c r="BEJ83"/>
      <c r="BEK83"/>
      <c r="BEL83"/>
      <c r="BEM83"/>
      <c r="BEN83"/>
      <c r="BEO83"/>
      <c r="BEP83"/>
      <c r="BEQ83"/>
      <c r="BER83"/>
      <c r="BES83"/>
      <c r="BET83"/>
      <c r="BEU83"/>
      <c r="BEV83"/>
      <c r="BEW83"/>
      <c r="BEX83"/>
      <c r="BEY83"/>
      <c r="BEZ83"/>
      <c r="BFA83"/>
      <c r="BFB83"/>
      <c r="BFC83"/>
      <c r="BFD83"/>
      <c r="BFE83"/>
      <c r="BFF83"/>
      <c r="BFG83"/>
      <c r="BFH83"/>
      <c r="BFI83"/>
      <c r="BFJ83"/>
      <c r="BFK83"/>
      <c r="BFL83"/>
      <c r="BFM83"/>
      <c r="BFN83"/>
      <c r="BFO83"/>
      <c r="BFP83"/>
      <c r="BFQ83"/>
      <c r="BFR83"/>
      <c r="BFS83"/>
      <c r="BFT83"/>
      <c r="BFU83"/>
      <c r="BFV83"/>
      <c r="BFW83"/>
      <c r="BFX83"/>
      <c r="BFY83"/>
      <c r="BFZ83"/>
      <c r="BGA83"/>
      <c r="BGB83"/>
      <c r="BGC83"/>
      <c r="BGD83"/>
      <c r="BGE83"/>
      <c r="BGF83"/>
      <c r="BGG83"/>
      <c r="BGH83"/>
      <c r="BGI83"/>
      <c r="BGJ83"/>
      <c r="BGK83"/>
      <c r="BGL83"/>
      <c r="BGM83"/>
      <c r="BGN83"/>
      <c r="BGO83"/>
      <c r="BGP83"/>
      <c r="BGQ83"/>
      <c r="BGR83"/>
      <c r="BGS83"/>
      <c r="BGT83"/>
      <c r="BGU83"/>
      <c r="BGV83"/>
      <c r="BGW83"/>
      <c r="BGX83"/>
      <c r="BGY83"/>
      <c r="BGZ83"/>
      <c r="BHA83"/>
      <c r="BHB83"/>
      <c r="BHC83"/>
      <c r="BHD83"/>
      <c r="BHE83"/>
      <c r="BHF83"/>
      <c r="BHG83"/>
      <c r="BHH83"/>
      <c r="BHI83"/>
      <c r="BHJ83"/>
      <c r="BHK83"/>
      <c r="BHL83"/>
      <c r="BHM83"/>
      <c r="BHN83"/>
      <c r="BHO83"/>
      <c r="BHP83"/>
      <c r="BHQ83"/>
      <c r="BHR83"/>
      <c r="BHS83"/>
      <c r="BHT83"/>
      <c r="BHU83"/>
      <c r="BHV83"/>
      <c r="BHW83"/>
      <c r="BHX83"/>
      <c r="BHY83"/>
      <c r="BHZ83"/>
      <c r="BIA83"/>
      <c r="BIB83"/>
      <c r="BIC83"/>
      <c r="BID83"/>
      <c r="BIE83"/>
      <c r="BIF83"/>
      <c r="BIG83"/>
      <c r="BIH83"/>
      <c r="BII83"/>
      <c r="BIJ83"/>
      <c r="BIK83"/>
      <c r="BIL83"/>
      <c r="BIM83"/>
      <c r="BIN83"/>
      <c r="BIO83"/>
      <c r="BIP83"/>
      <c r="BIQ83"/>
      <c r="BIR83"/>
      <c r="BIS83"/>
      <c r="BIT83"/>
      <c r="BIU83"/>
      <c r="BIV83"/>
      <c r="BIW83"/>
      <c r="BIX83"/>
      <c r="BIY83"/>
      <c r="BIZ83"/>
      <c r="BJA83"/>
      <c r="BJB83"/>
      <c r="BJC83"/>
      <c r="BJD83"/>
      <c r="BJE83"/>
      <c r="BJF83"/>
      <c r="BJG83"/>
      <c r="BJH83"/>
      <c r="BJI83"/>
      <c r="BJJ83"/>
      <c r="BJK83"/>
      <c r="BJL83"/>
      <c r="BJM83"/>
      <c r="BJN83"/>
      <c r="BJO83"/>
      <c r="BJP83"/>
      <c r="BJQ83"/>
      <c r="BJR83"/>
      <c r="BJS83"/>
      <c r="BJT83"/>
      <c r="BJU83"/>
      <c r="BJV83"/>
      <c r="BJW83"/>
      <c r="BJX83"/>
      <c r="BJY83"/>
      <c r="BJZ83"/>
      <c r="BKA83"/>
      <c r="BKB83"/>
      <c r="BKC83"/>
      <c r="BKD83"/>
      <c r="BKE83"/>
      <c r="BKF83"/>
      <c r="BKG83"/>
      <c r="BKH83"/>
      <c r="BKI83"/>
      <c r="BKJ83"/>
      <c r="BKK83"/>
      <c r="BKL83"/>
      <c r="BKM83"/>
      <c r="BKN83"/>
      <c r="BKO83"/>
      <c r="BKP83"/>
      <c r="BKQ83"/>
      <c r="BKR83"/>
      <c r="BKS83"/>
      <c r="BKT83"/>
      <c r="BKU83"/>
      <c r="BKV83"/>
      <c r="BKW83"/>
      <c r="BKX83"/>
      <c r="BKY83"/>
      <c r="BKZ83"/>
      <c r="BLA83"/>
      <c r="BLB83"/>
      <c r="BLC83"/>
      <c r="BLD83"/>
      <c r="BLE83"/>
      <c r="BLF83"/>
      <c r="BLG83"/>
      <c r="BLH83"/>
      <c r="BLI83"/>
      <c r="BLJ83"/>
      <c r="BLK83"/>
      <c r="BLL83"/>
      <c r="BLM83"/>
      <c r="BLN83"/>
      <c r="BLO83"/>
      <c r="BLP83"/>
      <c r="BLQ83"/>
      <c r="BLR83"/>
      <c r="BLS83"/>
      <c r="BLT83"/>
      <c r="BLU83"/>
      <c r="BLV83"/>
      <c r="BLW83"/>
      <c r="BLX83"/>
      <c r="BLY83"/>
      <c r="BLZ83"/>
      <c r="BMA83"/>
      <c r="BMB83"/>
      <c r="BMC83"/>
      <c r="BMD83"/>
      <c r="BME83"/>
      <c r="BMF83"/>
      <c r="BMG83"/>
      <c r="BMH83"/>
      <c r="BMI83"/>
      <c r="BMJ83"/>
      <c r="BMK83"/>
      <c r="BML83"/>
      <c r="BMM83"/>
      <c r="BMN83"/>
      <c r="BMO83"/>
      <c r="BMP83"/>
      <c r="BMQ83"/>
      <c r="BMR83"/>
      <c r="BMS83"/>
      <c r="BMT83"/>
      <c r="BMU83"/>
      <c r="BMV83"/>
      <c r="BMW83"/>
      <c r="BMX83"/>
      <c r="BMY83"/>
      <c r="BMZ83"/>
      <c r="BNA83"/>
      <c r="BNB83"/>
      <c r="BNC83"/>
      <c r="BND83"/>
      <c r="BNE83"/>
      <c r="BNF83"/>
      <c r="BNG83"/>
      <c r="BNH83"/>
      <c r="BNI83"/>
      <c r="BNJ83"/>
      <c r="BNK83"/>
      <c r="BNL83"/>
      <c r="BNM83"/>
      <c r="BNN83"/>
      <c r="BNO83"/>
      <c r="BNP83"/>
      <c r="BNQ83"/>
      <c r="BNR83"/>
      <c r="BNS83"/>
      <c r="BNT83"/>
      <c r="BNU83"/>
      <c r="BNV83"/>
      <c r="BNW83"/>
      <c r="BNX83"/>
      <c r="BNY83"/>
      <c r="BNZ83"/>
      <c r="BOA83"/>
      <c r="BOB83"/>
      <c r="BOC83"/>
      <c r="BOD83"/>
      <c r="BOE83"/>
      <c r="BOF83"/>
      <c r="BOG83"/>
      <c r="BOH83"/>
      <c r="BOI83"/>
      <c r="BOJ83"/>
      <c r="BOK83"/>
      <c r="BOL83"/>
      <c r="BOM83"/>
      <c r="BON83"/>
      <c r="BOO83"/>
      <c r="BOP83"/>
      <c r="BOQ83"/>
      <c r="BOR83"/>
      <c r="BOS83"/>
      <c r="BOT83"/>
      <c r="BOU83"/>
      <c r="BOV83"/>
      <c r="BOW83"/>
      <c r="BOX83"/>
      <c r="BOY83"/>
      <c r="BOZ83"/>
      <c r="BPA83"/>
      <c r="BPB83"/>
      <c r="BPC83"/>
      <c r="BPD83"/>
      <c r="BPE83"/>
      <c r="BPF83"/>
      <c r="BPG83"/>
      <c r="BPH83"/>
      <c r="BPI83"/>
      <c r="BPJ83"/>
      <c r="BPK83"/>
      <c r="BPL83"/>
      <c r="BPM83"/>
      <c r="BPN83"/>
      <c r="BPO83"/>
      <c r="BPP83"/>
      <c r="BPQ83"/>
      <c r="BPR83"/>
      <c r="BPS83"/>
      <c r="BPT83"/>
      <c r="BPU83"/>
      <c r="BPV83"/>
      <c r="BPW83"/>
      <c r="BPX83"/>
      <c r="BPY83"/>
      <c r="BPZ83"/>
      <c r="BQA83"/>
      <c r="BQB83"/>
      <c r="BQC83"/>
      <c r="BQD83"/>
      <c r="BQE83"/>
      <c r="BQF83"/>
      <c r="BQG83"/>
      <c r="BQH83"/>
      <c r="BQI83"/>
      <c r="BQJ83"/>
      <c r="BQK83"/>
      <c r="BQL83"/>
      <c r="BQM83"/>
      <c r="BQN83"/>
      <c r="BQO83"/>
      <c r="BQP83"/>
      <c r="BQQ83"/>
      <c r="BQR83"/>
      <c r="BQS83"/>
      <c r="BQT83"/>
      <c r="BQU83"/>
      <c r="BQV83"/>
      <c r="BQW83"/>
      <c r="BQX83"/>
      <c r="BQY83"/>
      <c r="BQZ83"/>
      <c r="BRA83"/>
      <c r="BRB83"/>
      <c r="BRC83"/>
      <c r="BRD83"/>
      <c r="BRE83"/>
      <c r="BRF83"/>
      <c r="BRG83"/>
      <c r="BRH83"/>
      <c r="BRI83"/>
      <c r="BRJ83"/>
      <c r="BRK83"/>
      <c r="BRL83"/>
      <c r="BRM83"/>
      <c r="BRN83"/>
      <c r="BRO83"/>
      <c r="BRP83"/>
      <c r="BRQ83"/>
      <c r="BRR83"/>
      <c r="BRS83"/>
      <c r="BRT83"/>
      <c r="BRU83"/>
      <c r="BRV83"/>
      <c r="BRW83"/>
      <c r="BRX83"/>
      <c r="BRY83"/>
      <c r="BRZ83"/>
      <c r="BSA83"/>
      <c r="BSB83"/>
      <c r="BSC83"/>
      <c r="BSD83"/>
      <c r="BSE83"/>
      <c r="BSF83"/>
      <c r="BSG83"/>
      <c r="BSH83"/>
      <c r="BSI83"/>
      <c r="BSJ83"/>
      <c r="BSK83"/>
      <c r="BSL83"/>
      <c r="BSM83"/>
      <c r="BSN83"/>
      <c r="BSO83"/>
      <c r="BSP83"/>
      <c r="BSQ83"/>
      <c r="BSR83"/>
      <c r="BSS83"/>
      <c r="BST83"/>
      <c r="BSU83"/>
      <c r="BSV83"/>
      <c r="BSW83"/>
      <c r="BSX83"/>
      <c r="BSY83"/>
      <c r="BSZ83"/>
      <c r="BTA83"/>
      <c r="BTB83"/>
      <c r="BTC83"/>
      <c r="BTD83"/>
      <c r="BTE83"/>
      <c r="BTF83"/>
      <c r="BTG83"/>
      <c r="BTH83"/>
      <c r="BTI83"/>
      <c r="BTJ83"/>
      <c r="BTK83"/>
      <c r="BTL83"/>
      <c r="BTM83"/>
      <c r="BTN83"/>
      <c r="BTO83"/>
      <c r="BTP83"/>
      <c r="BTQ83"/>
      <c r="BTR83"/>
      <c r="BTS83"/>
      <c r="BTT83"/>
      <c r="BTU83"/>
      <c r="BTV83"/>
      <c r="BTW83"/>
      <c r="BTX83"/>
      <c r="BTY83"/>
      <c r="BTZ83"/>
      <c r="BUA83"/>
      <c r="BUB83"/>
      <c r="BUC83"/>
      <c r="BUD83"/>
      <c r="BUE83"/>
      <c r="BUF83"/>
      <c r="BUG83"/>
      <c r="BUH83"/>
      <c r="BUI83"/>
      <c r="BUJ83"/>
      <c r="BUK83"/>
      <c r="BUL83"/>
      <c r="BUM83"/>
      <c r="BUN83"/>
      <c r="BUO83"/>
      <c r="BUP83"/>
      <c r="BUQ83"/>
      <c r="BUR83"/>
      <c r="BUS83"/>
      <c r="BUT83"/>
      <c r="BUU83"/>
      <c r="BUV83"/>
      <c r="BUW83"/>
      <c r="BUX83"/>
      <c r="BUY83"/>
      <c r="BUZ83"/>
      <c r="BVA83"/>
      <c r="BVB83"/>
      <c r="BVC83"/>
      <c r="BVD83"/>
      <c r="BVE83"/>
      <c r="BVF83"/>
      <c r="BVG83"/>
      <c r="BVH83"/>
      <c r="BVI83"/>
      <c r="BVJ83"/>
      <c r="BVK83"/>
      <c r="BVL83"/>
      <c r="BVM83"/>
      <c r="BVN83"/>
      <c r="BVO83"/>
      <c r="BVP83"/>
      <c r="BVQ83"/>
      <c r="BVR83"/>
      <c r="BVS83"/>
      <c r="BVT83"/>
      <c r="BVU83"/>
      <c r="BVV83"/>
      <c r="BVW83"/>
      <c r="BVX83"/>
      <c r="BVY83"/>
      <c r="BVZ83"/>
      <c r="BWA83"/>
      <c r="BWB83"/>
      <c r="BWC83"/>
      <c r="BWD83"/>
      <c r="BWE83"/>
      <c r="BWF83"/>
      <c r="BWG83"/>
      <c r="BWH83"/>
      <c r="BWI83"/>
      <c r="BWJ83"/>
      <c r="BWK83"/>
      <c r="BWL83"/>
      <c r="BWM83"/>
      <c r="BWN83"/>
      <c r="BWO83"/>
      <c r="BWP83"/>
      <c r="BWQ83"/>
      <c r="BWR83"/>
      <c r="BWS83"/>
      <c r="BWT83"/>
      <c r="BWU83"/>
      <c r="BWV83"/>
      <c r="BWW83"/>
      <c r="BWX83"/>
      <c r="BWY83"/>
      <c r="BWZ83"/>
      <c r="BXA83"/>
      <c r="BXB83"/>
      <c r="BXC83"/>
      <c r="BXD83"/>
      <c r="BXE83"/>
      <c r="BXF83"/>
      <c r="BXG83"/>
      <c r="BXH83"/>
      <c r="BXI83"/>
      <c r="BXJ83"/>
      <c r="BXK83"/>
      <c r="BXL83"/>
      <c r="BXM83"/>
      <c r="BXN83"/>
      <c r="BXO83"/>
      <c r="BXP83"/>
      <c r="BXQ83"/>
      <c r="BXR83"/>
      <c r="BXS83"/>
      <c r="BXT83"/>
      <c r="BXU83"/>
      <c r="BXV83"/>
      <c r="BXW83"/>
      <c r="BXX83"/>
      <c r="BXY83"/>
      <c r="BXZ83"/>
      <c r="BYA83"/>
      <c r="BYB83"/>
      <c r="BYC83"/>
      <c r="BYD83"/>
      <c r="BYE83"/>
      <c r="BYF83"/>
      <c r="BYG83"/>
      <c r="BYH83"/>
      <c r="BYI83"/>
      <c r="BYJ83"/>
      <c r="BYK83"/>
      <c r="BYL83"/>
      <c r="BYM83"/>
      <c r="BYN83"/>
      <c r="BYO83"/>
      <c r="BYP83"/>
      <c r="BYQ83"/>
      <c r="BYR83"/>
      <c r="BYS83"/>
      <c r="BYT83"/>
      <c r="BYU83"/>
      <c r="BYV83"/>
      <c r="BYW83"/>
      <c r="BYX83"/>
      <c r="BYY83"/>
      <c r="BYZ83"/>
      <c r="BZA83"/>
      <c r="BZB83"/>
      <c r="BZC83"/>
      <c r="BZD83"/>
      <c r="BZE83"/>
      <c r="BZF83"/>
      <c r="BZG83"/>
      <c r="BZH83"/>
      <c r="BZI83"/>
      <c r="BZJ83"/>
      <c r="BZK83"/>
      <c r="BZL83"/>
      <c r="BZM83"/>
      <c r="BZN83"/>
      <c r="BZO83"/>
      <c r="BZP83"/>
      <c r="BZQ83"/>
      <c r="BZR83"/>
      <c r="BZS83"/>
      <c r="BZT83"/>
      <c r="BZU83"/>
      <c r="BZV83"/>
      <c r="BZW83"/>
      <c r="BZX83"/>
      <c r="BZY83"/>
      <c r="BZZ83"/>
      <c r="CAA83"/>
      <c r="CAB83"/>
      <c r="CAC83"/>
      <c r="CAD83"/>
      <c r="CAE83"/>
      <c r="CAF83"/>
      <c r="CAG83"/>
      <c r="CAH83"/>
      <c r="CAI83"/>
      <c r="CAJ83"/>
      <c r="CAK83"/>
      <c r="CAL83"/>
      <c r="CAM83"/>
      <c r="CAN83"/>
      <c r="CAO83"/>
      <c r="CAP83"/>
      <c r="CAQ83"/>
      <c r="CAR83"/>
      <c r="CAS83"/>
      <c r="CAT83"/>
      <c r="CAU83"/>
      <c r="CAV83"/>
      <c r="CAW83"/>
      <c r="CAX83"/>
      <c r="CAY83"/>
      <c r="CAZ83"/>
      <c r="CBA83"/>
      <c r="CBB83"/>
      <c r="CBC83"/>
      <c r="CBD83"/>
      <c r="CBE83"/>
      <c r="CBF83"/>
      <c r="CBG83"/>
      <c r="CBH83"/>
      <c r="CBI83"/>
      <c r="CBJ83"/>
      <c r="CBK83"/>
      <c r="CBL83"/>
      <c r="CBM83"/>
      <c r="CBN83"/>
      <c r="CBO83"/>
      <c r="CBP83"/>
      <c r="CBQ83"/>
      <c r="CBR83"/>
      <c r="CBS83"/>
      <c r="CBT83"/>
      <c r="CBU83"/>
      <c r="CBV83"/>
      <c r="CBW83"/>
      <c r="CBX83"/>
      <c r="CBY83"/>
      <c r="CBZ83"/>
      <c r="CCA83"/>
      <c r="CCB83"/>
      <c r="CCC83"/>
      <c r="CCD83"/>
      <c r="CCE83"/>
      <c r="CCF83"/>
      <c r="CCG83"/>
      <c r="CCH83"/>
      <c r="CCI83"/>
      <c r="CCJ83"/>
      <c r="CCK83"/>
      <c r="CCL83"/>
      <c r="CCM83"/>
      <c r="CCN83"/>
      <c r="CCO83"/>
      <c r="CCP83"/>
      <c r="CCQ83"/>
      <c r="CCR83"/>
      <c r="CCS83"/>
      <c r="CCT83"/>
      <c r="CCU83"/>
      <c r="CCV83"/>
      <c r="CCW83"/>
      <c r="CCX83"/>
      <c r="CCY83"/>
      <c r="CCZ83"/>
      <c r="CDA83"/>
      <c r="CDB83"/>
      <c r="CDC83"/>
      <c r="CDD83"/>
      <c r="CDE83"/>
      <c r="CDF83"/>
      <c r="CDG83"/>
      <c r="CDH83"/>
      <c r="CDI83"/>
      <c r="CDJ83"/>
      <c r="CDK83"/>
      <c r="CDL83"/>
      <c r="CDM83"/>
      <c r="CDN83"/>
      <c r="CDO83"/>
      <c r="CDP83"/>
      <c r="CDQ83"/>
      <c r="CDR83"/>
      <c r="CDS83"/>
      <c r="CDT83"/>
      <c r="CDU83"/>
      <c r="CDV83"/>
      <c r="CDW83"/>
      <c r="CDX83"/>
      <c r="CDY83"/>
      <c r="CDZ83"/>
      <c r="CEA83"/>
      <c r="CEB83"/>
      <c r="CEC83"/>
      <c r="CED83"/>
      <c r="CEE83"/>
      <c r="CEF83"/>
      <c r="CEG83"/>
      <c r="CEH83"/>
      <c r="CEI83"/>
      <c r="CEJ83"/>
      <c r="CEK83"/>
      <c r="CEL83"/>
      <c r="CEM83"/>
      <c r="CEN83"/>
      <c r="CEO83"/>
      <c r="CEP83"/>
      <c r="CEQ83"/>
      <c r="CER83"/>
      <c r="CES83"/>
      <c r="CET83"/>
      <c r="CEU83"/>
      <c r="CEV83"/>
      <c r="CEW83"/>
      <c r="CEX83"/>
      <c r="CEY83"/>
      <c r="CEZ83"/>
      <c r="CFA83"/>
      <c r="CFB83"/>
      <c r="CFC83"/>
      <c r="CFD83"/>
      <c r="CFE83"/>
      <c r="CFF83"/>
      <c r="CFG83"/>
      <c r="CFH83"/>
      <c r="CFI83"/>
      <c r="CFJ83"/>
      <c r="CFK83"/>
      <c r="CFL83"/>
      <c r="CFM83"/>
      <c r="CFN83"/>
      <c r="CFO83"/>
      <c r="CFP83"/>
      <c r="CFQ83"/>
      <c r="CFR83"/>
      <c r="CFS83"/>
      <c r="CFT83"/>
      <c r="CFU83"/>
      <c r="CFV83"/>
      <c r="CFW83"/>
      <c r="CFX83"/>
      <c r="CFY83"/>
      <c r="CFZ83"/>
      <c r="CGA83"/>
      <c r="CGB83"/>
      <c r="CGC83"/>
      <c r="CGD83"/>
      <c r="CGE83"/>
      <c r="CGF83"/>
      <c r="CGG83"/>
      <c r="CGH83"/>
      <c r="CGI83"/>
      <c r="CGJ83"/>
      <c r="CGK83"/>
      <c r="CGL83"/>
      <c r="CGM83"/>
      <c r="CGN83"/>
      <c r="CGO83"/>
      <c r="CGP83"/>
      <c r="CGQ83"/>
      <c r="CGR83"/>
      <c r="CGS83"/>
      <c r="CGT83"/>
      <c r="CGU83"/>
      <c r="CGV83"/>
      <c r="CGW83"/>
      <c r="CGX83"/>
      <c r="CGY83"/>
      <c r="CGZ83"/>
      <c r="CHA83"/>
      <c r="CHB83"/>
      <c r="CHC83"/>
      <c r="CHD83"/>
      <c r="CHE83"/>
      <c r="CHF83"/>
      <c r="CHG83"/>
      <c r="CHH83"/>
      <c r="CHI83"/>
      <c r="CHJ83"/>
      <c r="CHK83"/>
      <c r="CHL83"/>
      <c r="CHM83"/>
      <c r="CHN83"/>
      <c r="CHO83"/>
      <c r="CHP83"/>
      <c r="CHQ83"/>
      <c r="CHR83"/>
      <c r="CHS83"/>
      <c r="CHT83"/>
      <c r="CHU83"/>
      <c r="CHV83"/>
      <c r="CHW83"/>
      <c r="CHX83"/>
      <c r="CHY83"/>
      <c r="CHZ83"/>
      <c r="CIA83"/>
      <c r="CIB83"/>
      <c r="CIC83"/>
      <c r="CID83"/>
      <c r="CIE83"/>
      <c r="CIF83"/>
      <c r="CIG83"/>
      <c r="CIH83"/>
      <c r="CII83"/>
      <c r="CIJ83"/>
      <c r="CIK83"/>
      <c r="CIL83"/>
      <c r="CIM83"/>
      <c r="CIN83"/>
      <c r="CIO83"/>
      <c r="CIP83"/>
      <c r="CIQ83"/>
      <c r="CIR83"/>
      <c r="CIS83"/>
      <c r="CIT83"/>
      <c r="CIU83"/>
      <c r="CIV83"/>
      <c r="CIW83"/>
      <c r="CIX83"/>
      <c r="CIY83"/>
      <c r="CIZ83"/>
      <c r="CJA83"/>
      <c r="CJB83"/>
      <c r="CJC83"/>
      <c r="CJD83"/>
      <c r="CJE83"/>
      <c r="CJF83"/>
      <c r="CJG83"/>
      <c r="CJH83"/>
      <c r="CJI83"/>
      <c r="CJJ83"/>
      <c r="CJK83"/>
      <c r="CJL83"/>
      <c r="CJM83"/>
      <c r="CJN83"/>
      <c r="CJO83"/>
      <c r="CJP83"/>
      <c r="CJQ83"/>
      <c r="CJR83"/>
      <c r="CJS83"/>
      <c r="CJT83"/>
      <c r="CJU83"/>
      <c r="CJV83"/>
      <c r="CJW83"/>
      <c r="CJX83"/>
      <c r="CJY83"/>
      <c r="CJZ83"/>
      <c r="CKA83"/>
      <c r="CKB83"/>
      <c r="CKC83"/>
      <c r="CKD83"/>
      <c r="CKE83"/>
      <c r="CKF83"/>
      <c r="CKG83"/>
      <c r="CKH83"/>
      <c r="CKI83"/>
      <c r="CKJ83"/>
      <c r="CKK83"/>
      <c r="CKL83"/>
      <c r="CKM83"/>
      <c r="CKN83"/>
      <c r="CKO83"/>
      <c r="CKP83"/>
      <c r="CKQ83"/>
      <c r="CKR83"/>
      <c r="CKS83"/>
      <c r="CKT83"/>
      <c r="CKU83"/>
      <c r="CKV83"/>
      <c r="CKW83"/>
      <c r="CKX83"/>
      <c r="CKY83"/>
      <c r="CKZ83"/>
      <c r="CLA83"/>
      <c r="CLB83"/>
      <c r="CLC83"/>
      <c r="CLD83"/>
      <c r="CLE83"/>
      <c r="CLF83"/>
      <c r="CLG83"/>
      <c r="CLH83"/>
      <c r="CLI83"/>
      <c r="CLJ83"/>
      <c r="CLK83"/>
      <c r="CLL83"/>
      <c r="CLM83"/>
      <c r="CLN83"/>
      <c r="CLO83"/>
      <c r="CLP83"/>
      <c r="CLQ83"/>
      <c r="CLR83"/>
      <c r="CLS83"/>
      <c r="CLT83"/>
      <c r="CLU83"/>
      <c r="CLV83"/>
      <c r="CLW83"/>
      <c r="CLX83"/>
      <c r="CLY83"/>
      <c r="CLZ83"/>
      <c r="CMA83"/>
      <c r="CMB83"/>
      <c r="CMC83"/>
      <c r="CMD83"/>
      <c r="CME83"/>
      <c r="CMF83"/>
      <c r="CMG83"/>
      <c r="CMH83"/>
      <c r="CMI83"/>
      <c r="CMJ83"/>
      <c r="CMK83"/>
      <c r="CML83"/>
      <c r="CMM83"/>
      <c r="CMN83"/>
      <c r="CMO83"/>
      <c r="CMP83"/>
      <c r="CMQ83"/>
      <c r="CMR83"/>
      <c r="CMS83"/>
      <c r="CMT83"/>
      <c r="CMU83"/>
      <c r="CMV83"/>
      <c r="CMW83"/>
      <c r="CMX83"/>
      <c r="CMY83"/>
      <c r="CMZ83"/>
      <c r="CNA83"/>
      <c r="CNB83"/>
      <c r="CNC83"/>
      <c r="CND83"/>
      <c r="CNE83"/>
      <c r="CNF83"/>
      <c r="CNG83"/>
      <c r="CNH83"/>
      <c r="CNI83"/>
      <c r="CNJ83"/>
      <c r="CNK83"/>
      <c r="CNL83"/>
      <c r="CNM83"/>
      <c r="CNN83"/>
      <c r="CNO83"/>
      <c r="CNP83"/>
      <c r="CNQ83"/>
      <c r="CNR83"/>
      <c r="CNS83"/>
      <c r="CNT83"/>
      <c r="CNU83"/>
      <c r="CNV83"/>
      <c r="CNW83"/>
      <c r="CNX83"/>
      <c r="CNY83"/>
      <c r="CNZ83"/>
      <c r="COA83"/>
      <c r="COB83"/>
      <c r="COC83"/>
      <c r="COD83"/>
      <c r="COE83"/>
      <c r="COF83"/>
      <c r="COG83"/>
      <c r="COH83"/>
      <c r="COI83"/>
      <c r="COJ83"/>
      <c r="COK83"/>
      <c r="COL83"/>
      <c r="COM83"/>
      <c r="CON83"/>
      <c r="COO83"/>
      <c r="COP83"/>
      <c r="COQ83"/>
      <c r="COR83"/>
      <c r="COS83"/>
      <c r="COT83"/>
      <c r="COU83"/>
      <c r="COV83"/>
      <c r="COW83"/>
      <c r="COX83"/>
      <c r="COY83"/>
      <c r="COZ83"/>
      <c r="CPA83"/>
      <c r="CPB83"/>
      <c r="CPC83"/>
      <c r="CPD83"/>
      <c r="CPE83"/>
      <c r="CPF83"/>
      <c r="CPG83"/>
      <c r="CPH83"/>
      <c r="CPI83"/>
      <c r="CPJ83"/>
      <c r="CPK83"/>
      <c r="CPL83"/>
      <c r="CPM83"/>
      <c r="CPN83"/>
      <c r="CPO83"/>
      <c r="CPP83"/>
      <c r="CPQ83"/>
      <c r="CPR83"/>
      <c r="CPS83"/>
      <c r="CPT83"/>
      <c r="CPU83"/>
      <c r="CPV83"/>
      <c r="CPW83"/>
      <c r="CPX83"/>
      <c r="CPY83"/>
      <c r="CPZ83"/>
      <c r="CQA83"/>
      <c r="CQB83"/>
      <c r="CQC83"/>
      <c r="CQD83"/>
      <c r="CQE83"/>
      <c r="CQF83"/>
      <c r="CQG83"/>
      <c r="CQH83"/>
      <c r="CQI83"/>
      <c r="CQJ83"/>
      <c r="CQK83"/>
      <c r="CQL83"/>
      <c r="CQM83"/>
      <c r="CQN83"/>
      <c r="CQO83"/>
      <c r="CQP83"/>
      <c r="CQQ83"/>
      <c r="CQR83"/>
      <c r="CQS83"/>
      <c r="CQT83"/>
      <c r="CQU83"/>
      <c r="CQV83"/>
      <c r="CQW83"/>
      <c r="CQX83"/>
      <c r="CQY83"/>
      <c r="CQZ83"/>
      <c r="CRA83"/>
      <c r="CRB83"/>
      <c r="CRC83"/>
      <c r="CRD83"/>
      <c r="CRE83"/>
      <c r="CRF83"/>
      <c r="CRG83"/>
      <c r="CRH83"/>
      <c r="CRI83"/>
      <c r="CRJ83"/>
      <c r="CRK83"/>
      <c r="CRL83"/>
      <c r="CRM83"/>
      <c r="CRN83"/>
      <c r="CRO83"/>
      <c r="CRP83"/>
      <c r="CRQ83"/>
      <c r="CRR83"/>
      <c r="CRS83"/>
      <c r="CRT83"/>
      <c r="CRU83"/>
      <c r="CRV83"/>
      <c r="CRW83"/>
      <c r="CRX83"/>
      <c r="CRY83"/>
      <c r="CRZ83"/>
      <c r="CSA83"/>
      <c r="CSB83"/>
      <c r="CSC83"/>
      <c r="CSD83"/>
      <c r="CSE83"/>
      <c r="CSF83"/>
      <c r="CSG83"/>
      <c r="CSH83"/>
      <c r="CSI83"/>
      <c r="CSJ83"/>
      <c r="CSK83"/>
      <c r="CSL83"/>
      <c r="CSM83"/>
      <c r="CSN83"/>
      <c r="CSO83"/>
      <c r="CSP83"/>
      <c r="CSQ83"/>
      <c r="CSR83"/>
      <c r="CSS83"/>
      <c r="CST83"/>
      <c r="CSU83"/>
      <c r="CSV83"/>
      <c r="CSW83"/>
      <c r="CSX83"/>
      <c r="CSY83"/>
      <c r="CSZ83"/>
      <c r="CTA83"/>
      <c r="CTB83"/>
      <c r="CTC83"/>
      <c r="CTD83"/>
      <c r="CTE83"/>
      <c r="CTF83"/>
      <c r="CTG83"/>
      <c r="CTH83"/>
      <c r="CTI83"/>
      <c r="CTJ83"/>
      <c r="CTK83"/>
      <c r="CTL83"/>
      <c r="CTM83"/>
      <c r="CTN83"/>
      <c r="CTO83"/>
      <c r="CTP83"/>
      <c r="CTQ83"/>
      <c r="CTR83"/>
      <c r="CTS83"/>
      <c r="CTT83"/>
      <c r="CTU83"/>
      <c r="CTV83"/>
      <c r="CTW83"/>
      <c r="CTX83"/>
      <c r="CTY83"/>
      <c r="CTZ83"/>
      <c r="CUA83"/>
      <c r="CUB83"/>
      <c r="CUC83"/>
      <c r="CUD83"/>
      <c r="CUE83"/>
      <c r="CUF83"/>
      <c r="CUG83"/>
      <c r="CUH83"/>
      <c r="CUI83"/>
      <c r="CUJ83"/>
      <c r="CUK83"/>
      <c r="CUL83"/>
      <c r="CUM83"/>
      <c r="CUN83"/>
      <c r="CUO83"/>
      <c r="CUP83"/>
      <c r="CUQ83"/>
      <c r="CUR83"/>
      <c r="CUS83"/>
      <c r="CUT83"/>
      <c r="CUU83"/>
      <c r="CUV83"/>
      <c r="CUW83"/>
      <c r="CUX83"/>
      <c r="CUY83"/>
      <c r="CUZ83"/>
      <c r="CVA83"/>
      <c r="CVB83"/>
      <c r="CVC83"/>
      <c r="CVD83"/>
      <c r="CVE83"/>
      <c r="CVF83"/>
      <c r="CVG83"/>
      <c r="CVH83"/>
      <c r="CVI83"/>
      <c r="CVJ83"/>
      <c r="CVK83"/>
      <c r="CVL83"/>
      <c r="CVM83"/>
      <c r="CVN83"/>
      <c r="CVO83"/>
      <c r="CVP83"/>
      <c r="CVQ83"/>
      <c r="CVR83"/>
      <c r="CVS83"/>
      <c r="CVT83"/>
      <c r="CVU83"/>
      <c r="CVV83"/>
      <c r="CVW83"/>
      <c r="CVX83"/>
      <c r="CVY83"/>
      <c r="CVZ83"/>
      <c r="CWA83"/>
      <c r="CWB83"/>
      <c r="CWC83"/>
      <c r="CWD83"/>
      <c r="CWE83"/>
      <c r="CWF83"/>
      <c r="CWG83"/>
      <c r="CWH83"/>
      <c r="CWI83"/>
      <c r="CWJ83"/>
      <c r="CWK83"/>
      <c r="CWL83"/>
      <c r="CWM83"/>
      <c r="CWN83"/>
      <c r="CWO83"/>
      <c r="CWP83"/>
      <c r="CWQ83"/>
      <c r="CWR83"/>
      <c r="CWS83"/>
      <c r="CWT83"/>
      <c r="CWU83"/>
      <c r="CWV83"/>
      <c r="CWW83"/>
      <c r="CWX83"/>
      <c r="CWY83"/>
      <c r="CWZ83"/>
      <c r="CXA83"/>
      <c r="CXB83"/>
      <c r="CXC83"/>
      <c r="CXD83"/>
      <c r="CXE83"/>
      <c r="CXF83"/>
      <c r="CXG83"/>
      <c r="CXH83"/>
      <c r="CXI83"/>
      <c r="CXJ83"/>
      <c r="CXK83"/>
      <c r="CXL83"/>
      <c r="CXM83"/>
      <c r="CXN83"/>
      <c r="CXO83"/>
      <c r="CXP83"/>
      <c r="CXQ83"/>
      <c r="CXR83"/>
      <c r="CXS83"/>
      <c r="CXT83"/>
      <c r="CXU83"/>
      <c r="CXV83"/>
      <c r="CXW83"/>
      <c r="CXX83"/>
      <c r="CXY83"/>
      <c r="CXZ83"/>
      <c r="CYA83"/>
      <c r="CYB83"/>
      <c r="CYC83"/>
      <c r="CYD83"/>
      <c r="CYE83"/>
      <c r="CYF83"/>
      <c r="CYG83"/>
      <c r="CYH83"/>
      <c r="CYI83"/>
      <c r="CYJ83"/>
      <c r="CYK83"/>
      <c r="CYL83"/>
      <c r="CYM83"/>
      <c r="CYN83"/>
      <c r="CYO83"/>
      <c r="CYP83"/>
      <c r="CYQ83"/>
      <c r="CYR83"/>
      <c r="CYS83"/>
      <c r="CYT83"/>
      <c r="CYU83"/>
      <c r="CYV83"/>
      <c r="CYW83"/>
      <c r="CYX83"/>
      <c r="CYY83"/>
      <c r="CYZ83"/>
      <c r="CZA83"/>
      <c r="CZB83"/>
      <c r="CZC83"/>
      <c r="CZD83"/>
      <c r="CZE83"/>
      <c r="CZF83"/>
      <c r="CZG83"/>
      <c r="CZH83"/>
      <c r="CZI83"/>
      <c r="CZJ83"/>
      <c r="CZK83"/>
      <c r="CZL83"/>
      <c r="CZM83"/>
      <c r="CZN83"/>
      <c r="CZO83"/>
      <c r="CZP83"/>
      <c r="CZQ83"/>
      <c r="CZR83"/>
      <c r="CZS83"/>
      <c r="CZT83"/>
      <c r="CZU83"/>
      <c r="CZV83"/>
      <c r="CZW83"/>
      <c r="CZX83"/>
      <c r="CZY83"/>
      <c r="CZZ83"/>
      <c r="DAA83"/>
      <c r="DAB83"/>
      <c r="DAC83"/>
      <c r="DAD83"/>
      <c r="DAE83"/>
      <c r="DAF83"/>
      <c r="DAG83"/>
      <c r="DAH83"/>
      <c r="DAI83"/>
      <c r="DAJ83"/>
      <c r="DAK83"/>
      <c r="DAL83"/>
      <c r="DAM83"/>
      <c r="DAN83"/>
      <c r="DAO83"/>
      <c r="DAP83"/>
      <c r="DAQ83"/>
      <c r="DAR83"/>
      <c r="DAS83"/>
      <c r="DAT83"/>
      <c r="DAU83"/>
      <c r="DAV83"/>
      <c r="DAW83"/>
      <c r="DAX83"/>
      <c r="DAY83"/>
      <c r="DAZ83"/>
      <c r="DBA83"/>
      <c r="DBB83"/>
      <c r="DBC83"/>
      <c r="DBD83"/>
      <c r="DBE83"/>
      <c r="DBF83"/>
      <c r="DBG83"/>
      <c r="DBH83"/>
      <c r="DBI83"/>
      <c r="DBJ83"/>
      <c r="DBK83"/>
      <c r="DBL83"/>
      <c r="DBM83"/>
      <c r="DBN83"/>
      <c r="DBO83"/>
      <c r="DBP83"/>
      <c r="DBQ83"/>
      <c r="DBR83"/>
      <c r="DBS83"/>
      <c r="DBT83"/>
      <c r="DBU83"/>
      <c r="DBV83"/>
      <c r="DBW83"/>
      <c r="DBX83"/>
      <c r="DBY83"/>
      <c r="DBZ83"/>
      <c r="DCA83"/>
      <c r="DCB83"/>
      <c r="DCC83"/>
      <c r="DCD83"/>
      <c r="DCE83"/>
      <c r="DCF83"/>
      <c r="DCG83"/>
      <c r="DCH83"/>
      <c r="DCI83"/>
      <c r="DCJ83"/>
      <c r="DCK83"/>
      <c r="DCL83"/>
      <c r="DCM83"/>
      <c r="DCN83"/>
      <c r="DCO83"/>
      <c r="DCP83"/>
      <c r="DCQ83"/>
      <c r="DCR83"/>
      <c r="DCS83"/>
      <c r="DCT83"/>
      <c r="DCU83"/>
      <c r="DCV83"/>
      <c r="DCW83"/>
      <c r="DCX83"/>
      <c r="DCY83"/>
      <c r="DCZ83"/>
      <c r="DDA83"/>
      <c r="DDB83"/>
      <c r="DDC83"/>
      <c r="DDD83"/>
      <c r="DDE83"/>
      <c r="DDF83"/>
      <c r="DDG83"/>
      <c r="DDH83"/>
      <c r="DDI83"/>
      <c r="DDJ83"/>
      <c r="DDK83"/>
      <c r="DDL83"/>
      <c r="DDM83"/>
      <c r="DDN83"/>
      <c r="DDO83"/>
      <c r="DDP83"/>
      <c r="DDQ83"/>
      <c r="DDR83"/>
      <c r="DDS83"/>
      <c r="DDT83"/>
      <c r="DDU83"/>
      <c r="DDV83"/>
      <c r="DDW83"/>
      <c r="DDX83"/>
      <c r="DDY83"/>
      <c r="DDZ83"/>
      <c r="DEA83"/>
      <c r="DEB83"/>
      <c r="DEC83"/>
      <c r="DED83"/>
      <c r="DEE83"/>
      <c r="DEF83"/>
      <c r="DEG83"/>
      <c r="DEH83"/>
      <c r="DEI83"/>
      <c r="DEJ83"/>
      <c r="DEK83"/>
      <c r="DEL83"/>
      <c r="DEM83"/>
      <c r="DEN83"/>
      <c r="DEO83"/>
      <c r="DEP83"/>
      <c r="DEQ83"/>
      <c r="DER83"/>
      <c r="DES83"/>
      <c r="DET83"/>
      <c r="DEU83"/>
      <c r="DEV83"/>
      <c r="DEW83"/>
      <c r="DEX83"/>
      <c r="DEY83"/>
      <c r="DEZ83"/>
      <c r="DFA83"/>
      <c r="DFB83"/>
      <c r="DFC83"/>
      <c r="DFD83"/>
      <c r="DFE83"/>
      <c r="DFF83"/>
      <c r="DFG83"/>
      <c r="DFH83"/>
      <c r="DFI83"/>
      <c r="DFJ83"/>
      <c r="DFK83"/>
      <c r="DFL83"/>
      <c r="DFM83"/>
      <c r="DFN83"/>
      <c r="DFO83"/>
      <c r="DFP83"/>
      <c r="DFQ83"/>
      <c r="DFR83"/>
      <c r="DFS83"/>
      <c r="DFT83"/>
      <c r="DFU83"/>
      <c r="DFV83"/>
      <c r="DFW83"/>
      <c r="DFX83"/>
      <c r="DFY83"/>
      <c r="DFZ83"/>
      <c r="DGA83"/>
      <c r="DGB83"/>
      <c r="DGC83"/>
      <c r="DGD83"/>
      <c r="DGE83"/>
      <c r="DGF83"/>
      <c r="DGG83"/>
      <c r="DGH83"/>
      <c r="DGI83"/>
      <c r="DGJ83"/>
      <c r="DGK83"/>
      <c r="DGL83"/>
      <c r="DGM83"/>
      <c r="DGN83"/>
      <c r="DGO83"/>
      <c r="DGP83"/>
      <c r="DGQ83"/>
      <c r="DGR83"/>
      <c r="DGS83"/>
      <c r="DGT83"/>
      <c r="DGU83"/>
      <c r="DGV83"/>
      <c r="DGW83"/>
      <c r="DGX83"/>
      <c r="DGY83"/>
      <c r="DGZ83"/>
      <c r="DHA83"/>
      <c r="DHB83"/>
      <c r="DHC83"/>
      <c r="DHD83"/>
      <c r="DHE83"/>
      <c r="DHF83"/>
      <c r="DHG83"/>
      <c r="DHH83"/>
      <c r="DHI83"/>
      <c r="DHJ83"/>
      <c r="DHK83"/>
      <c r="DHL83"/>
      <c r="DHM83"/>
      <c r="DHN83"/>
      <c r="DHO83"/>
      <c r="DHP83"/>
      <c r="DHQ83"/>
      <c r="DHR83"/>
      <c r="DHS83"/>
      <c r="DHT83"/>
      <c r="DHU83"/>
      <c r="DHV83"/>
      <c r="DHW83"/>
      <c r="DHX83"/>
      <c r="DHY83"/>
      <c r="DHZ83"/>
      <c r="DIA83"/>
      <c r="DIB83"/>
      <c r="DIC83"/>
      <c r="DID83"/>
      <c r="DIE83"/>
      <c r="DIF83"/>
      <c r="DIG83"/>
      <c r="DIH83"/>
      <c r="DII83"/>
      <c r="DIJ83"/>
      <c r="DIK83"/>
      <c r="DIL83"/>
      <c r="DIM83"/>
      <c r="DIN83"/>
      <c r="DIO83"/>
      <c r="DIP83"/>
      <c r="DIQ83"/>
      <c r="DIR83"/>
      <c r="DIS83"/>
      <c r="DIT83"/>
      <c r="DIU83"/>
      <c r="DIV83"/>
      <c r="DIW83"/>
      <c r="DIX83"/>
      <c r="DIY83"/>
      <c r="DIZ83"/>
      <c r="DJA83"/>
      <c r="DJB83"/>
      <c r="DJC83"/>
      <c r="DJD83"/>
      <c r="DJE83"/>
      <c r="DJF83"/>
      <c r="DJG83"/>
      <c r="DJH83"/>
      <c r="DJI83"/>
      <c r="DJJ83"/>
      <c r="DJK83"/>
      <c r="DJL83"/>
      <c r="DJM83"/>
      <c r="DJN83"/>
      <c r="DJO83"/>
      <c r="DJP83"/>
      <c r="DJQ83"/>
      <c r="DJR83"/>
      <c r="DJS83"/>
      <c r="DJT83"/>
      <c r="DJU83"/>
      <c r="DJV83"/>
      <c r="DJW83"/>
      <c r="DJX83"/>
      <c r="DJY83"/>
      <c r="DJZ83"/>
      <c r="DKA83"/>
      <c r="DKB83"/>
      <c r="DKC83"/>
      <c r="DKD83"/>
      <c r="DKE83"/>
      <c r="DKF83"/>
      <c r="DKG83"/>
      <c r="DKH83"/>
      <c r="DKI83"/>
      <c r="DKJ83"/>
      <c r="DKK83"/>
      <c r="DKL83"/>
      <c r="DKM83"/>
      <c r="DKN83"/>
      <c r="DKO83"/>
      <c r="DKP83"/>
      <c r="DKQ83"/>
      <c r="DKR83"/>
      <c r="DKS83"/>
      <c r="DKT83"/>
      <c r="DKU83"/>
      <c r="DKV83"/>
      <c r="DKW83"/>
      <c r="DKX83"/>
      <c r="DKY83"/>
      <c r="DKZ83"/>
      <c r="DLA83"/>
      <c r="DLB83"/>
      <c r="DLC83"/>
      <c r="DLD83"/>
      <c r="DLE83"/>
      <c r="DLF83"/>
      <c r="DLG83"/>
      <c r="DLH83"/>
      <c r="DLI83"/>
      <c r="DLJ83"/>
      <c r="DLK83"/>
      <c r="DLL83"/>
      <c r="DLM83"/>
      <c r="DLN83"/>
      <c r="DLO83"/>
      <c r="DLP83"/>
      <c r="DLQ83"/>
      <c r="DLR83"/>
      <c r="DLS83"/>
      <c r="DLT83"/>
      <c r="DLU83"/>
      <c r="DLV83"/>
      <c r="DLW83"/>
      <c r="DLX83"/>
      <c r="DLY83"/>
      <c r="DLZ83"/>
      <c r="DMA83"/>
      <c r="DMB83"/>
      <c r="DMC83"/>
      <c r="DMD83"/>
      <c r="DME83"/>
      <c r="DMF83"/>
      <c r="DMG83"/>
      <c r="DMH83"/>
      <c r="DMI83"/>
      <c r="DMJ83"/>
      <c r="DMK83"/>
      <c r="DML83"/>
      <c r="DMM83"/>
      <c r="DMN83"/>
      <c r="DMO83"/>
      <c r="DMP83"/>
      <c r="DMQ83"/>
      <c r="DMR83"/>
      <c r="DMS83"/>
      <c r="DMT83"/>
      <c r="DMU83"/>
      <c r="DMV83"/>
      <c r="DMW83"/>
      <c r="DMX83"/>
      <c r="DMY83"/>
      <c r="DMZ83"/>
      <c r="DNA83"/>
      <c r="DNB83"/>
      <c r="DNC83"/>
      <c r="DND83"/>
      <c r="DNE83"/>
      <c r="DNF83"/>
      <c r="DNG83"/>
      <c r="DNH83"/>
      <c r="DNI83"/>
      <c r="DNJ83"/>
      <c r="DNK83"/>
      <c r="DNL83"/>
      <c r="DNM83"/>
      <c r="DNN83"/>
      <c r="DNO83"/>
      <c r="DNP83"/>
      <c r="DNQ83"/>
      <c r="DNR83"/>
      <c r="DNS83"/>
      <c r="DNT83"/>
      <c r="DNU83"/>
      <c r="DNV83"/>
      <c r="DNW83"/>
      <c r="DNX83"/>
      <c r="DNY83"/>
      <c r="DNZ83"/>
      <c r="DOA83"/>
      <c r="DOB83"/>
      <c r="DOC83"/>
      <c r="DOD83"/>
      <c r="DOE83"/>
      <c r="DOF83"/>
      <c r="DOG83"/>
      <c r="DOH83"/>
      <c r="DOI83"/>
      <c r="DOJ83"/>
      <c r="DOK83"/>
      <c r="DOL83"/>
      <c r="DOM83"/>
      <c r="DON83"/>
      <c r="DOO83"/>
      <c r="DOP83"/>
      <c r="DOQ83"/>
      <c r="DOR83"/>
      <c r="DOS83"/>
      <c r="DOT83"/>
      <c r="DOU83"/>
      <c r="DOV83"/>
      <c r="DOW83"/>
      <c r="DOX83"/>
      <c r="DOY83"/>
      <c r="DOZ83"/>
      <c r="DPA83"/>
      <c r="DPB83"/>
      <c r="DPC83"/>
      <c r="DPD83"/>
      <c r="DPE83"/>
      <c r="DPF83"/>
      <c r="DPG83"/>
      <c r="DPH83"/>
      <c r="DPI83"/>
      <c r="DPJ83"/>
      <c r="DPK83"/>
      <c r="DPL83"/>
      <c r="DPM83"/>
      <c r="DPN83"/>
      <c r="DPO83"/>
      <c r="DPP83"/>
      <c r="DPQ83"/>
      <c r="DPR83"/>
      <c r="DPS83"/>
      <c r="DPT83"/>
      <c r="DPU83"/>
      <c r="DPV83"/>
      <c r="DPW83"/>
      <c r="DPX83"/>
      <c r="DPY83"/>
      <c r="DPZ83"/>
      <c r="DQA83"/>
      <c r="DQB83"/>
      <c r="DQC83"/>
      <c r="DQD83"/>
      <c r="DQE83"/>
      <c r="DQF83"/>
      <c r="DQG83"/>
      <c r="DQH83"/>
      <c r="DQI83"/>
      <c r="DQJ83"/>
      <c r="DQK83"/>
      <c r="DQL83"/>
      <c r="DQM83"/>
      <c r="DQN83"/>
      <c r="DQO83"/>
      <c r="DQP83"/>
      <c r="DQQ83"/>
      <c r="DQR83"/>
      <c r="DQS83"/>
      <c r="DQT83"/>
      <c r="DQU83"/>
      <c r="DQV83"/>
      <c r="DQW83"/>
      <c r="DQX83"/>
      <c r="DQY83"/>
      <c r="DQZ83"/>
      <c r="DRA83"/>
      <c r="DRB83"/>
      <c r="DRC83"/>
      <c r="DRD83"/>
      <c r="DRE83"/>
      <c r="DRF83"/>
      <c r="DRG83"/>
      <c r="DRH83"/>
      <c r="DRI83"/>
      <c r="DRJ83"/>
      <c r="DRK83"/>
      <c r="DRL83"/>
      <c r="DRM83"/>
      <c r="DRN83"/>
      <c r="DRO83"/>
      <c r="DRP83"/>
      <c r="DRQ83"/>
      <c r="DRR83"/>
      <c r="DRS83"/>
      <c r="DRT83"/>
      <c r="DRU83"/>
      <c r="DRV83"/>
      <c r="DRW83"/>
      <c r="DRX83"/>
      <c r="DRY83"/>
      <c r="DRZ83"/>
      <c r="DSA83"/>
      <c r="DSB83"/>
      <c r="DSC83"/>
      <c r="DSD83"/>
      <c r="DSE83"/>
      <c r="DSF83"/>
      <c r="DSG83"/>
      <c r="DSH83"/>
      <c r="DSI83"/>
      <c r="DSJ83"/>
      <c r="DSK83"/>
      <c r="DSL83"/>
      <c r="DSM83"/>
      <c r="DSN83"/>
      <c r="DSO83"/>
      <c r="DSP83"/>
      <c r="DSQ83"/>
      <c r="DSR83"/>
      <c r="DSS83"/>
      <c r="DST83"/>
      <c r="DSU83"/>
      <c r="DSV83"/>
      <c r="DSW83"/>
      <c r="DSX83"/>
      <c r="DSY83"/>
      <c r="DSZ83"/>
      <c r="DTA83"/>
      <c r="DTB83"/>
      <c r="DTC83"/>
      <c r="DTD83"/>
      <c r="DTE83"/>
      <c r="DTF83"/>
      <c r="DTG83"/>
      <c r="DTH83"/>
      <c r="DTI83"/>
      <c r="DTJ83"/>
      <c r="DTK83"/>
      <c r="DTL83"/>
      <c r="DTM83"/>
      <c r="DTN83"/>
      <c r="DTO83"/>
      <c r="DTP83"/>
      <c r="DTQ83"/>
      <c r="DTR83"/>
      <c r="DTS83"/>
      <c r="DTT83"/>
      <c r="DTU83"/>
      <c r="DTV83"/>
      <c r="DTW83"/>
      <c r="DTX83"/>
      <c r="DTY83"/>
      <c r="DTZ83"/>
      <c r="DUA83"/>
      <c r="DUB83"/>
      <c r="DUC83"/>
      <c r="DUD83"/>
      <c r="DUE83"/>
      <c r="DUF83"/>
      <c r="DUG83"/>
      <c r="DUH83"/>
      <c r="DUI83"/>
      <c r="DUJ83"/>
      <c r="DUK83"/>
      <c r="DUL83"/>
      <c r="DUM83"/>
      <c r="DUN83"/>
      <c r="DUO83"/>
      <c r="DUP83"/>
      <c r="DUQ83"/>
      <c r="DUR83"/>
      <c r="DUS83"/>
      <c r="DUT83"/>
      <c r="DUU83"/>
      <c r="DUV83"/>
      <c r="DUW83"/>
      <c r="DUX83"/>
      <c r="DUY83"/>
      <c r="DUZ83"/>
      <c r="DVA83"/>
      <c r="DVB83"/>
      <c r="DVC83"/>
      <c r="DVD83"/>
      <c r="DVE83"/>
      <c r="DVF83"/>
      <c r="DVG83"/>
      <c r="DVH83"/>
      <c r="DVI83"/>
      <c r="DVJ83"/>
      <c r="DVK83"/>
      <c r="DVL83"/>
      <c r="DVM83"/>
      <c r="DVN83"/>
      <c r="DVO83"/>
      <c r="DVP83"/>
      <c r="DVQ83"/>
      <c r="DVR83"/>
      <c r="DVS83"/>
      <c r="DVT83"/>
      <c r="DVU83"/>
      <c r="DVV83"/>
      <c r="DVW83"/>
      <c r="DVX83"/>
      <c r="DVY83"/>
      <c r="DVZ83"/>
      <c r="DWA83"/>
      <c r="DWB83"/>
      <c r="DWC83"/>
      <c r="DWD83"/>
      <c r="DWE83"/>
      <c r="DWF83"/>
      <c r="DWG83"/>
      <c r="DWH83"/>
      <c r="DWI83"/>
      <c r="DWJ83"/>
      <c r="DWK83"/>
      <c r="DWL83"/>
      <c r="DWM83"/>
      <c r="DWN83"/>
      <c r="DWO83"/>
      <c r="DWP83"/>
      <c r="DWQ83"/>
      <c r="DWR83"/>
      <c r="DWS83"/>
      <c r="DWT83"/>
      <c r="DWU83"/>
      <c r="DWV83"/>
      <c r="DWW83"/>
      <c r="DWX83"/>
      <c r="DWY83"/>
      <c r="DWZ83"/>
      <c r="DXA83"/>
      <c r="DXB83"/>
      <c r="DXC83"/>
      <c r="DXD83"/>
      <c r="DXE83"/>
      <c r="DXF83"/>
      <c r="DXG83"/>
      <c r="DXH83"/>
      <c r="DXI83"/>
      <c r="DXJ83"/>
      <c r="DXK83"/>
      <c r="DXL83"/>
      <c r="DXM83"/>
      <c r="DXN83"/>
      <c r="DXO83"/>
      <c r="DXP83"/>
      <c r="DXQ83"/>
      <c r="DXR83"/>
      <c r="DXS83"/>
      <c r="DXT83"/>
      <c r="DXU83"/>
      <c r="DXV83"/>
      <c r="DXW83"/>
      <c r="DXX83"/>
      <c r="DXY83"/>
      <c r="DXZ83"/>
      <c r="DYA83"/>
      <c r="DYB83"/>
      <c r="DYC83"/>
      <c r="DYD83"/>
      <c r="DYE83"/>
      <c r="DYF83"/>
      <c r="DYG83"/>
      <c r="DYH83"/>
      <c r="DYI83"/>
      <c r="DYJ83"/>
      <c r="DYK83"/>
      <c r="DYL83"/>
      <c r="DYM83"/>
      <c r="DYN83"/>
      <c r="DYO83"/>
      <c r="DYP83"/>
      <c r="DYQ83"/>
      <c r="DYR83"/>
      <c r="DYS83"/>
      <c r="DYT83"/>
      <c r="DYU83"/>
      <c r="DYV83"/>
      <c r="DYW83"/>
      <c r="DYX83"/>
      <c r="DYY83"/>
      <c r="DYZ83"/>
      <c r="DZA83"/>
      <c r="DZB83"/>
      <c r="DZC83"/>
      <c r="DZD83"/>
      <c r="DZE83"/>
      <c r="DZF83"/>
      <c r="DZG83"/>
      <c r="DZH83"/>
      <c r="DZI83"/>
      <c r="DZJ83"/>
      <c r="DZK83"/>
      <c r="DZL83"/>
      <c r="DZM83"/>
      <c r="DZN83"/>
      <c r="DZO83"/>
      <c r="DZP83"/>
      <c r="DZQ83"/>
      <c r="DZR83"/>
      <c r="DZS83"/>
      <c r="DZT83"/>
      <c r="DZU83"/>
      <c r="DZV83"/>
      <c r="DZW83"/>
      <c r="DZX83"/>
      <c r="DZY83"/>
      <c r="DZZ83"/>
      <c r="EAA83"/>
      <c r="EAB83"/>
      <c r="EAC83"/>
      <c r="EAD83"/>
      <c r="EAE83"/>
      <c r="EAF83"/>
      <c r="EAG83"/>
      <c r="EAH83"/>
      <c r="EAI83"/>
      <c r="EAJ83"/>
      <c r="EAK83"/>
      <c r="EAL83"/>
      <c r="EAM83"/>
      <c r="EAN83"/>
      <c r="EAO83"/>
      <c r="EAP83"/>
      <c r="EAQ83"/>
      <c r="EAR83"/>
      <c r="EAS83"/>
      <c r="EAT83"/>
      <c r="EAU83"/>
      <c r="EAV83"/>
      <c r="EAW83"/>
      <c r="EAX83"/>
      <c r="EAY83"/>
      <c r="EAZ83"/>
      <c r="EBA83"/>
      <c r="EBB83"/>
      <c r="EBC83"/>
      <c r="EBD83"/>
      <c r="EBE83"/>
      <c r="EBF83"/>
      <c r="EBG83"/>
      <c r="EBH83"/>
      <c r="EBI83"/>
      <c r="EBJ83"/>
      <c r="EBK83"/>
      <c r="EBL83"/>
      <c r="EBM83"/>
      <c r="EBN83"/>
      <c r="EBO83"/>
      <c r="EBP83"/>
      <c r="EBQ83"/>
      <c r="EBR83"/>
      <c r="EBS83"/>
      <c r="EBT83"/>
      <c r="EBU83"/>
      <c r="EBV83"/>
      <c r="EBW83"/>
      <c r="EBX83"/>
      <c r="EBY83"/>
      <c r="EBZ83"/>
      <c r="ECA83"/>
      <c r="ECB83"/>
      <c r="ECC83"/>
      <c r="ECD83"/>
      <c r="ECE83"/>
      <c r="ECF83"/>
      <c r="ECG83"/>
      <c r="ECH83"/>
      <c r="ECI83"/>
      <c r="ECJ83"/>
      <c r="ECK83"/>
      <c r="ECL83"/>
      <c r="ECM83"/>
      <c r="ECN83"/>
      <c r="ECO83"/>
      <c r="ECP83"/>
      <c r="ECQ83"/>
      <c r="ECR83"/>
      <c r="ECS83"/>
      <c r="ECT83"/>
      <c r="ECU83"/>
      <c r="ECV83"/>
      <c r="ECW83"/>
      <c r="ECX83"/>
      <c r="ECY83"/>
      <c r="ECZ83"/>
      <c r="EDA83"/>
      <c r="EDB83"/>
      <c r="EDC83"/>
      <c r="EDD83"/>
      <c r="EDE83"/>
      <c r="EDF83"/>
      <c r="EDG83"/>
      <c r="EDH83"/>
      <c r="EDI83"/>
      <c r="EDJ83"/>
      <c r="EDK83"/>
      <c r="EDL83"/>
      <c r="EDM83"/>
      <c r="EDN83"/>
      <c r="EDO83"/>
      <c r="EDP83"/>
      <c r="EDQ83"/>
      <c r="EDR83"/>
      <c r="EDS83"/>
      <c r="EDT83"/>
      <c r="EDU83"/>
      <c r="EDV83"/>
      <c r="EDW83"/>
      <c r="EDX83"/>
      <c r="EDY83"/>
      <c r="EDZ83"/>
      <c r="EEA83"/>
      <c r="EEB83"/>
      <c r="EEC83"/>
      <c r="EED83"/>
      <c r="EEE83"/>
      <c r="EEF83"/>
      <c r="EEG83"/>
      <c r="EEH83"/>
      <c r="EEI83"/>
      <c r="EEJ83"/>
      <c r="EEK83"/>
      <c r="EEL83"/>
      <c r="EEM83"/>
      <c r="EEN83"/>
      <c r="EEO83"/>
      <c r="EEP83"/>
      <c r="EEQ83"/>
      <c r="EER83"/>
      <c r="EES83"/>
      <c r="EET83"/>
      <c r="EEU83"/>
      <c r="EEV83"/>
      <c r="EEW83"/>
      <c r="EEX83"/>
      <c r="EEY83"/>
      <c r="EEZ83"/>
      <c r="EFA83"/>
      <c r="EFB83"/>
      <c r="EFC83"/>
      <c r="EFD83"/>
      <c r="EFE83"/>
      <c r="EFF83"/>
      <c r="EFG83"/>
      <c r="EFH83"/>
      <c r="EFI83"/>
      <c r="EFJ83"/>
      <c r="EFK83"/>
      <c r="EFL83"/>
      <c r="EFM83"/>
      <c r="EFN83"/>
      <c r="EFO83"/>
      <c r="EFP83"/>
      <c r="EFQ83"/>
      <c r="EFR83"/>
      <c r="EFS83"/>
      <c r="EFT83"/>
      <c r="EFU83"/>
      <c r="EFV83"/>
      <c r="EFW83"/>
      <c r="EFX83"/>
      <c r="EFY83"/>
      <c r="EFZ83"/>
      <c r="EGA83"/>
      <c r="EGB83"/>
      <c r="EGC83"/>
      <c r="EGD83"/>
      <c r="EGE83"/>
      <c r="EGF83"/>
      <c r="EGG83"/>
      <c r="EGH83"/>
      <c r="EGI83"/>
      <c r="EGJ83"/>
      <c r="EGK83"/>
      <c r="EGL83"/>
      <c r="EGM83"/>
      <c r="EGN83"/>
      <c r="EGO83"/>
      <c r="EGP83"/>
      <c r="EGQ83"/>
      <c r="EGR83"/>
      <c r="EGS83"/>
      <c r="EGT83"/>
      <c r="EGU83"/>
      <c r="EGV83"/>
      <c r="EGW83"/>
      <c r="EGX83"/>
      <c r="EGY83"/>
      <c r="EGZ83"/>
      <c r="EHA83"/>
      <c r="EHB83"/>
      <c r="EHC83"/>
      <c r="EHD83"/>
      <c r="EHE83"/>
      <c r="EHF83"/>
      <c r="EHG83"/>
      <c r="EHH83"/>
      <c r="EHI83"/>
      <c r="EHJ83"/>
      <c r="EHK83"/>
      <c r="EHL83"/>
      <c r="EHM83"/>
      <c r="EHN83"/>
      <c r="EHO83"/>
      <c r="EHP83"/>
      <c r="EHQ83"/>
      <c r="EHR83"/>
      <c r="EHS83"/>
      <c r="EHT83"/>
      <c r="EHU83"/>
      <c r="EHV83"/>
      <c r="EHW83"/>
      <c r="EHX83"/>
      <c r="EHY83"/>
      <c r="EHZ83"/>
      <c r="EIA83"/>
      <c r="EIB83"/>
      <c r="EIC83"/>
      <c r="EID83"/>
      <c r="EIE83"/>
      <c r="EIF83"/>
      <c r="EIG83"/>
      <c r="EIH83"/>
      <c r="EII83"/>
      <c r="EIJ83"/>
      <c r="EIK83"/>
      <c r="EIL83"/>
      <c r="EIM83"/>
      <c r="EIN83"/>
      <c r="EIO83"/>
      <c r="EIP83"/>
      <c r="EIQ83"/>
      <c r="EIR83"/>
      <c r="EIS83"/>
      <c r="EIT83"/>
      <c r="EIU83"/>
      <c r="EIV83"/>
      <c r="EIW83"/>
      <c r="EIX83"/>
      <c r="EIY83"/>
      <c r="EIZ83"/>
      <c r="EJA83"/>
      <c r="EJB83"/>
      <c r="EJC83"/>
      <c r="EJD83"/>
      <c r="EJE83"/>
      <c r="EJF83"/>
      <c r="EJG83"/>
      <c r="EJH83"/>
      <c r="EJI83"/>
      <c r="EJJ83"/>
      <c r="EJK83"/>
      <c r="EJL83"/>
      <c r="EJM83"/>
      <c r="EJN83"/>
      <c r="EJO83"/>
      <c r="EJP83"/>
      <c r="EJQ83"/>
      <c r="EJR83"/>
      <c r="EJS83"/>
      <c r="EJT83"/>
      <c r="EJU83"/>
      <c r="EJV83"/>
      <c r="EJW83"/>
      <c r="EJX83"/>
      <c r="EJY83"/>
      <c r="EJZ83"/>
      <c r="EKA83"/>
      <c r="EKB83"/>
      <c r="EKC83"/>
      <c r="EKD83"/>
      <c r="EKE83"/>
      <c r="EKF83"/>
      <c r="EKG83"/>
      <c r="EKH83"/>
      <c r="EKI83"/>
      <c r="EKJ83"/>
      <c r="EKK83"/>
      <c r="EKL83"/>
      <c r="EKM83"/>
      <c r="EKN83"/>
      <c r="EKO83"/>
      <c r="EKP83"/>
      <c r="EKQ83"/>
      <c r="EKR83"/>
      <c r="EKS83"/>
      <c r="EKT83"/>
      <c r="EKU83"/>
      <c r="EKV83"/>
      <c r="EKW83"/>
      <c r="EKX83"/>
      <c r="EKY83"/>
      <c r="EKZ83"/>
      <c r="ELA83"/>
      <c r="ELB83"/>
      <c r="ELC83"/>
      <c r="ELD83"/>
      <c r="ELE83"/>
      <c r="ELF83"/>
      <c r="ELG83"/>
      <c r="ELH83"/>
      <c r="ELI83"/>
      <c r="ELJ83"/>
      <c r="ELK83"/>
      <c r="ELL83"/>
      <c r="ELM83"/>
      <c r="ELN83"/>
      <c r="ELO83"/>
      <c r="ELP83"/>
      <c r="ELQ83"/>
      <c r="ELR83"/>
      <c r="ELS83"/>
      <c r="ELT83"/>
      <c r="ELU83"/>
      <c r="ELV83"/>
      <c r="ELW83"/>
      <c r="ELX83"/>
      <c r="ELY83"/>
      <c r="ELZ83"/>
      <c r="EMA83"/>
      <c r="EMB83"/>
      <c r="EMC83"/>
      <c r="EMD83"/>
      <c r="EME83"/>
      <c r="EMF83"/>
      <c r="EMG83"/>
      <c r="EMH83"/>
      <c r="EMI83"/>
      <c r="EMJ83"/>
      <c r="EMK83"/>
      <c r="EML83"/>
      <c r="EMM83"/>
      <c r="EMN83"/>
      <c r="EMO83"/>
      <c r="EMP83"/>
      <c r="EMQ83"/>
      <c r="EMR83"/>
      <c r="EMS83"/>
      <c r="EMT83"/>
      <c r="EMU83"/>
      <c r="EMV83"/>
      <c r="EMW83"/>
      <c r="EMX83"/>
      <c r="EMY83"/>
      <c r="EMZ83"/>
      <c r="ENA83"/>
      <c r="ENB83"/>
      <c r="ENC83"/>
      <c r="END83"/>
      <c r="ENE83"/>
      <c r="ENF83"/>
      <c r="ENG83"/>
      <c r="ENH83"/>
      <c r="ENI83"/>
      <c r="ENJ83"/>
      <c r="ENK83"/>
      <c r="ENL83"/>
      <c r="ENM83"/>
      <c r="ENN83"/>
      <c r="ENO83"/>
      <c r="ENP83"/>
      <c r="ENQ83"/>
      <c r="ENR83"/>
      <c r="ENS83"/>
      <c r="ENT83"/>
      <c r="ENU83"/>
      <c r="ENV83"/>
      <c r="ENW83"/>
      <c r="ENX83"/>
      <c r="ENY83"/>
      <c r="ENZ83"/>
      <c r="EOA83"/>
      <c r="EOB83"/>
      <c r="EOC83"/>
      <c r="EOD83"/>
      <c r="EOE83"/>
      <c r="EOF83"/>
      <c r="EOG83"/>
      <c r="EOH83"/>
      <c r="EOI83"/>
      <c r="EOJ83"/>
      <c r="EOK83"/>
      <c r="EOL83"/>
      <c r="EOM83"/>
      <c r="EON83"/>
      <c r="EOO83"/>
      <c r="EOP83"/>
      <c r="EOQ83"/>
      <c r="EOR83"/>
      <c r="EOS83"/>
      <c r="EOT83"/>
      <c r="EOU83"/>
      <c r="EOV83"/>
      <c r="EOW83"/>
      <c r="EOX83"/>
      <c r="EOY83"/>
      <c r="EOZ83"/>
      <c r="EPA83"/>
      <c r="EPB83"/>
      <c r="EPC83"/>
      <c r="EPD83"/>
      <c r="EPE83"/>
      <c r="EPF83"/>
      <c r="EPG83"/>
      <c r="EPH83"/>
      <c r="EPI83"/>
      <c r="EPJ83"/>
      <c r="EPK83"/>
      <c r="EPL83"/>
      <c r="EPM83"/>
      <c r="EPN83"/>
      <c r="EPO83"/>
      <c r="EPP83"/>
      <c r="EPQ83"/>
      <c r="EPR83"/>
      <c r="EPS83"/>
      <c r="EPT83"/>
      <c r="EPU83"/>
      <c r="EPV83"/>
      <c r="EPW83"/>
      <c r="EPX83"/>
      <c r="EPY83"/>
      <c r="EPZ83"/>
      <c r="EQA83"/>
      <c r="EQB83"/>
      <c r="EQC83"/>
      <c r="EQD83"/>
      <c r="EQE83"/>
      <c r="EQF83"/>
      <c r="EQG83"/>
      <c r="EQH83"/>
      <c r="EQI83"/>
      <c r="EQJ83"/>
      <c r="EQK83"/>
      <c r="EQL83"/>
      <c r="EQM83"/>
      <c r="EQN83"/>
      <c r="EQO83"/>
      <c r="EQP83"/>
      <c r="EQQ83"/>
      <c r="EQR83"/>
      <c r="EQS83"/>
      <c r="EQT83"/>
      <c r="EQU83"/>
      <c r="EQV83"/>
      <c r="EQW83"/>
      <c r="EQX83"/>
      <c r="EQY83"/>
      <c r="EQZ83"/>
      <c r="ERA83"/>
      <c r="ERB83"/>
      <c r="ERC83"/>
      <c r="ERD83"/>
      <c r="ERE83"/>
      <c r="ERF83"/>
      <c r="ERG83"/>
      <c r="ERH83"/>
      <c r="ERI83"/>
      <c r="ERJ83"/>
      <c r="ERK83"/>
      <c r="ERL83"/>
      <c r="ERM83"/>
      <c r="ERN83"/>
      <c r="ERO83"/>
      <c r="ERP83"/>
      <c r="ERQ83"/>
      <c r="ERR83"/>
      <c r="ERS83"/>
      <c r="ERT83"/>
      <c r="ERU83"/>
      <c r="ERV83"/>
      <c r="ERW83"/>
      <c r="ERX83"/>
      <c r="ERY83"/>
      <c r="ERZ83"/>
      <c r="ESA83"/>
      <c r="ESB83"/>
      <c r="ESC83"/>
      <c r="ESD83"/>
      <c r="ESE83"/>
      <c r="ESF83"/>
      <c r="ESG83"/>
      <c r="ESH83"/>
      <c r="ESI83"/>
      <c r="ESJ83"/>
      <c r="ESK83"/>
      <c r="ESL83"/>
      <c r="ESM83"/>
      <c r="ESN83"/>
      <c r="ESO83"/>
      <c r="ESP83"/>
      <c r="ESQ83"/>
      <c r="ESR83"/>
      <c r="ESS83"/>
      <c r="EST83"/>
      <c r="ESU83"/>
      <c r="ESV83"/>
      <c r="ESW83"/>
      <c r="ESX83"/>
      <c r="ESY83"/>
      <c r="ESZ83"/>
      <c r="ETA83"/>
      <c r="ETB83"/>
      <c r="ETC83"/>
      <c r="ETD83"/>
      <c r="ETE83"/>
      <c r="ETF83"/>
      <c r="ETG83"/>
      <c r="ETH83"/>
      <c r="ETI83"/>
      <c r="ETJ83"/>
      <c r="ETK83"/>
      <c r="ETL83"/>
      <c r="ETM83"/>
      <c r="ETN83"/>
      <c r="ETO83"/>
      <c r="ETP83"/>
      <c r="ETQ83"/>
      <c r="ETR83"/>
      <c r="ETS83"/>
      <c r="ETT83"/>
      <c r="ETU83"/>
      <c r="ETV83"/>
      <c r="ETW83"/>
      <c r="ETX83"/>
      <c r="ETY83"/>
      <c r="ETZ83"/>
      <c r="EUA83"/>
      <c r="EUB83"/>
      <c r="EUC83"/>
      <c r="EUD83"/>
      <c r="EUE83"/>
      <c r="EUF83"/>
      <c r="EUG83"/>
      <c r="EUH83"/>
      <c r="EUI83"/>
      <c r="EUJ83"/>
      <c r="EUK83"/>
      <c r="EUL83"/>
      <c r="EUM83"/>
      <c r="EUN83"/>
      <c r="EUO83"/>
      <c r="EUP83"/>
      <c r="EUQ83"/>
      <c r="EUR83"/>
      <c r="EUS83"/>
      <c r="EUT83"/>
      <c r="EUU83"/>
      <c r="EUV83"/>
      <c r="EUW83"/>
      <c r="EUX83"/>
      <c r="EUY83"/>
      <c r="EUZ83"/>
      <c r="EVA83"/>
      <c r="EVB83"/>
      <c r="EVC83"/>
      <c r="EVD83"/>
      <c r="EVE83"/>
      <c r="EVF83"/>
      <c r="EVG83"/>
      <c r="EVH83"/>
      <c r="EVI83"/>
      <c r="EVJ83"/>
      <c r="EVK83"/>
      <c r="EVL83"/>
      <c r="EVM83"/>
      <c r="EVN83"/>
      <c r="EVO83"/>
      <c r="EVP83"/>
      <c r="EVQ83"/>
      <c r="EVR83"/>
      <c r="EVS83"/>
      <c r="EVT83"/>
      <c r="EVU83"/>
      <c r="EVV83"/>
      <c r="EVW83"/>
      <c r="EVX83"/>
      <c r="EVY83"/>
      <c r="EVZ83"/>
      <c r="EWA83"/>
      <c r="EWB83"/>
      <c r="EWC83"/>
      <c r="EWD83"/>
      <c r="EWE83"/>
      <c r="EWF83"/>
      <c r="EWG83"/>
      <c r="EWH83"/>
      <c r="EWI83"/>
      <c r="EWJ83"/>
      <c r="EWK83"/>
      <c r="EWL83"/>
      <c r="EWM83"/>
      <c r="EWN83"/>
      <c r="EWO83"/>
      <c r="EWP83"/>
      <c r="EWQ83"/>
      <c r="EWR83"/>
      <c r="EWS83"/>
      <c r="EWT83"/>
      <c r="EWU83"/>
      <c r="EWV83"/>
      <c r="EWW83"/>
      <c r="EWX83"/>
      <c r="EWY83"/>
      <c r="EWZ83"/>
      <c r="EXA83"/>
      <c r="EXB83"/>
      <c r="EXC83"/>
      <c r="EXD83"/>
      <c r="EXE83"/>
      <c r="EXF83"/>
      <c r="EXG83"/>
      <c r="EXH83"/>
      <c r="EXI83"/>
      <c r="EXJ83"/>
      <c r="EXK83"/>
      <c r="EXL83"/>
      <c r="EXM83"/>
      <c r="EXN83"/>
      <c r="EXO83"/>
      <c r="EXP83"/>
      <c r="EXQ83"/>
      <c r="EXR83"/>
      <c r="EXS83"/>
      <c r="EXT83"/>
      <c r="EXU83"/>
      <c r="EXV83"/>
      <c r="EXW83"/>
      <c r="EXX83"/>
      <c r="EXY83"/>
      <c r="EXZ83"/>
      <c r="EYA83"/>
      <c r="EYB83"/>
      <c r="EYC83"/>
      <c r="EYD83"/>
      <c r="EYE83"/>
      <c r="EYF83"/>
      <c r="EYG83"/>
      <c r="EYH83"/>
      <c r="EYI83"/>
      <c r="EYJ83"/>
      <c r="EYK83"/>
      <c r="EYL83"/>
      <c r="EYM83"/>
      <c r="EYN83"/>
      <c r="EYO83"/>
      <c r="EYP83"/>
      <c r="EYQ83"/>
      <c r="EYR83"/>
      <c r="EYS83"/>
      <c r="EYT83"/>
      <c r="EYU83"/>
      <c r="EYV83"/>
      <c r="EYW83"/>
      <c r="EYX83"/>
      <c r="EYY83"/>
      <c r="EYZ83"/>
      <c r="EZA83"/>
      <c r="EZB83"/>
      <c r="EZC83"/>
      <c r="EZD83"/>
      <c r="EZE83"/>
      <c r="EZF83"/>
      <c r="EZG83"/>
      <c r="EZH83"/>
      <c r="EZI83"/>
      <c r="EZJ83"/>
      <c r="EZK83"/>
      <c r="EZL83"/>
      <c r="EZM83"/>
      <c r="EZN83"/>
      <c r="EZO83"/>
      <c r="EZP83"/>
      <c r="EZQ83"/>
      <c r="EZR83"/>
      <c r="EZS83"/>
      <c r="EZT83"/>
      <c r="EZU83"/>
      <c r="EZV83"/>
      <c r="EZW83"/>
      <c r="EZX83"/>
      <c r="EZY83"/>
      <c r="EZZ83"/>
      <c r="FAA83"/>
      <c r="FAB83"/>
      <c r="FAC83"/>
      <c r="FAD83"/>
      <c r="FAE83"/>
      <c r="FAF83"/>
      <c r="FAG83"/>
      <c r="FAH83"/>
      <c r="FAI83"/>
      <c r="FAJ83"/>
      <c r="FAK83"/>
      <c r="FAL83"/>
      <c r="FAM83"/>
      <c r="FAN83"/>
      <c r="FAO83"/>
      <c r="FAP83"/>
      <c r="FAQ83"/>
      <c r="FAR83"/>
      <c r="FAS83"/>
      <c r="FAT83"/>
      <c r="FAU83"/>
      <c r="FAV83"/>
      <c r="FAW83"/>
      <c r="FAX83"/>
      <c r="FAY83"/>
      <c r="FAZ83"/>
      <c r="FBA83"/>
      <c r="FBB83"/>
      <c r="FBC83"/>
      <c r="FBD83"/>
      <c r="FBE83"/>
      <c r="FBF83"/>
      <c r="FBG83"/>
      <c r="FBH83"/>
      <c r="FBI83"/>
      <c r="FBJ83"/>
      <c r="FBK83"/>
      <c r="FBL83"/>
      <c r="FBM83"/>
      <c r="FBN83"/>
      <c r="FBO83"/>
      <c r="FBP83"/>
      <c r="FBQ83"/>
      <c r="FBR83"/>
      <c r="FBS83"/>
      <c r="FBT83"/>
      <c r="FBU83"/>
      <c r="FBV83"/>
      <c r="FBW83"/>
      <c r="FBX83"/>
      <c r="FBY83"/>
      <c r="FBZ83"/>
      <c r="FCA83"/>
      <c r="FCB83"/>
      <c r="FCC83"/>
      <c r="FCD83"/>
      <c r="FCE83"/>
      <c r="FCF83"/>
      <c r="FCG83"/>
      <c r="FCH83"/>
      <c r="FCI83"/>
      <c r="FCJ83"/>
      <c r="FCK83"/>
      <c r="FCL83"/>
      <c r="FCM83"/>
      <c r="FCN83"/>
      <c r="FCO83"/>
      <c r="FCP83"/>
      <c r="FCQ83"/>
      <c r="FCR83"/>
      <c r="FCS83"/>
      <c r="FCT83"/>
      <c r="FCU83"/>
      <c r="FCV83"/>
      <c r="FCW83"/>
      <c r="FCX83"/>
      <c r="FCY83"/>
      <c r="FCZ83"/>
      <c r="FDA83"/>
      <c r="FDB83"/>
      <c r="FDC83"/>
      <c r="FDD83"/>
      <c r="FDE83"/>
      <c r="FDF83"/>
      <c r="FDG83"/>
      <c r="FDH83"/>
      <c r="FDI83"/>
      <c r="FDJ83"/>
      <c r="FDK83"/>
      <c r="FDL83"/>
      <c r="FDM83"/>
      <c r="FDN83"/>
      <c r="FDO83"/>
      <c r="FDP83"/>
      <c r="FDQ83"/>
      <c r="FDR83"/>
      <c r="FDS83"/>
      <c r="FDT83"/>
      <c r="FDU83"/>
      <c r="FDV83"/>
      <c r="FDW83"/>
      <c r="FDX83"/>
      <c r="FDY83"/>
      <c r="FDZ83"/>
      <c r="FEA83"/>
      <c r="FEB83"/>
      <c r="FEC83"/>
      <c r="FED83"/>
      <c r="FEE83"/>
      <c r="FEF83"/>
      <c r="FEG83"/>
      <c r="FEH83"/>
      <c r="FEI83"/>
      <c r="FEJ83"/>
      <c r="FEK83"/>
      <c r="FEL83"/>
      <c r="FEM83"/>
      <c r="FEN83"/>
      <c r="FEO83"/>
      <c r="FEP83"/>
      <c r="FEQ83"/>
      <c r="FER83"/>
      <c r="FES83"/>
      <c r="FET83"/>
      <c r="FEU83"/>
      <c r="FEV83"/>
      <c r="FEW83"/>
      <c r="FEX83"/>
      <c r="FEY83"/>
      <c r="FEZ83"/>
      <c r="FFA83"/>
      <c r="FFB83"/>
      <c r="FFC83"/>
      <c r="FFD83"/>
      <c r="FFE83"/>
      <c r="FFF83"/>
      <c r="FFG83"/>
      <c r="FFH83"/>
      <c r="FFI83"/>
      <c r="FFJ83"/>
      <c r="FFK83"/>
      <c r="FFL83"/>
      <c r="FFM83"/>
      <c r="FFN83"/>
      <c r="FFO83"/>
      <c r="FFP83"/>
      <c r="FFQ83"/>
      <c r="FFR83"/>
      <c r="FFS83"/>
      <c r="FFT83"/>
      <c r="FFU83"/>
      <c r="FFV83"/>
      <c r="FFW83"/>
      <c r="FFX83"/>
      <c r="FFY83"/>
      <c r="FFZ83"/>
      <c r="FGA83"/>
      <c r="FGB83"/>
      <c r="FGC83"/>
      <c r="FGD83"/>
      <c r="FGE83"/>
      <c r="FGF83"/>
      <c r="FGG83"/>
      <c r="FGH83"/>
      <c r="FGI83"/>
      <c r="FGJ83"/>
      <c r="FGK83"/>
      <c r="FGL83"/>
      <c r="FGM83"/>
      <c r="FGN83"/>
      <c r="FGO83"/>
      <c r="FGP83"/>
      <c r="FGQ83"/>
      <c r="FGR83"/>
      <c r="FGS83"/>
      <c r="FGT83"/>
      <c r="FGU83"/>
      <c r="FGV83"/>
      <c r="FGW83"/>
      <c r="FGX83"/>
      <c r="FGY83"/>
      <c r="FGZ83"/>
      <c r="FHA83"/>
      <c r="FHB83"/>
      <c r="FHC83"/>
      <c r="FHD83"/>
      <c r="FHE83"/>
      <c r="FHF83"/>
      <c r="FHG83"/>
      <c r="FHH83"/>
      <c r="FHI83"/>
      <c r="FHJ83"/>
      <c r="FHK83"/>
      <c r="FHL83"/>
      <c r="FHM83"/>
      <c r="FHN83"/>
      <c r="FHO83"/>
      <c r="FHP83"/>
      <c r="FHQ83"/>
      <c r="FHR83"/>
      <c r="FHS83"/>
      <c r="FHT83"/>
      <c r="FHU83"/>
      <c r="FHV83"/>
      <c r="FHW83"/>
      <c r="FHX83"/>
      <c r="FHY83"/>
      <c r="FHZ83"/>
      <c r="FIA83"/>
      <c r="FIB83"/>
      <c r="FIC83"/>
      <c r="FID83"/>
      <c r="FIE83"/>
      <c r="FIF83"/>
      <c r="FIG83"/>
      <c r="FIH83"/>
      <c r="FII83"/>
      <c r="FIJ83"/>
      <c r="FIK83"/>
      <c r="FIL83"/>
      <c r="FIM83"/>
      <c r="FIN83"/>
      <c r="FIO83"/>
      <c r="FIP83"/>
      <c r="FIQ83"/>
      <c r="FIR83"/>
      <c r="FIS83"/>
      <c r="FIT83"/>
      <c r="FIU83"/>
      <c r="FIV83"/>
      <c r="FIW83"/>
      <c r="FIX83"/>
      <c r="FIY83"/>
      <c r="FIZ83"/>
      <c r="FJA83"/>
      <c r="FJB83"/>
      <c r="FJC83"/>
      <c r="FJD83"/>
      <c r="FJE83"/>
      <c r="FJF83"/>
      <c r="FJG83"/>
      <c r="FJH83"/>
      <c r="FJI83"/>
      <c r="FJJ83"/>
      <c r="FJK83"/>
      <c r="FJL83"/>
      <c r="FJM83"/>
      <c r="FJN83"/>
      <c r="FJO83"/>
      <c r="FJP83"/>
      <c r="FJQ83"/>
      <c r="FJR83"/>
      <c r="FJS83"/>
      <c r="FJT83"/>
      <c r="FJU83"/>
      <c r="FJV83"/>
      <c r="FJW83"/>
      <c r="FJX83"/>
      <c r="FJY83"/>
      <c r="FJZ83"/>
      <c r="FKA83"/>
      <c r="FKB83"/>
      <c r="FKC83"/>
      <c r="FKD83"/>
      <c r="FKE83"/>
      <c r="FKF83"/>
      <c r="FKG83"/>
      <c r="FKH83"/>
      <c r="FKI83"/>
      <c r="FKJ83"/>
      <c r="FKK83"/>
      <c r="FKL83"/>
      <c r="FKM83"/>
      <c r="FKN83"/>
      <c r="FKO83"/>
      <c r="FKP83"/>
      <c r="FKQ83"/>
      <c r="FKR83"/>
      <c r="FKS83"/>
      <c r="FKT83"/>
      <c r="FKU83"/>
      <c r="FKV83"/>
      <c r="FKW83"/>
      <c r="FKX83"/>
      <c r="FKY83"/>
      <c r="FKZ83"/>
      <c r="FLA83"/>
      <c r="FLB83"/>
      <c r="FLC83"/>
      <c r="FLD83"/>
      <c r="FLE83"/>
      <c r="FLF83"/>
      <c r="FLG83"/>
      <c r="FLH83"/>
      <c r="FLI83"/>
      <c r="FLJ83"/>
      <c r="FLK83"/>
      <c r="FLL83"/>
      <c r="FLM83"/>
      <c r="FLN83"/>
      <c r="FLO83"/>
      <c r="FLP83"/>
      <c r="FLQ83"/>
      <c r="FLR83"/>
      <c r="FLS83"/>
      <c r="FLT83"/>
      <c r="FLU83"/>
      <c r="FLV83"/>
      <c r="FLW83"/>
      <c r="FLX83"/>
      <c r="FLY83"/>
      <c r="FLZ83"/>
      <c r="FMA83"/>
      <c r="FMB83"/>
      <c r="FMC83"/>
      <c r="FMD83"/>
      <c r="FME83"/>
      <c r="FMF83"/>
      <c r="FMG83"/>
      <c r="FMH83"/>
      <c r="FMI83"/>
      <c r="FMJ83"/>
      <c r="FMK83"/>
      <c r="FML83"/>
      <c r="FMM83"/>
      <c r="FMN83"/>
      <c r="FMO83"/>
      <c r="FMP83"/>
      <c r="FMQ83"/>
      <c r="FMR83"/>
      <c r="FMS83"/>
      <c r="FMT83"/>
      <c r="FMU83"/>
      <c r="FMV83"/>
      <c r="FMW83"/>
      <c r="FMX83"/>
      <c r="FMY83"/>
      <c r="FMZ83"/>
      <c r="FNA83"/>
      <c r="FNB83"/>
      <c r="FNC83"/>
      <c r="FND83"/>
      <c r="FNE83"/>
      <c r="FNF83"/>
      <c r="FNG83"/>
      <c r="FNH83"/>
      <c r="FNI83"/>
      <c r="FNJ83"/>
      <c r="FNK83"/>
      <c r="FNL83"/>
      <c r="FNM83"/>
      <c r="FNN83"/>
      <c r="FNO83"/>
      <c r="FNP83"/>
      <c r="FNQ83"/>
      <c r="FNR83"/>
      <c r="FNS83"/>
      <c r="FNT83"/>
      <c r="FNU83"/>
      <c r="FNV83"/>
      <c r="FNW83"/>
      <c r="FNX83"/>
      <c r="FNY83"/>
      <c r="FNZ83"/>
      <c r="FOA83"/>
      <c r="FOB83"/>
      <c r="FOC83"/>
      <c r="FOD83"/>
      <c r="FOE83"/>
      <c r="FOF83"/>
      <c r="FOG83"/>
      <c r="FOH83"/>
      <c r="FOI83"/>
      <c r="FOJ83"/>
      <c r="FOK83"/>
      <c r="FOL83"/>
      <c r="FOM83"/>
      <c r="FON83"/>
      <c r="FOO83"/>
      <c r="FOP83"/>
      <c r="FOQ83"/>
      <c r="FOR83"/>
      <c r="FOS83"/>
      <c r="FOT83"/>
      <c r="FOU83"/>
      <c r="FOV83"/>
      <c r="FOW83"/>
      <c r="FOX83"/>
      <c r="FOY83"/>
      <c r="FOZ83"/>
      <c r="FPA83"/>
      <c r="FPB83"/>
      <c r="FPC83"/>
      <c r="FPD83"/>
      <c r="FPE83"/>
      <c r="FPF83"/>
      <c r="FPG83"/>
      <c r="FPH83"/>
      <c r="FPI83"/>
      <c r="FPJ83"/>
      <c r="FPK83"/>
      <c r="FPL83"/>
      <c r="FPM83"/>
      <c r="FPN83"/>
      <c r="FPO83"/>
      <c r="FPP83"/>
      <c r="FPQ83"/>
      <c r="FPR83"/>
      <c r="FPS83"/>
      <c r="FPT83"/>
      <c r="FPU83"/>
      <c r="FPV83"/>
      <c r="FPW83"/>
      <c r="FPX83"/>
      <c r="FPY83"/>
      <c r="FPZ83"/>
      <c r="FQA83"/>
      <c r="FQB83"/>
      <c r="FQC83"/>
      <c r="FQD83"/>
      <c r="FQE83"/>
      <c r="FQF83"/>
      <c r="FQG83"/>
      <c r="FQH83"/>
      <c r="FQI83"/>
      <c r="FQJ83"/>
      <c r="FQK83"/>
      <c r="FQL83"/>
      <c r="FQM83"/>
      <c r="FQN83"/>
      <c r="FQO83"/>
      <c r="FQP83"/>
      <c r="FQQ83"/>
      <c r="FQR83"/>
      <c r="FQS83"/>
      <c r="FQT83"/>
      <c r="FQU83"/>
      <c r="FQV83"/>
      <c r="FQW83"/>
      <c r="FQX83"/>
      <c r="FQY83"/>
      <c r="FQZ83"/>
      <c r="FRA83"/>
      <c r="FRB83"/>
      <c r="FRC83"/>
      <c r="FRD83"/>
      <c r="FRE83"/>
      <c r="FRF83"/>
      <c r="FRG83"/>
      <c r="FRH83"/>
      <c r="FRI83"/>
      <c r="FRJ83"/>
      <c r="FRK83"/>
      <c r="FRL83"/>
      <c r="FRM83"/>
      <c r="FRN83"/>
      <c r="FRO83"/>
      <c r="FRP83"/>
      <c r="FRQ83"/>
      <c r="FRR83"/>
      <c r="FRS83"/>
      <c r="FRT83"/>
      <c r="FRU83"/>
      <c r="FRV83"/>
      <c r="FRW83"/>
      <c r="FRX83"/>
      <c r="FRY83"/>
      <c r="FRZ83"/>
      <c r="FSA83"/>
      <c r="FSB83"/>
      <c r="FSC83"/>
      <c r="FSD83"/>
      <c r="FSE83"/>
      <c r="FSF83"/>
      <c r="FSG83"/>
      <c r="FSH83"/>
      <c r="FSI83"/>
      <c r="FSJ83"/>
      <c r="FSK83"/>
      <c r="FSL83"/>
      <c r="FSM83"/>
      <c r="FSN83"/>
      <c r="FSO83"/>
      <c r="FSP83"/>
      <c r="FSQ83"/>
      <c r="FSR83"/>
      <c r="FSS83"/>
      <c r="FST83"/>
      <c r="FSU83"/>
      <c r="FSV83"/>
      <c r="FSW83"/>
      <c r="FSX83"/>
      <c r="FSY83"/>
      <c r="FSZ83"/>
      <c r="FTA83"/>
      <c r="FTB83"/>
      <c r="FTC83"/>
      <c r="FTD83"/>
      <c r="FTE83"/>
      <c r="FTF83"/>
      <c r="FTG83"/>
      <c r="FTH83"/>
      <c r="FTI83"/>
      <c r="FTJ83"/>
      <c r="FTK83"/>
      <c r="FTL83"/>
      <c r="FTM83"/>
      <c r="FTN83"/>
      <c r="FTO83"/>
      <c r="FTP83"/>
      <c r="FTQ83"/>
      <c r="FTR83"/>
      <c r="FTS83"/>
      <c r="FTT83"/>
      <c r="FTU83"/>
      <c r="FTV83"/>
      <c r="FTW83"/>
      <c r="FTX83"/>
      <c r="FTY83"/>
      <c r="FTZ83"/>
      <c r="FUA83"/>
      <c r="FUB83"/>
      <c r="FUC83"/>
      <c r="FUD83"/>
      <c r="FUE83"/>
      <c r="FUF83"/>
      <c r="FUG83"/>
      <c r="FUH83"/>
      <c r="FUI83"/>
      <c r="FUJ83"/>
      <c r="FUK83"/>
      <c r="FUL83"/>
      <c r="FUM83"/>
      <c r="FUN83"/>
      <c r="FUO83"/>
      <c r="FUP83"/>
      <c r="FUQ83"/>
      <c r="FUR83"/>
      <c r="FUS83"/>
      <c r="FUT83"/>
      <c r="FUU83"/>
      <c r="FUV83"/>
      <c r="FUW83"/>
      <c r="FUX83"/>
      <c r="FUY83"/>
      <c r="FUZ83"/>
      <c r="FVA83"/>
      <c r="FVB83"/>
      <c r="FVC83"/>
      <c r="FVD83"/>
      <c r="FVE83"/>
      <c r="FVF83"/>
      <c r="FVG83"/>
      <c r="FVH83"/>
      <c r="FVI83"/>
      <c r="FVJ83"/>
      <c r="FVK83"/>
      <c r="FVL83"/>
      <c r="FVM83"/>
      <c r="FVN83"/>
      <c r="FVO83"/>
      <c r="FVP83"/>
      <c r="FVQ83"/>
      <c r="FVR83"/>
      <c r="FVS83"/>
      <c r="FVT83"/>
      <c r="FVU83"/>
      <c r="FVV83"/>
      <c r="FVW83"/>
      <c r="FVX83"/>
      <c r="FVY83"/>
      <c r="FVZ83"/>
      <c r="FWA83"/>
      <c r="FWB83"/>
      <c r="FWC83"/>
      <c r="FWD83"/>
      <c r="FWE83"/>
      <c r="FWF83"/>
      <c r="FWG83"/>
      <c r="FWH83"/>
      <c r="FWI83"/>
      <c r="FWJ83"/>
      <c r="FWK83"/>
      <c r="FWL83"/>
      <c r="FWM83"/>
      <c r="FWN83"/>
      <c r="FWO83"/>
      <c r="FWP83"/>
      <c r="FWQ83"/>
      <c r="FWR83"/>
      <c r="FWS83"/>
      <c r="FWT83"/>
      <c r="FWU83"/>
      <c r="FWV83"/>
      <c r="FWW83"/>
      <c r="FWX83"/>
      <c r="FWY83"/>
      <c r="FWZ83"/>
      <c r="FXA83"/>
      <c r="FXB83"/>
      <c r="FXC83"/>
      <c r="FXD83"/>
      <c r="FXE83"/>
      <c r="FXF83"/>
      <c r="FXG83"/>
      <c r="FXH83"/>
      <c r="FXI83"/>
      <c r="FXJ83"/>
      <c r="FXK83"/>
      <c r="FXL83"/>
      <c r="FXM83"/>
      <c r="FXN83"/>
      <c r="FXO83"/>
      <c r="FXP83"/>
      <c r="FXQ83"/>
      <c r="FXR83"/>
      <c r="FXS83"/>
      <c r="FXT83"/>
      <c r="FXU83"/>
      <c r="FXV83"/>
      <c r="FXW83"/>
      <c r="FXX83"/>
      <c r="FXY83"/>
      <c r="FXZ83"/>
      <c r="FYA83"/>
      <c r="FYB83"/>
      <c r="FYC83"/>
      <c r="FYD83"/>
      <c r="FYE83"/>
      <c r="FYF83"/>
      <c r="FYG83"/>
      <c r="FYH83"/>
      <c r="FYI83"/>
      <c r="FYJ83"/>
      <c r="FYK83"/>
      <c r="FYL83"/>
      <c r="FYM83"/>
      <c r="FYN83"/>
      <c r="FYO83"/>
      <c r="FYP83"/>
      <c r="FYQ83"/>
      <c r="FYR83"/>
      <c r="FYS83"/>
      <c r="FYT83"/>
      <c r="FYU83"/>
      <c r="FYV83"/>
      <c r="FYW83"/>
      <c r="FYX83"/>
      <c r="FYY83"/>
      <c r="FYZ83"/>
      <c r="FZA83"/>
      <c r="FZB83"/>
      <c r="FZC83"/>
      <c r="FZD83"/>
      <c r="FZE83"/>
      <c r="FZF83"/>
      <c r="FZG83"/>
      <c r="FZH83"/>
      <c r="FZI83"/>
      <c r="FZJ83"/>
      <c r="FZK83"/>
      <c r="FZL83"/>
      <c r="FZM83"/>
      <c r="FZN83"/>
      <c r="FZO83"/>
      <c r="FZP83"/>
      <c r="FZQ83"/>
      <c r="FZR83"/>
      <c r="FZS83"/>
      <c r="FZT83"/>
      <c r="FZU83"/>
      <c r="FZV83"/>
      <c r="FZW83"/>
      <c r="FZX83"/>
      <c r="FZY83"/>
      <c r="FZZ83"/>
      <c r="GAA83"/>
      <c r="GAB83"/>
      <c r="GAC83"/>
      <c r="GAD83"/>
      <c r="GAE83"/>
      <c r="GAF83"/>
      <c r="GAG83"/>
      <c r="GAH83"/>
      <c r="GAI83"/>
      <c r="GAJ83"/>
      <c r="GAK83"/>
      <c r="GAL83"/>
      <c r="GAM83"/>
      <c r="GAN83"/>
      <c r="GAO83"/>
      <c r="GAP83"/>
      <c r="GAQ83"/>
      <c r="GAR83"/>
      <c r="GAS83"/>
      <c r="GAT83"/>
      <c r="GAU83"/>
      <c r="GAV83"/>
      <c r="GAW83"/>
      <c r="GAX83"/>
      <c r="GAY83"/>
      <c r="GAZ83"/>
      <c r="GBA83"/>
      <c r="GBB83"/>
      <c r="GBC83"/>
      <c r="GBD83"/>
      <c r="GBE83"/>
      <c r="GBF83"/>
      <c r="GBG83"/>
      <c r="GBH83"/>
      <c r="GBI83"/>
      <c r="GBJ83"/>
      <c r="GBK83"/>
      <c r="GBL83"/>
      <c r="GBM83"/>
      <c r="GBN83"/>
      <c r="GBO83"/>
      <c r="GBP83"/>
      <c r="GBQ83"/>
      <c r="GBR83"/>
      <c r="GBS83"/>
      <c r="GBT83"/>
      <c r="GBU83"/>
      <c r="GBV83"/>
      <c r="GBW83"/>
      <c r="GBX83"/>
      <c r="GBY83"/>
      <c r="GBZ83"/>
      <c r="GCA83"/>
      <c r="GCB83"/>
      <c r="GCC83"/>
      <c r="GCD83"/>
      <c r="GCE83"/>
      <c r="GCF83"/>
      <c r="GCG83"/>
      <c r="GCH83"/>
      <c r="GCI83"/>
      <c r="GCJ83"/>
      <c r="GCK83"/>
      <c r="GCL83"/>
      <c r="GCM83"/>
      <c r="GCN83"/>
      <c r="GCO83"/>
      <c r="GCP83"/>
      <c r="GCQ83"/>
      <c r="GCR83"/>
      <c r="GCS83"/>
      <c r="GCT83"/>
      <c r="GCU83"/>
      <c r="GCV83"/>
      <c r="GCW83"/>
      <c r="GCX83"/>
      <c r="GCY83"/>
      <c r="GCZ83"/>
      <c r="GDA83"/>
      <c r="GDB83"/>
      <c r="GDC83"/>
      <c r="GDD83"/>
      <c r="GDE83"/>
      <c r="GDF83"/>
      <c r="GDG83"/>
      <c r="GDH83"/>
      <c r="GDI83"/>
      <c r="GDJ83"/>
      <c r="GDK83"/>
      <c r="GDL83"/>
      <c r="GDM83"/>
      <c r="GDN83"/>
      <c r="GDO83"/>
      <c r="GDP83"/>
      <c r="GDQ83"/>
      <c r="GDR83"/>
      <c r="GDS83"/>
      <c r="GDT83"/>
      <c r="GDU83"/>
      <c r="GDV83"/>
      <c r="GDW83"/>
      <c r="GDX83"/>
      <c r="GDY83"/>
      <c r="GDZ83"/>
      <c r="GEA83"/>
      <c r="GEB83"/>
      <c r="GEC83"/>
      <c r="GED83"/>
      <c r="GEE83"/>
      <c r="GEF83"/>
      <c r="GEG83"/>
      <c r="GEH83"/>
      <c r="GEI83"/>
      <c r="GEJ83"/>
      <c r="GEK83"/>
      <c r="GEL83"/>
      <c r="GEM83"/>
      <c r="GEN83"/>
      <c r="GEO83"/>
      <c r="GEP83"/>
      <c r="GEQ83"/>
      <c r="GER83"/>
      <c r="GES83"/>
      <c r="GET83"/>
      <c r="GEU83"/>
      <c r="GEV83"/>
      <c r="GEW83"/>
      <c r="GEX83"/>
      <c r="GEY83"/>
      <c r="GEZ83"/>
      <c r="GFA83"/>
      <c r="GFB83"/>
      <c r="GFC83"/>
      <c r="GFD83"/>
      <c r="GFE83"/>
      <c r="GFF83"/>
      <c r="GFG83"/>
      <c r="GFH83"/>
      <c r="GFI83"/>
      <c r="GFJ83"/>
      <c r="GFK83"/>
      <c r="GFL83"/>
      <c r="GFM83"/>
      <c r="GFN83"/>
      <c r="GFO83"/>
      <c r="GFP83"/>
      <c r="GFQ83"/>
      <c r="GFR83"/>
      <c r="GFS83"/>
      <c r="GFT83"/>
      <c r="GFU83"/>
      <c r="GFV83"/>
      <c r="GFW83"/>
      <c r="GFX83"/>
      <c r="GFY83"/>
      <c r="GFZ83"/>
      <c r="GGA83"/>
      <c r="GGB83"/>
      <c r="GGC83"/>
      <c r="GGD83"/>
      <c r="GGE83"/>
      <c r="GGF83"/>
      <c r="GGG83"/>
      <c r="GGH83"/>
      <c r="GGI83"/>
      <c r="GGJ83"/>
      <c r="GGK83"/>
      <c r="GGL83"/>
      <c r="GGM83"/>
      <c r="GGN83"/>
      <c r="GGO83"/>
      <c r="GGP83"/>
      <c r="GGQ83"/>
      <c r="GGR83"/>
      <c r="GGS83"/>
      <c r="GGT83"/>
      <c r="GGU83"/>
      <c r="GGV83"/>
      <c r="GGW83"/>
      <c r="GGX83"/>
      <c r="GGY83"/>
      <c r="GGZ83"/>
      <c r="GHA83"/>
      <c r="GHB83"/>
      <c r="GHC83"/>
      <c r="GHD83"/>
      <c r="GHE83"/>
      <c r="GHF83"/>
      <c r="GHG83"/>
      <c r="GHH83"/>
      <c r="GHI83"/>
      <c r="GHJ83"/>
      <c r="GHK83"/>
      <c r="GHL83"/>
      <c r="GHM83"/>
      <c r="GHN83"/>
      <c r="GHO83"/>
      <c r="GHP83"/>
      <c r="GHQ83"/>
      <c r="GHR83"/>
      <c r="GHS83"/>
      <c r="GHT83"/>
      <c r="GHU83"/>
      <c r="GHV83"/>
      <c r="GHW83"/>
      <c r="GHX83"/>
      <c r="GHY83"/>
      <c r="GHZ83"/>
      <c r="GIA83"/>
      <c r="GIB83"/>
      <c r="GIC83"/>
      <c r="GID83"/>
      <c r="GIE83"/>
      <c r="GIF83"/>
      <c r="GIG83"/>
      <c r="GIH83"/>
      <c r="GII83"/>
      <c r="GIJ83"/>
      <c r="GIK83"/>
      <c r="GIL83"/>
      <c r="GIM83"/>
      <c r="GIN83"/>
      <c r="GIO83"/>
      <c r="GIP83"/>
      <c r="GIQ83"/>
      <c r="GIR83"/>
      <c r="GIS83"/>
      <c r="GIT83"/>
      <c r="GIU83"/>
      <c r="GIV83"/>
      <c r="GIW83"/>
      <c r="GIX83"/>
      <c r="GIY83"/>
      <c r="GIZ83"/>
      <c r="GJA83"/>
      <c r="GJB83"/>
      <c r="GJC83"/>
      <c r="GJD83"/>
      <c r="GJE83"/>
      <c r="GJF83"/>
      <c r="GJG83"/>
      <c r="GJH83"/>
      <c r="GJI83"/>
      <c r="GJJ83"/>
      <c r="GJK83"/>
      <c r="GJL83"/>
      <c r="GJM83"/>
      <c r="GJN83"/>
      <c r="GJO83"/>
      <c r="GJP83"/>
      <c r="GJQ83"/>
      <c r="GJR83"/>
      <c r="GJS83"/>
      <c r="GJT83"/>
      <c r="GJU83"/>
      <c r="GJV83"/>
      <c r="GJW83"/>
      <c r="GJX83"/>
      <c r="GJY83"/>
      <c r="GJZ83"/>
      <c r="GKA83"/>
      <c r="GKB83"/>
      <c r="GKC83"/>
      <c r="GKD83"/>
      <c r="GKE83"/>
      <c r="GKF83"/>
      <c r="GKG83"/>
      <c r="GKH83"/>
      <c r="GKI83"/>
      <c r="GKJ83"/>
      <c r="GKK83"/>
      <c r="GKL83"/>
      <c r="GKM83"/>
      <c r="GKN83"/>
      <c r="GKO83"/>
      <c r="GKP83"/>
      <c r="GKQ83"/>
      <c r="GKR83"/>
      <c r="GKS83"/>
      <c r="GKT83"/>
      <c r="GKU83"/>
      <c r="GKV83"/>
      <c r="GKW83"/>
      <c r="GKX83"/>
      <c r="GKY83"/>
      <c r="GKZ83"/>
      <c r="GLA83"/>
      <c r="GLB83"/>
      <c r="GLC83"/>
      <c r="GLD83"/>
      <c r="GLE83"/>
      <c r="GLF83"/>
      <c r="GLG83"/>
      <c r="GLH83"/>
      <c r="GLI83"/>
      <c r="GLJ83"/>
      <c r="GLK83"/>
      <c r="GLL83"/>
      <c r="GLM83"/>
      <c r="GLN83"/>
      <c r="GLO83"/>
      <c r="GLP83"/>
      <c r="GLQ83"/>
      <c r="GLR83"/>
      <c r="GLS83"/>
      <c r="GLT83"/>
      <c r="GLU83"/>
      <c r="GLV83"/>
      <c r="GLW83"/>
      <c r="GLX83"/>
      <c r="GLY83"/>
      <c r="GLZ83"/>
      <c r="GMA83"/>
      <c r="GMB83"/>
      <c r="GMC83"/>
      <c r="GMD83"/>
      <c r="GME83"/>
      <c r="GMF83"/>
      <c r="GMG83"/>
      <c r="GMH83"/>
      <c r="GMI83"/>
      <c r="GMJ83"/>
      <c r="GMK83"/>
      <c r="GML83"/>
      <c r="GMM83"/>
      <c r="GMN83"/>
      <c r="GMO83"/>
      <c r="GMP83"/>
      <c r="GMQ83"/>
      <c r="GMR83"/>
      <c r="GMS83"/>
      <c r="GMT83"/>
      <c r="GMU83"/>
      <c r="GMV83"/>
      <c r="GMW83"/>
      <c r="GMX83"/>
      <c r="GMY83"/>
      <c r="GMZ83"/>
      <c r="GNA83"/>
      <c r="GNB83"/>
      <c r="GNC83"/>
      <c r="GND83"/>
      <c r="GNE83"/>
      <c r="GNF83"/>
      <c r="GNG83"/>
      <c r="GNH83"/>
      <c r="GNI83"/>
      <c r="GNJ83"/>
      <c r="GNK83"/>
      <c r="GNL83"/>
      <c r="GNM83"/>
      <c r="GNN83"/>
      <c r="GNO83"/>
      <c r="GNP83"/>
      <c r="GNQ83"/>
      <c r="GNR83"/>
      <c r="GNS83"/>
      <c r="GNT83"/>
      <c r="GNU83"/>
      <c r="GNV83"/>
      <c r="GNW83"/>
      <c r="GNX83"/>
      <c r="GNY83"/>
      <c r="GNZ83"/>
      <c r="GOA83"/>
      <c r="GOB83"/>
      <c r="GOC83"/>
      <c r="GOD83"/>
      <c r="GOE83"/>
      <c r="GOF83"/>
      <c r="GOG83"/>
      <c r="GOH83"/>
      <c r="GOI83"/>
      <c r="GOJ83"/>
      <c r="GOK83"/>
      <c r="GOL83"/>
      <c r="GOM83"/>
      <c r="GON83"/>
      <c r="GOO83"/>
      <c r="GOP83"/>
      <c r="GOQ83"/>
      <c r="GOR83"/>
      <c r="GOS83"/>
      <c r="GOT83"/>
      <c r="GOU83"/>
      <c r="GOV83"/>
      <c r="GOW83"/>
      <c r="GOX83"/>
      <c r="GOY83"/>
      <c r="GOZ83"/>
      <c r="GPA83"/>
      <c r="GPB83"/>
      <c r="GPC83"/>
      <c r="GPD83"/>
      <c r="GPE83"/>
      <c r="GPF83"/>
      <c r="GPG83"/>
      <c r="GPH83"/>
      <c r="GPI83"/>
      <c r="GPJ83"/>
      <c r="GPK83"/>
      <c r="GPL83"/>
      <c r="GPM83"/>
      <c r="GPN83"/>
      <c r="GPO83"/>
      <c r="GPP83"/>
      <c r="GPQ83"/>
      <c r="GPR83"/>
      <c r="GPS83"/>
      <c r="GPT83"/>
      <c r="GPU83"/>
      <c r="GPV83"/>
      <c r="GPW83"/>
      <c r="GPX83"/>
      <c r="GPY83"/>
      <c r="GPZ83"/>
      <c r="GQA83"/>
      <c r="GQB83"/>
      <c r="GQC83"/>
      <c r="GQD83"/>
      <c r="GQE83"/>
      <c r="GQF83"/>
      <c r="GQG83"/>
      <c r="GQH83"/>
      <c r="GQI83"/>
      <c r="GQJ83"/>
      <c r="GQK83"/>
      <c r="GQL83"/>
      <c r="GQM83"/>
      <c r="GQN83"/>
      <c r="GQO83"/>
      <c r="GQP83"/>
      <c r="GQQ83"/>
      <c r="GQR83"/>
      <c r="GQS83"/>
      <c r="GQT83"/>
      <c r="GQU83"/>
      <c r="GQV83"/>
      <c r="GQW83"/>
      <c r="GQX83"/>
      <c r="GQY83"/>
      <c r="GQZ83"/>
      <c r="GRA83"/>
      <c r="GRB83"/>
      <c r="GRC83"/>
      <c r="GRD83"/>
      <c r="GRE83"/>
      <c r="GRF83"/>
      <c r="GRG83"/>
      <c r="GRH83"/>
      <c r="GRI83"/>
      <c r="GRJ83"/>
      <c r="GRK83"/>
      <c r="GRL83"/>
      <c r="GRM83"/>
      <c r="GRN83"/>
      <c r="GRO83"/>
      <c r="GRP83"/>
      <c r="GRQ83"/>
      <c r="GRR83"/>
      <c r="GRS83"/>
      <c r="GRT83"/>
      <c r="GRU83"/>
      <c r="GRV83"/>
      <c r="GRW83"/>
      <c r="GRX83"/>
      <c r="GRY83"/>
      <c r="GRZ83"/>
      <c r="GSA83"/>
      <c r="GSB83"/>
      <c r="GSC83"/>
      <c r="GSD83"/>
      <c r="GSE83"/>
      <c r="GSF83"/>
      <c r="GSG83"/>
      <c r="GSH83"/>
      <c r="GSI83"/>
      <c r="GSJ83"/>
      <c r="GSK83"/>
      <c r="GSL83"/>
      <c r="GSM83"/>
      <c r="GSN83"/>
      <c r="GSO83"/>
      <c r="GSP83"/>
      <c r="GSQ83"/>
      <c r="GSR83"/>
      <c r="GSS83"/>
      <c r="GST83"/>
      <c r="GSU83"/>
      <c r="GSV83"/>
      <c r="GSW83"/>
      <c r="GSX83"/>
      <c r="GSY83"/>
      <c r="GSZ83"/>
      <c r="GTA83"/>
      <c r="GTB83"/>
      <c r="GTC83"/>
      <c r="GTD83"/>
      <c r="GTE83"/>
      <c r="GTF83"/>
      <c r="GTG83"/>
      <c r="GTH83"/>
      <c r="GTI83"/>
      <c r="GTJ83"/>
      <c r="GTK83"/>
      <c r="GTL83"/>
      <c r="GTM83"/>
      <c r="GTN83"/>
      <c r="GTO83"/>
      <c r="GTP83"/>
      <c r="GTQ83"/>
      <c r="GTR83"/>
      <c r="GTS83"/>
      <c r="GTT83"/>
      <c r="GTU83"/>
      <c r="GTV83"/>
      <c r="GTW83"/>
      <c r="GTX83"/>
      <c r="GTY83"/>
      <c r="GTZ83"/>
      <c r="GUA83"/>
      <c r="GUB83"/>
      <c r="GUC83"/>
      <c r="GUD83"/>
      <c r="GUE83"/>
      <c r="GUF83"/>
      <c r="GUG83"/>
      <c r="GUH83"/>
      <c r="GUI83"/>
      <c r="GUJ83"/>
      <c r="GUK83"/>
      <c r="GUL83"/>
      <c r="GUM83"/>
      <c r="GUN83"/>
      <c r="GUO83"/>
      <c r="GUP83"/>
      <c r="GUQ83"/>
      <c r="GUR83"/>
      <c r="GUS83"/>
      <c r="GUT83"/>
      <c r="GUU83"/>
      <c r="GUV83"/>
      <c r="GUW83"/>
      <c r="GUX83"/>
      <c r="GUY83"/>
      <c r="GUZ83"/>
      <c r="GVA83"/>
      <c r="GVB83"/>
      <c r="GVC83"/>
      <c r="GVD83"/>
      <c r="GVE83"/>
      <c r="GVF83"/>
      <c r="GVG83"/>
      <c r="GVH83"/>
      <c r="GVI83"/>
      <c r="GVJ83"/>
      <c r="GVK83"/>
      <c r="GVL83"/>
      <c r="GVM83"/>
      <c r="GVN83"/>
      <c r="GVO83"/>
      <c r="GVP83"/>
      <c r="GVQ83"/>
      <c r="GVR83"/>
      <c r="GVS83"/>
      <c r="GVT83"/>
      <c r="GVU83"/>
      <c r="GVV83"/>
      <c r="GVW83"/>
      <c r="GVX83"/>
      <c r="GVY83"/>
      <c r="GVZ83"/>
      <c r="GWA83"/>
      <c r="GWB83"/>
      <c r="GWC83"/>
      <c r="GWD83"/>
      <c r="GWE83"/>
      <c r="GWF83"/>
      <c r="GWG83"/>
      <c r="GWH83"/>
      <c r="GWI83"/>
      <c r="GWJ83"/>
      <c r="GWK83"/>
      <c r="GWL83"/>
      <c r="GWM83"/>
      <c r="GWN83"/>
      <c r="GWO83"/>
      <c r="GWP83"/>
      <c r="GWQ83"/>
      <c r="GWR83"/>
      <c r="GWS83"/>
      <c r="GWT83"/>
      <c r="GWU83"/>
      <c r="GWV83"/>
      <c r="GWW83"/>
      <c r="GWX83"/>
      <c r="GWY83"/>
      <c r="GWZ83"/>
      <c r="GXA83"/>
      <c r="GXB83"/>
      <c r="GXC83"/>
      <c r="GXD83"/>
      <c r="GXE83"/>
      <c r="GXF83"/>
      <c r="GXG83"/>
      <c r="GXH83"/>
      <c r="GXI83"/>
      <c r="GXJ83"/>
      <c r="GXK83"/>
      <c r="GXL83"/>
      <c r="GXM83"/>
      <c r="GXN83"/>
      <c r="GXO83"/>
      <c r="GXP83"/>
      <c r="GXQ83"/>
      <c r="GXR83"/>
      <c r="GXS83"/>
      <c r="GXT83"/>
      <c r="GXU83"/>
      <c r="GXV83"/>
      <c r="GXW83"/>
      <c r="GXX83"/>
      <c r="GXY83"/>
      <c r="GXZ83"/>
      <c r="GYA83"/>
      <c r="GYB83"/>
      <c r="GYC83"/>
      <c r="GYD83"/>
      <c r="GYE83"/>
      <c r="GYF83"/>
      <c r="GYG83"/>
      <c r="GYH83"/>
      <c r="GYI83"/>
      <c r="GYJ83"/>
      <c r="GYK83"/>
      <c r="GYL83"/>
      <c r="GYM83"/>
      <c r="GYN83"/>
      <c r="GYO83"/>
      <c r="GYP83"/>
      <c r="GYQ83"/>
      <c r="GYR83"/>
      <c r="GYS83"/>
      <c r="GYT83"/>
      <c r="GYU83"/>
      <c r="GYV83"/>
      <c r="GYW83"/>
      <c r="GYX83"/>
      <c r="GYY83"/>
      <c r="GYZ83"/>
      <c r="GZA83"/>
      <c r="GZB83"/>
      <c r="GZC83"/>
      <c r="GZD83"/>
      <c r="GZE83"/>
      <c r="GZF83"/>
      <c r="GZG83"/>
      <c r="GZH83"/>
      <c r="GZI83"/>
      <c r="GZJ83"/>
      <c r="GZK83"/>
      <c r="GZL83"/>
      <c r="GZM83"/>
      <c r="GZN83"/>
      <c r="GZO83"/>
      <c r="GZP83"/>
      <c r="GZQ83"/>
      <c r="GZR83"/>
      <c r="GZS83"/>
      <c r="GZT83"/>
      <c r="GZU83"/>
      <c r="GZV83"/>
      <c r="GZW83"/>
      <c r="GZX83"/>
      <c r="GZY83"/>
      <c r="GZZ83"/>
      <c r="HAA83"/>
      <c r="HAB83"/>
      <c r="HAC83"/>
      <c r="HAD83"/>
      <c r="HAE83"/>
      <c r="HAF83"/>
      <c r="HAG83"/>
      <c r="HAH83"/>
      <c r="HAI83"/>
      <c r="HAJ83"/>
      <c r="HAK83"/>
      <c r="HAL83"/>
      <c r="HAM83"/>
      <c r="HAN83"/>
      <c r="HAO83"/>
      <c r="HAP83"/>
      <c r="HAQ83"/>
      <c r="HAR83"/>
      <c r="HAS83"/>
      <c r="HAT83"/>
      <c r="HAU83"/>
      <c r="HAV83"/>
      <c r="HAW83"/>
      <c r="HAX83"/>
      <c r="HAY83"/>
      <c r="HAZ83"/>
      <c r="HBA83"/>
      <c r="HBB83"/>
      <c r="HBC83"/>
      <c r="HBD83"/>
      <c r="HBE83"/>
      <c r="HBF83"/>
      <c r="HBG83"/>
      <c r="HBH83"/>
      <c r="HBI83"/>
      <c r="HBJ83"/>
      <c r="HBK83"/>
      <c r="HBL83"/>
      <c r="HBM83"/>
      <c r="HBN83"/>
      <c r="HBO83"/>
      <c r="HBP83"/>
      <c r="HBQ83"/>
      <c r="HBR83"/>
      <c r="HBS83"/>
      <c r="HBT83"/>
      <c r="HBU83"/>
      <c r="HBV83"/>
      <c r="HBW83"/>
      <c r="HBX83"/>
      <c r="HBY83"/>
      <c r="HBZ83"/>
      <c r="HCA83"/>
      <c r="HCB83"/>
      <c r="HCC83"/>
      <c r="HCD83"/>
      <c r="HCE83"/>
      <c r="HCF83"/>
      <c r="HCG83"/>
      <c r="HCH83"/>
      <c r="HCI83"/>
      <c r="HCJ83"/>
      <c r="HCK83"/>
      <c r="HCL83"/>
      <c r="HCM83"/>
      <c r="HCN83"/>
      <c r="HCO83"/>
      <c r="HCP83"/>
      <c r="HCQ83"/>
      <c r="HCR83"/>
      <c r="HCS83"/>
      <c r="HCT83"/>
      <c r="HCU83"/>
      <c r="HCV83"/>
      <c r="HCW83"/>
      <c r="HCX83"/>
      <c r="HCY83"/>
      <c r="HCZ83"/>
      <c r="HDA83"/>
      <c r="HDB83"/>
      <c r="HDC83"/>
      <c r="HDD83"/>
      <c r="HDE83"/>
      <c r="HDF83"/>
      <c r="HDG83"/>
      <c r="HDH83"/>
      <c r="HDI83"/>
      <c r="HDJ83"/>
      <c r="HDK83"/>
      <c r="HDL83"/>
      <c r="HDM83"/>
      <c r="HDN83"/>
      <c r="HDO83"/>
      <c r="HDP83"/>
      <c r="HDQ83"/>
      <c r="HDR83"/>
      <c r="HDS83"/>
      <c r="HDT83"/>
      <c r="HDU83"/>
      <c r="HDV83"/>
      <c r="HDW83"/>
      <c r="HDX83"/>
      <c r="HDY83"/>
      <c r="HDZ83"/>
      <c r="HEA83"/>
      <c r="HEB83"/>
      <c r="HEC83"/>
      <c r="HED83"/>
      <c r="HEE83"/>
      <c r="HEF83"/>
      <c r="HEG83"/>
      <c r="HEH83"/>
      <c r="HEI83"/>
      <c r="HEJ83"/>
      <c r="HEK83"/>
      <c r="HEL83"/>
      <c r="HEM83"/>
      <c r="HEN83"/>
      <c r="HEO83"/>
      <c r="HEP83"/>
      <c r="HEQ83"/>
      <c r="HER83"/>
      <c r="HES83"/>
      <c r="HET83"/>
      <c r="HEU83"/>
      <c r="HEV83"/>
      <c r="HEW83"/>
      <c r="HEX83"/>
      <c r="HEY83"/>
      <c r="HEZ83"/>
      <c r="HFA83"/>
      <c r="HFB83"/>
      <c r="HFC83"/>
      <c r="HFD83"/>
      <c r="HFE83"/>
      <c r="HFF83"/>
      <c r="HFG83"/>
      <c r="HFH83"/>
      <c r="HFI83"/>
      <c r="HFJ83"/>
      <c r="HFK83"/>
      <c r="HFL83"/>
      <c r="HFM83"/>
      <c r="HFN83"/>
      <c r="HFO83"/>
      <c r="HFP83"/>
      <c r="HFQ83"/>
      <c r="HFR83"/>
      <c r="HFS83"/>
      <c r="HFT83"/>
      <c r="HFU83"/>
      <c r="HFV83"/>
      <c r="HFW83"/>
      <c r="HFX83"/>
      <c r="HFY83"/>
      <c r="HFZ83"/>
      <c r="HGA83"/>
      <c r="HGB83"/>
      <c r="HGC83"/>
      <c r="HGD83"/>
      <c r="HGE83"/>
      <c r="HGF83"/>
      <c r="HGG83"/>
      <c r="HGH83"/>
      <c r="HGI83"/>
      <c r="HGJ83"/>
      <c r="HGK83"/>
      <c r="HGL83"/>
      <c r="HGM83"/>
      <c r="HGN83"/>
      <c r="HGO83"/>
      <c r="HGP83"/>
      <c r="HGQ83"/>
      <c r="HGR83"/>
      <c r="HGS83"/>
      <c r="HGT83"/>
      <c r="HGU83"/>
      <c r="HGV83"/>
      <c r="HGW83"/>
      <c r="HGX83"/>
      <c r="HGY83"/>
      <c r="HGZ83"/>
      <c r="HHA83"/>
      <c r="HHB83"/>
      <c r="HHC83"/>
      <c r="HHD83"/>
      <c r="HHE83"/>
      <c r="HHF83"/>
      <c r="HHG83"/>
      <c r="HHH83"/>
      <c r="HHI83"/>
      <c r="HHJ83"/>
      <c r="HHK83"/>
      <c r="HHL83"/>
      <c r="HHM83"/>
      <c r="HHN83"/>
      <c r="HHO83"/>
      <c r="HHP83"/>
      <c r="HHQ83"/>
      <c r="HHR83"/>
      <c r="HHS83"/>
      <c r="HHT83"/>
      <c r="HHU83"/>
      <c r="HHV83"/>
      <c r="HHW83"/>
      <c r="HHX83"/>
      <c r="HHY83"/>
      <c r="HHZ83"/>
      <c r="HIA83"/>
      <c r="HIB83"/>
      <c r="HIC83"/>
      <c r="HID83"/>
      <c r="HIE83"/>
      <c r="HIF83"/>
      <c r="HIG83"/>
      <c r="HIH83"/>
      <c r="HII83"/>
      <c r="HIJ83"/>
      <c r="HIK83"/>
      <c r="HIL83"/>
      <c r="HIM83"/>
      <c r="HIN83"/>
      <c r="HIO83"/>
      <c r="HIP83"/>
      <c r="HIQ83"/>
      <c r="HIR83"/>
      <c r="HIS83"/>
      <c r="HIT83"/>
      <c r="HIU83"/>
      <c r="HIV83"/>
      <c r="HIW83"/>
      <c r="HIX83"/>
      <c r="HIY83"/>
      <c r="HIZ83"/>
      <c r="HJA83"/>
      <c r="HJB83"/>
      <c r="HJC83"/>
      <c r="HJD83"/>
      <c r="HJE83"/>
      <c r="HJF83"/>
      <c r="HJG83"/>
      <c r="HJH83"/>
      <c r="HJI83"/>
      <c r="HJJ83"/>
      <c r="HJK83"/>
      <c r="HJL83"/>
      <c r="HJM83"/>
      <c r="HJN83"/>
      <c r="HJO83"/>
      <c r="HJP83"/>
      <c r="HJQ83"/>
      <c r="HJR83"/>
      <c r="HJS83"/>
      <c r="HJT83"/>
      <c r="HJU83"/>
      <c r="HJV83"/>
      <c r="HJW83"/>
      <c r="HJX83"/>
      <c r="HJY83"/>
      <c r="HJZ83"/>
      <c r="HKA83"/>
      <c r="HKB83"/>
      <c r="HKC83"/>
      <c r="HKD83"/>
      <c r="HKE83"/>
      <c r="HKF83"/>
      <c r="HKG83"/>
      <c r="HKH83"/>
      <c r="HKI83"/>
      <c r="HKJ83"/>
      <c r="HKK83"/>
      <c r="HKL83"/>
      <c r="HKM83"/>
      <c r="HKN83"/>
      <c r="HKO83"/>
      <c r="HKP83"/>
      <c r="HKQ83"/>
      <c r="HKR83"/>
      <c r="HKS83"/>
      <c r="HKT83"/>
      <c r="HKU83"/>
      <c r="HKV83"/>
      <c r="HKW83"/>
      <c r="HKX83"/>
      <c r="HKY83"/>
      <c r="HKZ83"/>
      <c r="HLA83"/>
      <c r="HLB83"/>
      <c r="HLC83"/>
      <c r="HLD83"/>
      <c r="HLE83"/>
      <c r="HLF83"/>
      <c r="HLG83"/>
      <c r="HLH83"/>
      <c r="HLI83"/>
      <c r="HLJ83"/>
      <c r="HLK83"/>
      <c r="HLL83"/>
      <c r="HLM83"/>
      <c r="HLN83"/>
      <c r="HLO83"/>
      <c r="HLP83"/>
      <c r="HLQ83"/>
      <c r="HLR83"/>
      <c r="HLS83"/>
      <c r="HLT83"/>
      <c r="HLU83"/>
      <c r="HLV83"/>
      <c r="HLW83"/>
      <c r="HLX83"/>
      <c r="HLY83"/>
      <c r="HLZ83"/>
      <c r="HMA83"/>
      <c r="HMB83"/>
      <c r="HMC83"/>
      <c r="HMD83"/>
      <c r="HME83"/>
      <c r="HMF83"/>
      <c r="HMG83"/>
      <c r="HMH83"/>
      <c r="HMI83"/>
      <c r="HMJ83"/>
      <c r="HMK83"/>
      <c r="HML83"/>
      <c r="HMM83"/>
      <c r="HMN83"/>
      <c r="HMO83"/>
      <c r="HMP83"/>
      <c r="HMQ83"/>
      <c r="HMR83"/>
      <c r="HMS83"/>
      <c r="HMT83"/>
      <c r="HMU83"/>
      <c r="HMV83"/>
      <c r="HMW83"/>
      <c r="HMX83"/>
      <c r="HMY83"/>
      <c r="HMZ83"/>
      <c r="HNA83"/>
      <c r="HNB83"/>
      <c r="HNC83"/>
      <c r="HND83"/>
      <c r="HNE83"/>
      <c r="HNF83"/>
      <c r="HNG83"/>
      <c r="HNH83"/>
      <c r="HNI83"/>
      <c r="HNJ83"/>
      <c r="HNK83"/>
      <c r="HNL83"/>
      <c r="HNM83"/>
      <c r="HNN83"/>
      <c r="HNO83"/>
      <c r="HNP83"/>
      <c r="HNQ83"/>
      <c r="HNR83"/>
      <c r="HNS83"/>
      <c r="HNT83"/>
      <c r="HNU83"/>
      <c r="HNV83"/>
      <c r="HNW83"/>
      <c r="HNX83"/>
      <c r="HNY83"/>
      <c r="HNZ83"/>
      <c r="HOA83"/>
      <c r="HOB83"/>
      <c r="HOC83"/>
      <c r="HOD83"/>
      <c r="HOE83"/>
      <c r="HOF83"/>
      <c r="HOG83"/>
      <c r="HOH83"/>
      <c r="HOI83"/>
      <c r="HOJ83"/>
      <c r="HOK83"/>
      <c r="HOL83"/>
      <c r="HOM83"/>
      <c r="HON83"/>
      <c r="HOO83"/>
      <c r="HOP83"/>
      <c r="HOQ83"/>
      <c r="HOR83"/>
      <c r="HOS83"/>
      <c r="HOT83"/>
      <c r="HOU83"/>
      <c r="HOV83"/>
      <c r="HOW83"/>
      <c r="HOX83"/>
      <c r="HOY83"/>
      <c r="HOZ83"/>
      <c r="HPA83"/>
      <c r="HPB83"/>
      <c r="HPC83"/>
      <c r="HPD83"/>
      <c r="HPE83"/>
      <c r="HPF83"/>
      <c r="HPG83"/>
      <c r="HPH83"/>
      <c r="HPI83"/>
      <c r="HPJ83"/>
      <c r="HPK83"/>
      <c r="HPL83"/>
      <c r="HPM83"/>
      <c r="HPN83"/>
      <c r="HPO83"/>
      <c r="HPP83"/>
      <c r="HPQ83"/>
      <c r="HPR83"/>
      <c r="HPS83"/>
      <c r="HPT83"/>
      <c r="HPU83"/>
      <c r="HPV83"/>
      <c r="HPW83"/>
      <c r="HPX83"/>
      <c r="HPY83"/>
      <c r="HPZ83"/>
      <c r="HQA83"/>
      <c r="HQB83"/>
      <c r="HQC83"/>
      <c r="HQD83"/>
      <c r="HQE83"/>
      <c r="HQF83"/>
      <c r="HQG83"/>
      <c r="HQH83"/>
      <c r="HQI83"/>
      <c r="HQJ83"/>
      <c r="HQK83"/>
      <c r="HQL83"/>
      <c r="HQM83"/>
      <c r="HQN83"/>
      <c r="HQO83"/>
      <c r="HQP83"/>
      <c r="HQQ83"/>
      <c r="HQR83"/>
      <c r="HQS83"/>
      <c r="HQT83"/>
      <c r="HQU83"/>
      <c r="HQV83"/>
      <c r="HQW83"/>
      <c r="HQX83"/>
      <c r="HQY83"/>
      <c r="HQZ83"/>
      <c r="HRA83"/>
      <c r="HRB83"/>
      <c r="HRC83"/>
      <c r="HRD83"/>
      <c r="HRE83"/>
      <c r="HRF83"/>
      <c r="HRG83"/>
      <c r="HRH83"/>
      <c r="HRI83"/>
      <c r="HRJ83"/>
      <c r="HRK83"/>
      <c r="HRL83"/>
      <c r="HRM83"/>
      <c r="HRN83"/>
      <c r="HRO83"/>
      <c r="HRP83"/>
      <c r="HRQ83"/>
      <c r="HRR83"/>
      <c r="HRS83"/>
      <c r="HRT83"/>
      <c r="HRU83"/>
      <c r="HRV83"/>
      <c r="HRW83"/>
      <c r="HRX83"/>
      <c r="HRY83"/>
      <c r="HRZ83"/>
      <c r="HSA83"/>
      <c r="HSB83"/>
      <c r="HSC83"/>
      <c r="HSD83"/>
      <c r="HSE83"/>
      <c r="HSF83"/>
      <c r="HSG83"/>
      <c r="HSH83"/>
      <c r="HSI83"/>
      <c r="HSJ83"/>
      <c r="HSK83"/>
      <c r="HSL83"/>
      <c r="HSM83"/>
      <c r="HSN83"/>
      <c r="HSO83"/>
      <c r="HSP83"/>
      <c r="HSQ83"/>
      <c r="HSR83"/>
      <c r="HSS83"/>
      <c r="HST83"/>
      <c r="HSU83"/>
      <c r="HSV83"/>
      <c r="HSW83"/>
      <c r="HSX83"/>
      <c r="HSY83"/>
      <c r="HSZ83"/>
      <c r="HTA83"/>
      <c r="HTB83"/>
      <c r="HTC83"/>
      <c r="HTD83"/>
      <c r="HTE83"/>
      <c r="HTF83"/>
      <c r="HTG83"/>
      <c r="HTH83"/>
      <c r="HTI83"/>
      <c r="HTJ83"/>
      <c r="HTK83"/>
      <c r="HTL83"/>
      <c r="HTM83"/>
      <c r="HTN83"/>
      <c r="HTO83"/>
      <c r="HTP83"/>
      <c r="HTQ83"/>
      <c r="HTR83"/>
      <c r="HTS83"/>
      <c r="HTT83"/>
      <c r="HTU83"/>
      <c r="HTV83"/>
      <c r="HTW83"/>
      <c r="HTX83"/>
      <c r="HTY83"/>
      <c r="HTZ83"/>
      <c r="HUA83"/>
      <c r="HUB83"/>
      <c r="HUC83"/>
      <c r="HUD83"/>
      <c r="HUE83"/>
      <c r="HUF83"/>
      <c r="HUG83"/>
      <c r="HUH83"/>
      <c r="HUI83"/>
      <c r="HUJ83"/>
      <c r="HUK83"/>
      <c r="HUL83"/>
      <c r="HUM83"/>
      <c r="HUN83"/>
      <c r="HUO83"/>
      <c r="HUP83"/>
      <c r="HUQ83"/>
      <c r="HUR83"/>
      <c r="HUS83"/>
      <c r="HUT83"/>
      <c r="HUU83"/>
      <c r="HUV83"/>
      <c r="HUW83"/>
      <c r="HUX83"/>
      <c r="HUY83"/>
      <c r="HUZ83"/>
      <c r="HVA83"/>
      <c r="HVB83"/>
      <c r="HVC83"/>
      <c r="HVD83"/>
      <c r="HVE83"/>
      <c r="HVF83"/>
      <c r="HVG83"/>
      <c r="HVH83"/>
      <c r="HVI83"/>
      <c r="HVJ83"/>
      <c r="HVK83"/>
      <c r="HVL83"/>
      <c r="HVM83"/>
      <c r="HVN83"/>
      <c r="HVO83"/>
      <c r="HVP83"/>
      <c r="HVQ83"/>
      <c r="HVR83"/>
      <c r="HVS83"/>
      <c r="HVT83"/>
      <c r="HVU83"/>
      <c r="HVV83"/>
      <c r="HVW83"/>
      <c r="HVX83"/>
      <c r="HVY83"/>
      <c r="HVZ83"/>
      <c r="HWA83"/>
      <c r="HWB83"/>
      <c r="HWC83"/>
      <c r="HWD83"/>
      <c r="HWE83"/>
      <c r="HWF83"/>
      <c r="HWG83"/>
      <c r="HWH83"/>
      <c r="HWI83"/>
      <c r="HWJ83"/>
      <c r="HWK83"/>
      <c r="HWL83"/>
      <c r="HWM83"/>
      <c r="HWN83"/>
      <c r="HWO83"/>
      <c r="HWP83"/>
      <c r="HWQ83"/>
      <c r="HWR83"/>
      <c r="HWS83"/>
      <c r="HWT83"/>
      <c r="HWU83"/>
      <c r="HWV83"/>
      <c r="HWW83"/>
      <c r="HWX83"/>
      <c r="HWY83"/>
      <c r="HWZ83"/>
      <c r="HXA83"/>
      <c r="HXB83"/>
      <c r="HXC83"/>
      <c r="HXD83"/>
      <c r="HXE83"/>
      <c r="HXF83"/>
      <c r="HXG83"/>
      <c r="HXH83"/>
      <c r="HXI83"/>
      <c r="HXJ83"/>
      <c r="HXK83"/>
      <c r="HXL83"/>
      <c r="HXM83"/>
      <c r="HXN83"/>
      <c r="HXO83"/>
      <c r="HXP83"/>
      <c r="HXQ83"/>
      <c r="HXR83"/>
      <c r="HXS83"/>
      <c r="HXT83"/>
      <c r="HXU83"/>
      <c r="HXV83"/>
      <c r="HXW83"/>
      <c r="HXX83"/>
      <c r="HXY83"/>
      <c r="HXZ83"/>
      <c r="HYA83"/>
      <c r="HYB83"/>
      <c r="HYC83"/>
      <c r="HYD83"/>
      <c r="HYE83"/>
      <c r="HYF83"/>
      <c r="HYG83"/>
      <c r="HYH83"/>
      <c r="HYI83"/>
      <c r="HYJ83"/>
      <c r="HYK83"/>
      <c r="HYL83"/>
      <c r="HYM83"/>
      <c r="HYN83"/>
      <c r="HYO83"/>
      <c r="HYP83"/>
      <c r="HYQ83"/>
      <c r="HYR83"/>
      <c r="HYS83"/>
      <c r="HYT83"/>
      <c r="HYU83"/>
      <c r="HYV83"/>
      <c r="HYW83"/>
      <c r="HYX83"/>
      <c r="HYY83"/>
      <c r="HYZ83"/>
      <c r="HZA83"/>
      <c r="HZB83"/>
      <c r="HZC83"/>
      <c r="HZD83"/>
      <c r="HZE83"/>
      <c r="HZF83"/>
      <c r="HZG83"/>
      <c r="HZH83"/>
      <c r="HZI83"/>
      <c r="HZJ83"/>
      <c r="HZK83"/>
      <c r="HZL83"/>
      <c r="HZM83"/>
      <c r="HZN83"/>
      <c r="HZO83"/>
      <c r="HZP83"/>
      <c r="HZQ83"/>
      <c r="HZR83"/>
      <c r="HZS83"/>
      <c r="HZT83"/>
      <c r="HZU83"/>
      <c r="HZV83"/>
      <c r="HZW83"/>
      <c r="HZX83"/>
      <c r="HZY83"/>
      <c r="HZZ83"/>
      <c r="IAA83"/>
      <c r="IAB83"/>
      <c r="IAC83"/>
      <c r="IAD83"/>
      <c r="IAE83"/>
      <c r="IAF83"/>
      <c r="IAG83"/>
      <c r="IAH83"/>
      <c r="IAI83"/>
      <c r="IAJ83"/>
      <c r="IAK83"/>
      <c r="IAL83"/>
      <c r="IAM83"/>
      <c r="IAN83"/>
      <c r="IAO83"/>
      <c r="IAP83"/>
      <c r="IAQ83"/>
      <c r="IAR83"/>
      <c r="IAS83"/>
      <c r="IAT83"/>
      <c r="IAU83"/>
      <c r="IAV83"/>
      <c r="IAW83"/>
      <c r="IAX83"/>
      <c r="IAY83"/>
      <c r="IAZ83"/>
      <c r="IBA83"/>
      <c r="IBB83"/>
      <c r="IBC83"/>
      <c r="IBD83"/>
      <c r="IBE83"/>
      <c r="IBF83"/>
      <c r="IBG83"/>
      <c r="IBH83"/>
      <c r="IBI83"/>
      <c r="IBJ83"/>
      <c r="IBK83"/>
      <c r="IBL83"/>
      <c r="IBM83"/>
      <c r="IBN83"/>
      <c r="IBO83"/>
      <c r="IBP83"/>
      <c r="IBQ83"/>
      <c r="IBR83"/>
      <c r="IBS83"/>
      <c r="IBT83"/>
      <c r="IBU83"/>
      <c r="IBV83"/>
      <c r="IBW83"/>
      <c r="IBX83"/>
      <c r="IBY83"/>
      <c r="IBZ83"/>
      <c r="ICA83"/>
      <c r="ICB83"/>
      <c r="ICC83"/>
      <c r="ICD83"/>
      <c r="ICE83"/>
      <c r="ICF83"/>
      <c r="ICG83"/>
      <c r="ICH83"/>
      <c r="ICI83"/>
      <c r="ICJ83"/>
      <c r="ICK83"/>
      <c r="ICL83"/>
      <c r="ICM83"/>
      <c r="ICN83"/>
      <c r="ICO83"/>
      <c r="ICP83"/>
      <c r="ICQ83"/>
      <c r="ICR83"/>
      <c r="ICS83"/>
      <c r="ICT83"/>
      <c r="ICU83"/>
      <c r="ICV83"/>
      <c r="ICW83"/>
      <c r="ICX83"/>
      <c r="ICY83"/>
      <c r="ICZ83"/>
      <c r="IDA83"/>
      <c r="IDB83"/>
      <c r="IDC83"/>
      <c r="IDD83"/>
      <c r="IDE83"/>
      <c r="IDF83"/>
      <c r="IDG83"/>
      <c r="IDH83"/>
      <c r="IDI83"/>
      <c r="IDJ83"/>
      <c r="IDK83"/>
      <c r="IDL83"/>
      <c r="IDM83"/>
      <c r="IDN83"/>
      <c r="IDO83"/>
      <c r="IDP83"/>
      <c r="IDQ83"/>
      <c r="IDR83"/>
      <c r="IDS83"/>
      <c r="IDT83"/>
      <c r="IDU83"/>
      <c r="IDV83"/>
      <c r="IDW83"/>
      <c r="IDX83"/>
      <c r="IDY83"/>
      <c r="IDZ83"/>
      <c r="IEA83"/>
      <c r="IEB83"/>
      <c r="IEC83"/>
      <c r="IED83"/>
      <c r="IEE83"/>
      <c r="IEF83"/>
      <c r="IEG83"/>
      <c r="IEH83"/>
      <c r="IEI83"/>
      <c r="IEJ83"/>
      <c r="IEK83"/>
      <c r="IEL83"/>
      <c r="IEM83"/>
      <c r="IEN83"/>
      <c r="IEO83"/>
      <c r="IEP83"/>
      <c r="IEQ83"/>
      <c r="IER83"/>
      <c r="IES83"/>
      <c r="IET83"/>
      <c r="IEU83"/>
      <c r="IEV83"/>
      <c r="IEW83"/>
      <c r="IEX83"/>
      <c r="IEY83"/>
      <c r="IEZ83"/>
      <c r="IFA83"/>
      <c r="IFB83"/>
      <c r="IFC83"/>
      <c r="IFD83"/>
      <c r="IFE83"/>
      <c r="IFF83"/>
      <c r="IFG83"/>
      <c r="IFH83"/>
      <c r="IFI83"/>
      <c r="IFJ83"/>
      <c r="IFK83"/>
      <c r="IFL83"/>
      <c r="IFM83"/>
      <c r="IFN83"/>
      <c r="IFO83"/>
      <c r="IFP83"/>
      <c r="IFQ83"/>
      <c r="IFR83"/>
      <c r="IFS83"/>
      <c r="IFT83"/>
      <c r="IFU83"/>
      <c r="IFV83"/>
      <c r="IFW83"/>
      <c r="IFX83"/>
      <c r="IFY83"/>
      <c r="IFZ83"/>
      <c r="IGA83"/>
      <c r="IGB83"/>
      <c r="IGC83"/>
      <c r="IGD83"/>
      <c r="IGE83"/>
      <c r="IGF83"/>
      <c r="IGG83"/>
      <c r="IGH83"/>
      <c r="IGI83"/>
      <c r="IGJ83"/>
      <c r="IGK83"/>
      <c r="IGL83"/>
      <c r="IGM83"/>
      <c r="IGN83"/>
      <c r="IGO83"/>
      <c r="IGP83"/>
      <c r="IGQ83"/>
      <c r="IGR83"/>
      <c r="IGS83"/>
      <c r="IGT83"/>
      <c r="IGU83"/>
      <c r="IGV83"/>
      <c r="IGW83"/>
      <c r="IGX83"/>
      <c r="IGY83"/>
      <c r="IGZ83"/>
      <c r="IHA83"/>
      <c r="IHB83"/>
      <c r="IHC83"/>
      <c r="IHD83"/>
      <c r="IHE83"/>
      <c r="IHF83"/>
      <c r="IHG83"/>
      <c r="IHH83"/>
      <c r="IHI83"/>
      <c r="IHJ83"/>
      <c r="IHK83"/>
      <c r="IHL83"/>
      <c r="IHM83"/>
      <c r="IHN83"/>
      <c r="IHO83"/>
      <c r="IHP83"/>
      <c r="IHQ83"/>
      <c r="IHR83"/>
      <c r="IHS83"/>
      <c r="IHT83"/>
      <c r="IHU83"/>
      <c r="IHV83"/>
      <c r="IHW83"/>
      <c r="IHX83"/>
      <c r="IHY83"/>
      <c r="IHZ83"/>
      <c r="IIA83"/>
      <c r="IIB83"/>
      <c r="IIC83"/>
      <c r="IID83"/>
      <c r="IIE83"/>
      <c r="IIF83"/>
      <c r="IIG83"/>
      <c r="IIH83"/>
      <c r="III83"/>
      <c r="IIJ83"/>
      <c r="IIK83"/>
      <c r="IIL83"/>
      <c r="IIM83"/>
      <c r="IIN83"/>
      <c r="IIO83"/>
      <c r="IIP83"/>
      <c r="IIQ83"/>
      <c r="IIR83"/>
      <c r="IIS83"/>
      <c r="IIT83"/>
      <c r="IIU83"/>
      <c r="IIV83"/>
      <c r="IIW83"/>
      <c r="IIX83"/>
      <c r="IIY83"/>
      <c r="IIZ83"/>
      <c r="IJA83"/>
      <c r="IJB83"/>
      <c r="IJC83"/>
      <c r="IJD83"/>
      <c r="IJE83"/>
      <c r="IJF83"/>
      <c r="IJG83"/>
      <c r="IJH83"/>
      <c r="IJI83"/>
      <c r="IJJ83"/>
      <c r="IJK83"/>
      <c r="IJL83"/>
      <c r="IJM83"/>
      <c r="IJN83"/>
      <c r="IJO83"/>
      <c r="IJP83"/>
      <c r="IJQ83"/>
      <c r="IJR83"/>
      <c r="IJS83"/>
      <c r="IJT83"/>
      <c r="IJU83"/>
      <c r="IJV83"/>
      <c r="IJW83"/>
      <c r="IJX83"/>
      <c r="IJY83"/>
      <c r="IJZ83"/>
      <c r="IKA83"/>
      <c r="IKB83"/>
      <c r="IKC83"/>
      <c r="IKD83"/>
      <c r="IKE83"/>
      <c r="IKF83"/>
      <c r="IKG83"/>
      <c r="IKH83"/>
      <c r="IKI83"/>
      <c r="IKJ83"/>
      <c r="IKK83"/>
      <c r="IKL83"/>
      <c r="IKM83"/>
      <c r="IKN83"/>
      <c r="IKO83"/>
      <c r="IKP83"/>
      <c r="IKQ83"/>
      <c r="IKR83"/>
      <c r="IKS83"/>
      <c r="IKT83"/>
      <c r="IKU83"/>
      <c r="IKV83"/>
      <c r="IKW83"/>
      <c r="IKX83"/>
      <c r="IKY83"/>
      <c r="IKZ83"/>
      <c r="ILA83"/>
      <c r="ILB83"/>
      <c r="ILC83"/>
      <c r="ILD83"/>
      <c r="ILE83"/>
      <c r="ILF83"/>
      <c r="ILG83"/>
      <c r="ILH83"/>
      <c r="ILI83"/>
      <c r="ILJ83"/>
      <c r="ILK83"/>
      <c r="ILL83"/>
      <c r="ILM83"/>
      <c r="ILN83"/>
      <c r="ILO83"/>
      <c r="ILP83"/>
      <c r="ILQ83"/>
      <c r="ILR83"/>
      <c r="ILS83"/>
      <c r="ILT83"/>
      <c r="ILU83"/>
      <c r="ILV83"/>
      <c r="ILW83"/>
      <c r="ILX83"/>
      <c r="ILY83"/>
      <c r="ILZ83"/>
      <c r="IMA83"/>
      <c r="IMB83"/>
      <c r="IMC83"/>
      <c r="IMD83"/>
      <c r="IME83"/>
      <c r="IMF83"/>
      <c r="IMG83"/>
      <c r="IMH83"/>
      <c r="IMI83"/>
      <c r="IMJ83"/>
      <c r="IMK83"/>
      <c r="IML83"/>
      <c r="IMM83"/>
      <c r="IMN83"/>
      <c r="IMO83"/>
      <c r="IMP83"/>
      <c r="IMQ83"/>
      <c r="IMR83"/>
      <c r="IMS83"/>
      <c r="IMT83"/>
      <c r="IMU83"/>
      <c r="IMV83"/>
      <c r="IMW83"/>
      <c r="IMX83"/>
      <c r="IMY83"/>
      <c r="IMZ83"/>
      <c r="INA83"/>
      <c r="INB83"/>
      <c r="INC83"/>
      <c r="IND83"/>
      <c r="INE83"/>
      <c r="INF83"/>
      <c r="ING83"/>
      <c r="INH83"/>
      <c r="INI83"/>
      <c r="INJ83"/>
      <c r="INK83"/>
      <c r="INL83"/>
      <c r="INM83"/>
      <c r="INN83"/>
      <c r="INO83"/>
      <c r="INP83"/>
      <c r="INQ83"/>
      <c r="INR83"/>
      <c r="INS83"/>
      <c r="INT83"/>
      <c r="INU83"/>
      <c r="INV83"/>
      <c r="INW83"/>
      <c r="INX83"/>
      <c r="INY83"/>
      <c r="INZ83"/>
      <c r="IOA83"/>
      <c r="IOB83"/>
      <c r="IOC83"/>
      <c r="IOD83"/>
      <c r="IOE83"/>
      <c r="IOF83"/>
      <c r="IOG83"/>
      <c r="IOH83"/>
      <c r="IOI83"/>
      <c r="IOJ83"/>
      <c r="IOK83"/>
      <c r="IOL83"/>
      <c r="IOM83"/>
      <c r="ION83"/>
      <c r="IOO83"/>
      <c r="IOP83"/>
      <c r="IOQ83"/>
      <c r="IOR83"/>
      <c r="IOS83"/>
      <c r="IOT83"/>
      <c r="IOU83"/>
      <c r="IOV83"/>
      <c r="IOW83"/>
      <c r="IOX83"/>
      <c r="IOY83"/>
      <c r="IOZ83"/>
      <c r="IPA83"/>
      <c r="IPB83"/>
      <c r="IPC83"/>
      <c r="IPD83"/>
      <c r="IPE83"/>
      <c r="IPF83"/>
      <c r="IPG83"/>
      <c r="IPH83"/>
      <c r="IPI83"/>
      <c r="IPJ83"/>
      <c r="IPK83"/>
      <c r="IPL83"/>
      <c r="IPM83"/>
      <c r="IPN83"/>
      <c r="IPO83"/>
      <c r="IPP83"/>
      <c r="IPQ83"/>
      <c r="IPR83"/>
      <c r="IPS83"/>
      <c r="IPT83"/>
      <c r="IPU83"/>
      <c r="IPV83"/>
      <c r="IPW83"/>
      <c r="IPX83"/>
      <c r="IPY83"/>
      <c r="IPZ83"/>
      <c r="IQA83"/>
      <c r="IQB83"/>
      <c r="IQC83"/>
      <c r="IQD83"/>
      <c r="IQE83"/>
      <c r="IQF83"/>
      <c r="IQG83"/>
      <c r="IQH83"/>
      <c r="IQI83"/>
      <c r="IQJ83"/>
      <c r="IQK83"/>
      <c r="IQL83"/>
      <c r="IQM83"/>
      <c r="IQN83"/>
      <c r="IQO83"/>
      <c r="IQP83"/>
      <c r="IQQ83"/>
      <c r="IQR83"/>
      <c r="IQS83"/>
      <c r="IQT83"/>
      <c r="IQU83"/>
      <c r="IQV83"/>
      <c r="IQW83"/>
      <c r="IQX83"/>
      <c r="IQY83"/>
      <c r="IQZ83"/>
      <c r="IRA83"/>
      <c r="IRB83"/>
      <c r="IRC83"/>
      <c r="IRD83"/>
      <c r="IRE83"/>
      <c r="IRF83"/>
      <c r="IRG83"/>
      <c r="IRH83"/>
      <c r="IRI83"/>
      <c r="IRJ83"/>
      <c r="IRK83"/>
      <c r="IRL83"/>
      <c r="IRM83"/>
      <c r="IRN83"/>
      <c r="IRO83"/>
      <c r="IRP83"/>
      <c r="IRQ83"/>
      <c r="IRR83"/>
      <c r="IRS83"/>
      <c r="IRT83"/>
      <c r="IRU83"/>
      <c r="IRV83"/>
      <c r="IRW83"/>
      <c r="IRX83"/>
      <c r="IRY83"/>
      <c r="IRZ83"/>
      <c r="ISA83"/>
      <c r="ISB83"/>
      <c r="ISC83"/>
      <c r="ISD83"/>
      <c r="ISE83"/>
      <c r="ISF83"/>
      <c r="ISG83"/>
      <c r="ISH83"/>
      <c r="ISI83"/>
      <c r="ISJ83"/>
      <c r="ISK83"/>
      <c r="ISL83"/>
      <c r="ISM83"/>
      <c r="ISN83"/>
      <c r="ISO83"/>
      <c r="ISP83"/>
      <c r="ISQ83"/>
      <c r="ISR83"/>
      <c r="ISS83"/>
      <c r="IST83"/>
      <c r="ISU83"/>
      <c r="ISV83"/>
      <c r="ISW83"/>
      <c r="ISX83"/>
      <c r="ISY83"/>
      <c r="ISZ83"/>
      <c r="ITA83"/>
      <c r="ITB83"/>
      <c r="ITC83"/>
      <c r="ITD83"/>
      <c r="ITE83"/>
      <c r="ITF83"/>
      <c r="ITG83"/>
      <c r="ITH83"/>
      <c r="ITI83"/>
      <c r="ITJ83"/>
      <c r="ITK83"/>
      <c r="ITL83"/>
      <c r="ITM83"/>
      <c r="ITN83"/>
      <c r="ITO83"/>
      <c r="ITP83"/>
      <c r="ITQ83"/>
      <c r="ITR83"/>
      <c r="ITS83"/>
      <c r="ITT83"/>
      <c r="ITU83"/>
      <c r="ITV83"/>
      <c r="ITW83"/>
      <c r="ITX83"/>
      <c r="ITY83"/>
      <c r="ITZ83"/>
      <c r="IUA83"/>
      <c r="IUB83"/>
      <c r="IUC83"/>
      <c r="IUD83"/>
      <c r="IUE83"/>
      <c r="IUF83"/>
      <c r="IUG83"/>
      <c r="IUH83"/>
      <c r="IUI83"/>
      <c r="IUJ83"/>
      <c r="IUK83"/>
      <c r="IUL83"/>
      <c r="IUM83"/>
      <c r="IUN83"/>
      <c r="IUO83"/>
      <c r="IUP83"/>
      <c r="IUQ83"/>
      <c r="IUR83"/>
      <c r="IUS83"/>
      <c r="IUT83"/>
      <c r="IUU83"/>
      <c r="IUV83"/>
      <c r="IUW83"/>
      <c r="IUX83"/>
      <c r="IUY83"/>
      <c r="IUZ83"/>
      <c r="IVA83"/>
      <c r="IVB83"/>
      <c r="IVC83"/>
      <c r="IVD83"/>
      <c r="IVE83"/>
      <c r="IVF83"/>
      <c r="IVG83"/>
      <c r="IVH83"/>
      <c r="IVI83"/>
      <c r="IVJ83"/>
      <c r="IVK83"/>
      <c r="IVL83"/>
      <c r="IVM83"/>
      <c r="IVN83"/>
      <c r="IVO83"/>
      <c r="IVP83"/>
      <c r="IVQ83"/>
      <c r="IVR83"/>
      <c r="IVS83"/>
      <c r="IVT83"/>
      <c r="IVU83"/>
      <c r="IVV83"/>
      <c r="IVW83"/>
      <c r="IVX83"/>
      <c r="IVY83"/>
      <c r="IVZ83"/>
      <c r="IWA83"/>
      <c r="IWB83"/>
      <c r="IWC83"/>
      <c r="IWD83"/>
      <c r="IWE83"/>
      <c r="IWF83"/>
      <c r="IWG83"/>
      <c r="IWH83"/>
      <c r="IWI83"/>
      <c r="IWJ83"/>
      <c r="IWK83"/>
      <c r="IWL83"/>
      <c r="IWM83"/>
      <c r="IWN83"/>
      <c r="IWO83"/>
      <c r="IWP83"/>
      <c r="IWQ83"/>
      <c r="IWR83"/>
      <c r="IWS83"/>
      <c r="IWT83"/>
      <c r="IWU83"/>
      <c r="IWV83"/>
      <c r="IWW83"/>
      <c r="IWX83"/>
      <c r="IWY83"/>
      <c r="IWZ83"/>
      <c r="IXA83"/>
      <c r="IXB83"/>
      <c r="IXC83"/>
      <c r="IXD83"/>
      <c r="IXE83"/>
      <c r="IXF83"/>
      <c r="IXG83"/>
      <c r="IXH83"/>
      <c r="IXI83"/>
      <c r="IXJ83"/>
      <c r="IXK83"/>
      <c r="IXL83"/>
      <c r="IXM83"/>
      <c r="IXN83"/>
      <c r="IXO83"/>
      <c r="IXP83"/>
      <c r="IXQ83"/>
      <c r="IXR83"/>
      <c r="IXS83"/>
      <c r="IXT83"/>
      <c r="IXU83"/>
      <c r="IXV83"/>
      <c r="IXW83"/>
      <c r="IXX83"/>
      <c r="IXY83"/>
      <c r="IXZ83"/>
      <c r="IYA83"/>
      <c r="IYB83"/>
      <c r="IYC83"/>
      <c r="IYD83"/>
      <c r="IYE83"/>
      <c r="IYF83"/>
      <c r="IYG83"/>
      <c r="IYH83"/>
      <c r="IYI83"/>
      <c r="IYJ83"/>
      <c r="IYK83"/>
      <c r="IYL83"/>
      <c r="IYM83"/>
      <c r="IYN83"/>
      <c r="IYO83"/>
      <c r="IYP83"/>
      <c r="IYQ83"/>
      <c r="IYR83"/>
      <c r="IYS83"/>
      <c r="IYT83"/>
      <c r="IYU83"/>
      <c r="IYV83"/>
      <c r="IYW83"/>
      <c r="IYX83"/>
      <c r="IYY83"/>
      <c r="IYZ83"/>
      <c r="IZA83"/>
      <c r="IZB83"/>
      <c r="IZC83"/>
      <c r="IZD83"/>
      <c r="IZE83"/>
      <c r="IZF83"/>
      <c r="IZG83"/>
      <c r="IZH83"/>
      <c r="IZI83"/>
      <c r="IZJ83"/>
      <c r="IZK83"/>
      <c r="IZL83"/>
      <c r="IZM83"/>
      <c r="IZN83"/>
      <c r="IZO83"/>
      <c r="IZP83"/>
      <c r="IZQ83"/>
      <c r="IZR83"/>
      <c r="IZS83"/>
      <c r="IZT83"/>
      <c r="IZU83"/>
      <c r="IZV83"/>
      <c r="IZW83"/>
      <c r="IZX83"/>
      <c r="IZY83"/>
      <c r="IZZ83"/>
      <c r="JAA83"/>
      <c r="JAB83"/>
      <c r="JAC83"/>
      <c r="JAD83"/>
      <c r="JAE83"/>
      <c r="JAF83"/>
      <c r="JAG83"/>
      <c r="JAH83"/>
      <c r="JAI83"/>
      <c r="JAJ83"/>
      <c r="JAK83"/>
      <c r="JAL83"/>
      <c r="JAM83"/>
      <c r="JAN83"/>
      <c r="JAO83"/>
      <c r="JAP83"/>
      <c r="JAQ83"/>
      <c r="JAR83"/>
      <c r="JAS83"/>
      <c r="JAT83"/>
      <c r="JAU83"/>
      <c r="JAV83"/>
      <c r="JAW83"/>
      <c r="JAX83"/>
      <c r="JAY83"/>
      <c r="JAZ83"/>
      <c r="JBA83"/>
      <c r="JBB83"/>
      <c r="JBC83"/>
      <c r="JBD83"/>
      <c r="JBE83"/>
      <c r="JBF83"/>
      <c r="JBG83"/>
      <c r="JBH83"/>
      <c r="JBI83"/>
      <c r="JBJ83"/>
      <c r="JBK83"/>
      <c r="JBL83"/>
      <c r="JBM83"/>
      <c r="JBN83"/>
      <c r="JBO83"/>
      <c r="JBP83"/>
      <c r="JBQ83"/>
      <c r="JBR83"/>
      <c r="JBS83"/>
      <c r="JBT83"/>
      <c r="JBU83"/>
      <c r="JBV83"/>
      <c r="JBW83"/>
      <c r="JBX83"/>
      <c r="JBY83"/>
      <c r="JBZ83"/>
      <c r="JCA83"/>
      <c r="JCB83"/>
      <c r="JCC83"/>
      <c r="JCD83"/>
      <c r="JCE83"/>
      <c r="JCF83"/>
      <c r="JCG83"/>
      <c r="JCH83"/>
      <c r="JCI83"/>
      <c r="JCJ83"/>
      <c r="JCK83"/>
      <c r="JCL83"/>
      <c r="JCM83"/>
      <c r="JCN83"/>
      <c r="JCO83"/>
      <c r="JCP83"/>
      <c r="JCQ83"/>
      <c r="JCR83"/>
      <c r="JCS83"/>
      <c r="JCT83"/>
      <c r="JCU83"/>
      <c r="JCV83"/>
      <c r="JCW83"/>
      <c r="JCX83"/>
      <c r="JCY83"/>
      <c r="JCZ83"/>
      <c r="JDA83"/>
      <c r="JDB83"/>
      <c r="JDC83"/>
      <c r="JDD83"/>
      <c r="JDE83"/>
      <c r="JDF83"/>
      <c r="JDG83"/>
      <c r="JDH83"/>
      <c r="JDI83"/>
      <c r="JDJ83"/>
      <c r="JDK83"/>
      <c r="JDL83"/>
      <c r="JDM83"/>
      <c r="JDN83"/>
      <c r="JDO83"/>
      <c r="JDP83"/>
      <c r="JDQ83"/>
      <c r="JDR83"/>
      <c r="JDS83"/>
      <c r="JDT83"/>
      <c r="JDU83"/>
      <c r="JDV83"/>
      <c r="JDW83"/>
      <c r="JDX83"/>
      <c r="JDY83"/>
      <c r="JDZ83"/>
      <c r="JEA83"/>
      <c r="JEB83"/>
      <c r="JEC83"/>
      <c r="JED83"/>
      <c r="JEE83"/>
      <c r="JEF83"/>
      <c r="JEG83"/>
      <c r="JEH83"/>
      <c r="JEI83"/>
      <c r="JEJ83"/>
      <c r="JEK83"/>
      <c r="JEL83"/>
      <c r="JEM83"/>
      <c r="JEN83"/>
      <c r="JEO83"/>
      <c r="JEP83"/>
      <c r="JEQ83"/>
      <c r="JER83"/>
      <c r="JES83"/>
      <c r="JET83"/>
      <c r="JEU83"/>
      <c r="JEV83"/>
      <c r="JEW83"/>
      <c r="JEX83"/>
      <c r="JEY83"/>
      <c r="JEZ83"/>
      <c r="JFA83"/>
      <c r="JFB83"/>
      <c r="JFC83"/>
      <c r="JFD83"/>
      <c r="JFE83"/>
      <c r="JFF83"/>
      <c r="JFG83"/>
      <c r="JFH83"/>
      <c r="JFI83"/>
      <c r="JFJ83"/>
      <c r="JFK83"/>
      <c r="JFL83"/>
      <c r="JFM83"/>
      <c r="JFN83"/>
      <c r="JFO83"/>
      <c r="JFP83"/>
      <c r="JFQ83"/>
      <c r="JFR83"/>
      <c r="JFS83"/>
      <c r="JFT83"/>
      <c r="JFU83"/>
      <c r="JFV83"/>
      <c r="JFW83"/>
      <c r="JFX83"/>
      <c r="JFY83"/>
      <c r="JFZ83"/>
      <c r="JGA83"/>
      <c r="JGB83"/>
      <c r="JGC83"/>
      <c r="JGD83"/>
      <c r="JGE83"/>
      <c r="JGF83"/>
      <c r="JGG83"/>
      <c r="JGH83"/>
      <c r="JGI83"/>
      <c r="JGJ83"/>
      <c r="JGK83"/>
      <c r="JGL83"/>
      <c r="JGM83"/>
      <c r="JGN83"/>
      <c r="JGO83"/>
      <c r="JGP83"/>
      <c r="JGQ83"/>
      <c r="JGR83"/>
      <c r="JGS83"/>
      <c r="JGT83"/>
      <c r="JGU83"/>
      <c r="JGV83"/>
      <c r="JGW83"/>
      <c r="JGX83"/>
      <c r="JGY83"/>
      <c r="JGZ83"/>
      <c r="JHA83"/>
      <c r="JHB83"/>
      <c r="JHC83"/>
      <c r="JHD83"/>
      <c r="JHE83"/>
      <c r="JHF83"/>
      <c r="JHG83"/>
      <c r="JHH83"/>
      <c r="JHI83"/>
      <c r="JHJ83"/>
      <c r="JHK83"/>
      <c r="JHL83"/>
      <c r="JHM83"/>
      <c r="JHN83"/>
      <c r="JHO83"/>
      <c r="JHP83"/>
      <c r="JHQ83"/>
      <c r="JHR83"/>
      <c r="JHS83"/>
      <c r="JHT83"/>
      <c r="JHU83"/>
      <c r="JHV83"/>
      <c r="JHW83"/>
      <c r="JHX83"/>
      <c r="JHY83"/>
      <c r="JHZ83"/>
      <c r="JIA83"/>
      <c r="JIB83"/>
      <c r="JIC83"/>
      <c r="JID83"/>
      <c r="JIE83"/>
      <c r="JIF83"/>
      <c r="JIG83"/>
      <c r="JIH83"/>
      <c r="JII83"/>
      <c r="JIJ83"/>
      <c r="JIK83"/>
      <c r="JIL83"/>
      <c r="JIM83"/>
      <c r="JIN83"/>
      <c r="JIO83"/>
      <c r="JIP83"/>
      <c r="JIQ83"/>
      <c r="JIR83"/>
      <c r="JIS83"/>
      <c r="JIT83"/>
      <c r="JIU83"/>
      <c r="JIV83"/>
      <c r="JIW83"/>
      <c r="JIX83"/>
      <c r="JIY83"/>
      <c r="JIZ83"/>
      <c r="JJA83"/>
      <c r="JJB83"/>
      <c r="JJC83"/>
      <c r="JJD83"/>
      <c r="JJE83"/>
      <c r="JJF83"/>
      <c r="JJG83"/>
      <c r="JJH83"/>
      <c r="JJI83"/>
      <c r="JJJ83"/>
      <c r="JJK83"/>
      <c r="JJL83"/>
      <c r="JJM83"/>
      <c r="JJN83"/>
      <c r="JJO83"/>
      <c r="JJP83"/>
      <c r="JJQ83"/>
      <c r="JJR83"/>
      <c r="JJS83"/>
      <c r="JJT83"/>
      <c r="JJU83"/>
      <c r="JJV83"/>
      <c r="JJW83"/>
      <c r="JJX83"/>
      <c r="JJY83"/>
      <c r="JJZ83"/>
      <c r="JKA83"/>
      <c r="JKB83"/>
      <c r="JKC83"/>
      <c r="JKD83"/>
      <c r="JKE83"/>
      <c r="JKF83"/>
      <c r="JKG83"/>
      <c r="JKH83"/>
      <c r="JKI83"/>
      <c r="JKJ83"/>
      <c r="JKK83"/>
      <c r="JKL83"/>
      <c r="JKM83"/>
      <c r="JKN83"/>
      <c r="JKO83"/>
      <c r="JKP83"/>
      <c r="JKQ83"/>
      <c r="JKR83"/>
      <c r="JKS83"/>
      <c r="JKT83"/>
      <c r="JKU83"/>
      <c r="JKV83"/>
      <c r="JKW83"/>
      <c r="JKX83"/>
      <c r="JKY83"/>
      <c r="JKZ83"/>
      <c r="JLA83"/>
      <c r="JLB83"/>
      <c r="JLC83"/>
      <c r="JLD83"/>
      <c r="JLE83"/>
      <c r="JLF83"/>
      <c r="JLG83"/>
      <c r="JLH83"/>
      <c r="JLI83"/>
      <c r="JLJ83"/>
      <c r="JLK83"/>
      <c r="JLL83"/>
      <c r="JLM83"/>
      <c r="JLN83"/>
      <c r="JLO83"/>
      <c r="JLP83"/>
      <c r="JLQ83"/>
      <c r="JLR83"/>
      <c r="JLS83"/>
      <c r="JLT83"/>
      <c r="JLU83"/>
      <c r="JLV83"/>
      <c r="JLW83"/>
      <c r="JLX83"/>
      <c r="JLY83"/>
      <c r="JLZ83"/>
      <c r="JMA83"/>
      <c r="JMB83"/>
      <c r="JMC83"/>
      <c r="JMD83"/>
      <c r="JME83"/>
      <c r="JMF83"/>
      <c r="JMG83"/>
      <c r="JMH83"/>
      <c r="JMI83"/>
      <c r="JMJ83"/>
      <c r="JMK83"/>
      <c r="JML83"/>
      <c r="JMM83"/>
      <c r="JMN83"/>
      <c r="JMO83"/>
      <c r="JMP83"/>
      <c r="JMQ83"/>
      <c r="JMR83"/>
      <c r="JMS83"/>
      <c r="JMT83"/>
      <c r="JMU83"/>
      <c r="JMV83"/>
      <c r="JMW83"/>
      <c r="JMX83"/>
      <c r="JMY83"/>
      <c r="JMZ83"/>
      <c r="JNA83"/>
      <c r="JNB83"/>
      <c r="JNC83"/>
      <c r="JND83"/>
      <c r="JNE83"/>
      <c r="JNF83"/>
      <c r="JNG83"/>
      <c r="JNH83"/>
      <c r="JNI83"/>
      <c r="JNJ83"/>
      <c r="JNK83"/>
      <c r="JNL83"/>
      <c r="JNM83"/>
      <c r="JNN83"/>
      <c r="JNO83"/>
      <c r="JNP83"/>
      <c r="JNQ83"/>
      <c r="JNR83"/>
      <c r="JNS83"/>
      <c r="JNT83"/>
      <c r="JNU83"/>
      <c r="JNV83"/>
      <c r="JNW83"/>
      <c r="JNX83"/>
      <c r="JNY83"/>
      <c r="JNZ83"/>
      <c r="JOA83"/>
      <c r="JOB83"/>
      <c r="JOC83"/>
      <c r="JOD83"/>
      <c r="JOE83"/>
      <c r="JOF83"/>
      <c r="JOG83"/>
      <c r="JOH83"/>
      <c r="JOI83"/>
      <c r="JOJ83"/>
      <c r="JOK83"/>
      <c r="JOL83"/>
      <c r="JOM83"/>
      <c r="JON83"/>
      <c r="JOO83"/>
      <c r="JOP83"/>
      <c r="JOQ83"/>
      <c r="JOR83"/>
      <c r="JOS83"/>
      <c r="JOT83"/>
      <c r="JOU83"/>
      <c r="JOV83"/>
      <c r="JOW83"/>
      <c r="JOX83"/>
      <c r="JOY83"/>
      <c r="JOZ83"/>
      <c r="JPA83"/>
      <c r="JPB83"/>
      <c r="JPC83"/>
      <c r="JPD83"/>
      <c r="JPE83"/>
      <c r="JPF83"/>
      <c r="JPG83"/>
      <c r="JPH83"/>
      <c r="JPI83"/>
      <c r="JPJ83"/>
      <c r="JPK83"/>
      <c r="JPL83"/>
      <c r="JPM83"/>
      <c r="JPN83"/>
      <c r="JPO83"/>
      <c r="JPP83"/>
      <c r="JPQ83"/>
      <c r="JPR83"/>
      <c r="JPS83"/>
      <c r="JPT83"/>
      <c r="JPU83"/>
      <c r="JPV83"/>
      <c r="JPW83"/>
      <c r="JPX83"/>
      <c r="JPY83"/>
      <c r="JPZ83"/>
      <c r="JQA83"/>
      <c r="JQB83"/>
      <c r="JQC83"/>
      <c r="JQD83"/>
      <c r="JQE83"/>
      <c r="JQF83"/>
      <c r="JQG83"/>
      <c r="JQH83"/>
      <c r="JQI83"/>
      <c r="JQJ83"/>
      <c r="JQK83"/>
      <c r="JQL83"/>
      <c r="JQM83"/>
      <c r="JQN83"/>
      <c r="JQO83"/>
      <c r="JQP83"/>
      <c r="JQQ83"/>
      <c r="JQR83"/>
      <c r="JQS83"/>
      <c r="JQT83"/>
      <c r="JQU83"/>
      <c r="JQV83"/>
      <c r="JQW83"/>
      <c r="JQX83"/>
      <c r="JQY83"/>
      <c r="JQZ83"/>
      <c r="JRA83"/>
      <c r="JRB83"/>
      <c r="JRC83"/>
      <c r="JRD83"/>
      <c r="JRE83"/>
      <c r="JRF83"/>
      <c r="JRG83"/>
      <c r="JRH83"/>
      <c r="JRI83"/>
      <c r="JRJ83"/>
      <c r="JRK83"/>
      <c r="JRL83"/>
      <c r="JRM83"/>
      <c r="JRN83"/>
      <c r="JRO83"/>
      <c r="JRP83"/>
      <c r="JRQ83"/>
      <c r="JRR83"/>
      <c r="JRS83"/>
      <c r="JRT83"/>
      <c r="JRU83"/>
      <c r="JRV83"/>
      <c r="JRW83"/>
      <c r="JRX83"/>
      <c r="JRY83"/>
      <c r="JRZ83"/>
      <c r="JSA83"/>
      <c r="JSB83"/>
      <c r="JSC83"/>
      <c r="JSD83"/>
      <c r="JSE83"/>
      <c r="JSF83"/>
      <c r="JSG83"/>
      <c r="JSH83"/>
      <c r="JSI83"/>
      <c r="JSJ83"/>
      <c r="JSK83"/>
      <c r="JSL83"/>
      <c r="JSM83"/>
      <c r="JSN83"/>
      <c r="JSO83"/>
      <c r="JSP83"/>
      <c r="JSQ83"/>
      <c r="JSR83"/>
      <c r="JSS83"/>
      <c r="JST83"/>
      <c r="JSU83"/>
      <c r="JSV83"/>
      <c r="JSW83"/>
      <c r="JSX83"/>
      <c r="JSY83"/>
      <c r="JSZ83"/>
      <c r="JTA83"/>
      <c r="JTB83"/>
      <c r="JTC83"/>
      <c r="JTD83"/>
      <c r="JTE83"/>
      <c r="JTF83"/>
      <c r="JTG83"/>
      <c r="JTH83"/>
      <c r="JTI83"/>
      <c r="JTJ83"/>
      <c r="JTK83"/>
      <c r="JTL83"/>
      <c r="JTM83"/>
      <c r="JTN83"/>
      <c r="JTO83"/>
      <c r="JTP83"/>
      <c r="JTQ83"/>
      <c r="JTR83"/>
      <c r="JTS83"/>
      <c r="JTT83"/>
      <c r="JTU83"/>
      <c r="JTV83"/>
      <c r="JTW83"/>
      <c r="JTX83"/>
      <c r="JTY83"/>
      <c r="JTZ83"/>
      <c r="JUA83"/>
      <c r="JUB83"/>
      <c r="JUC83"/>
      <c r="JUD83"/>
      <c r="JUE83"/>
      <c r="JUF83"/>
      <c r="JUG83"/>
      <c r="JUH83"/>
      <c r="JUI83"/>
      <c r="JUJ83"/>
      <c r="JUK83"/>
      <c r="JUL83"/>
      <c r="JUM83"/>
      <c r="JUN83"/>
      <c r="JUO83"/>
      <c r="JUP83"/>
      <c r="JUQ83"/>
      <c r="JUR83"/>
      <c r="JUS83"/>
      <c r="JUT83"/>
      <c r="JUU83"/>
      <c r="JUV83"/>
      <c r="JUW83"/>
      <c r="JUX83"/>
      <c r="JUY83"/>
      <c r="JUZ83"/>
      <c r="JVA83"/>
      <c r="JVB83"/>
      <c r="JVC83"/>
      <c r="JVD83"/>
      <c r="JVE83"/>
      <c r="JVF83"/>
      <c r="JVG83"/>
      <c r="JVH83"/>
      <c r="JVI83"/>
      <c r="JVJ83"/>
      <c r="JVK83"/>
      <c r="JVL83"/>
      <c r="JVM83"/>
      <c r="JVN83"/>
      <c r="JVO83"/>
      <c r="JVP83"/>
      <c r="JVQ83"/>
      <c r="JVR83"/>
      <c r="JVS83"/>
      <c r="JVT83"/>
      <c r="JVU83"/>
      <c r="JVV83"/>
      <c r="JVW83"/>
      <c r="JVX83"/>
      <c r="JVY83"/>
      <c r="JVZ83"/>
      <c r="JWA83"/>
      <c r="JWB83"/>
      <c r="JWC83"/>
      <c r="JWD83"/>
      <c r="JWE83"/>
      <c r="JWF83"/>
      <c r="JWG83"/>
      <c r="JWH83"/>
      <c r="JWI83"/>
      <c r="JWJ83"/>
      <c r="JWK83"/>
      <c r="JWL83"/>
      <c r="JWM83"/>
      <c r="JWN83"/>
      <c r="JWO83"/>
      <c r="JWP83"/>
      <c r="JWQ83"/>
      <c r="JWR83"/>
      <c r="JWS83"/>
      <c r="JWT83"/>
      <c r="JWU83"/>
      <c r="JWV83"/>
      <c r="JWW83"/>
      <c r="JWX83"/>
      <c r="JWY83"/>
      <c r="JWZ83"/>
      <c r="JXA83"/>
      <c r="JXB83"/>
      <c r="JXC83"/>
      <c r="JXD83"/>
      <c r="JXE83"/>
      <c r="JXF83"/>
      <c r="JXG83"/>
      <c r="JXH83"/>
      <c r="JXI83"/>
      <c r="JXJ83"/>
      <c r="JXK83"/>
      <c r="JXL83"/>
      <c r="JXM83"/>
      <c r="JXN83"/>
      <c r="JXO83"/>
      <c r="JXP83"/>
      <c r="JXQ83"/>
      <c r="JXR83"/>
      <c r="JXS83"/>
      <c r="JXT83"/>
      <c r="JXU83"/>
      <c r="JXV83"/>
      <c r="JXW83"/>
      <c r="JXX83"/>
      <c r="JXY83"/>
      <c r="JXZ83"/>
      <c r="JYA83"/>
      <c r="JYB83"/>
      <c r="JYC83"/>
      <c r="JYD83"/>
      <c r="JYE83"/>
      <c r="JYF83"/>
      <c r="JYG83"/>
      <c r="JYH83"/>
      <c r="JYI83"/>
      <c r="JYJ83"/>
      <c r="JYK83"/>
      <c r="JYL83"/>
      <c r="JYM83"/>
      <c r="JYN83"/>
      <c r="JYO83"/>
      <c r="JYP83"/>
      <c r="JYQ83"/>
      <c r="JYR83"/>
      <c r="JYS83"/>
      <c r="JYT83"/>
      <c r="JYU83"/>
      <c r="JYV83"/>
      <c r="JYW83"/>
      <c r="JYX83"/>
      <c r="JYY83"/>
      <c r="JYZ83"/>
      <c r="JZA83"/>
      <c r="JZB83"/>
      <c r="JZC83"/>
      <c r="JZD83"/>
      <c r="JZE83"/>
      <c r="JZF83"/>
      <c r="JZG83"/>
      <c r="JZH83"/>
      <c r="JZI83"/>
      <c r="JZJ83"/>
      <c r="JZK83"/>
      <c r="JZL83"/>
      <c r="JZM83"/>
      <c r="JZN83"/>
      <c r="JZO83"/>
      <c r="JZP83"/>
      <c r="JZQ83"/>
      <c r="JZR83"/>
      <c r="JZS83"/>
      <c r="JZT83"/>
      <c r="JZU83"/>
      <c r="JZV83"/>
      <c r="JZW83"/>
      <c r="JZX83"/>
      <c r="JZY83"/>
      <c r="JZZ83"/>
      <c r="KAA83"/>
      <c r="KAB83"/>
      <c r="KAC83"/>
      <c r="KAD83"/>
      <c r="KAE83"/>
      <c r="KAF83"/>
      <c r="KAG83"/>
      <c r="KAH83"/>
      <c r="KAI83"/>
      <c r="KAJ83"/>
      <c r="KAK83"/>
      <c r="KAL83"/>
      <c r="KAM83"/>
      <c r="KAN83"/>
      <c r="KAO83"/>
      <c r="KAP83"/>
      <c r="KAQ83"/>
      <c r="KAR83"/>
      <c r="KAS83"/>
      <c r="KAT83"/>
      <c r="KAU83"/>
      <c r="KAV83"/>
      <c r="KAW83"/>
      <c r="KAX83"/>
      <c r="KAY83"/>
      <c r="KAZ83"/>
      <c r="KBA83"/>
      <c r="KBB83"/>
      <c r="KBC83"/>
      <c r="KBD83"/>
      <c r="KBE83"/>
      <c r="KBF83"/>
      <c r="KBG83"/>
      <c r="KBH83"/>
      <c r="KBI83"/>
      <c r="KBJ83"/>
      <c r="KBK83"/>
      <c r="KBL83"/>
      <c r="KBM83"/>
      <c r="KBN83"/>
      <c r="KBO83"/>
      <c r="KBP83"/>
      <c r="KBQ83"/>
      <c r="KBR83"/>
      <c r="KBS83"/>
      <c r="KBT83"/>
      <c r="KBU83"/>
      <c r="KBV83"/>
      <c r="KBW83"/>
      <c r="KBX83"/>
      <c r="KBY83"/>
      <c r="KBZ83"/>
      <c r="KCA83"/>
      <c r="KCB83"/>
      <c r="KCC83"/>
      <c r="KCD83"/>
      <c r="KCE83"/>
      <c r="KCF83"/>
      <c r="KCG83"/>
      <c r="KCH83"/>
      <c r="KCI83"/>
      <c r="KCJ83"/>
      <c r="KCK83"/>
      <c r="KCL83"/>
      <c r="KCM83"/>
      <c r="KCN83"/>
      <c r="KCO83"/>
      <c r="KCP83"/>
      <c r="KCQ83"/>
      <c r="KCR83"/>
      <c r="KCS83"/>
      <c r="KCT83"/>
      <c r="KCU83"/>
      <c r="KCV83"/>
      <c r="KCW83"/>
      <c r="KCX83"/>
      <c r="KCY83"/>
      <c r="KCZ83"/>
      <c r="KDA83"/>
      <c r="KDB83"/>
      <c r="KDC83"/>
      <c r="KDD83"/>
      <c r="KDE83"/>
      <c r="KDF83"/>
      <c r="KDG83"/>
      <c r="KDH83"/>
      <c r="KDI83"/>
      <c r="KDJ83"/>
      <c r="KDK83"/>
      <c r="KDL83"/>
      <c r="KDM83"/>
      <c r="KDN83"/>
      <c r="KDO83"/>
      <c r="KDP83"/>
      <c r="KDQ83"/>
      <c r="KDR83"/>
      <c r="KDS83"/>
      <c r="KDT83"/>
      <c r="KDU83"/>
      <c r="KDV83"/>
      <c r="KDW83"/>
      <c r="KDX83"/>
      <c r="KDY83"/>
      <c r="KDZ83"/>
      <c r="KEA83"/>
      <c r="KEB83"/>
      <c r="KEC83"/>
      <c r="KED83"/>
      <c r="KEE83"/>
      <c r="KEF83"/>
      <c r="KEG83"/>
      <c r="KEH83"/>
      <c r="KEI83"/>
      <c r="KEJ83"/>
      <c r="KEK83"/>
      <c r="KEL83"/>
      <c r="KEM83"/>
      <c r="KEN83"/>
      <c r="KEO83"/>
      <c r="KEP83"/>
      <c r="KEQ83"/>
      <c r="KER83"/>
      <c r="KES83"/>
      <c r="KET83"/>
      <c r="KEU83"/>
      <c r="KEV83"/>
      <c r="KEW83"/>
      <c r="KEX83"/>
      <c r="KEY83"/>
      <c r="KEZ83"/>
      <c r="KFA83"/>
      <c r="KFB83"/>
      <c r="KFC83"/>
      <c r="KFD83"/>
      <c r="KFE83"/>
      <c r="KFF83"/>
      <c r="KFG83"/>
      <c r="KFH83"/>
      <c r="KFI83"/>
      <c r="KFJ83"/>
      <c r="KFK83"/>
      <c r="KFL83"/>
      <c r="KFM83"/>
      <c r="KFN83"/>
      <c r="KFO83"/>
      <c r="KFP83"/>
      <c r="KFQ83"/>
      <c r="KFR83"/>
      <c r="KFS83"/>
      <c r="KFT83"/>
      <c r="KFU83"/>
      <c r="KFV83"/>
      <c r="KFW83"/>
      <c r="KFX83"/>
      <c r="KFY83"/>
      <c r="KFZ83"/>
      <c r="KGA83"/>
      <c r="KGB83"/>
      <c r="KGC83"/>
      <c r="KGD83"/>
      <c r="KGE83"/>
      <c r="KGF83"/>
      <c r="KGG83"/>
      <c r="KGH83"/>
      <c r="KGI83"/>
      <c r="KGJ83"/>
      <c r="KGK83"/>
      <c r="KGL83"/>
      <c r="KGM83"/>
      <c r="KGN83"/>
      <c r="KGO83"/>
      <c r="KGP83"/>
      <c r="KGQ83"/>
      <c r="KGR83"/>
      <c r="KGS83"/>
      <c r="KGT83"/>
      <c r="KGU83"/>
      <c r="KGV83"/>
      <c r="KGW83"/>
      <c r="KGX83"/>
      <c r="KGY83"/>
      <c r="KGZ83"/>
      <c r="KHA83"/>
      <c r="KHB83"/>
      <c r="KHC83"/>
      <c r="KHD83"/>
      <c r="KHE83"/>
      <c r="KHF83"/>
      <c r="KHG83"/>
      <c r="KHH83"/>
      <c r="KHI83"/>
      <c r="KHJ83"/>
      <c r="KHK83"/>
      <c r="KHL83"/>
      <c r="KHM83"/>
      <c r="KHN83"/>
      <c r="KHO83"/>
      <c r="KHP83"/>
      <c r="KHQ83"/>
      <c r="KHR83"/>
      <c r="KHS83"/>
      <c r="KHT83"/>
      <c r="KHU83"/>
      <c r="KHV83"/>
      <c r="KHW83"/>
      <c r="KHX83"/>
      <c r="KHY83"/>
      <c r="KHZ83"/>
      <c r="KIA83"/>
      <c r="KIB83"/>
      <c r="KIC83"/>
      <c r="KID83"/>
      <c r="KIE83"/>
      <c r="KIF83"/>
      <c r="KIG83"/>
      <c r="KIH83"/>
      <c r="KII83"/>
      <c r="KIJ83"/>
      <c r="KIK83"/>
      <c r="KIL83"/>
      <c r="KIM83"/>
      <c r="KIN83"/>
      <c r="KIO83"/>
      <c r="KIP83"/>
      <c r="KIQ83"/>
      <c r="KIR83"/>
      <c r="KIS83"/>
      <c r="KIT83"/>
      <c r="KIU83"/>
      <c r="KIV83"/>
      <c r="KIW83"/>
      <c r="KIX83"/>
      <c r="KIY83"/>
      <c r="KIZ83"/>
      <c r="KJA83"/>
      <c r="KJB83"/>
      <c r="KJC83"/>
      <c r="KJD83"/>
      <c r="KJE83"/>
      <c r="KJF83"/>
      <c r="KJG83"/>
      <c r="KJH83"/>
      <c r="KJI83"/>
      <c r="KJJ83"/>
      <c r="KJK83"/>
      <c r="KJL83"/>
      <c r="KJM83"/>
      <c r="KJN83"/>
      <c r="KJO83"/>
      <c r="KJP83"/>
      <c r="KJQ83"/>
      <c r="KJR83"/>
      <c r="KJS83"/>
      <c r="KJT83"/>
      <c r="KJU83"/>
      <c r="KJV83"/>
      <c r="KJW83"/>
      <c r="KJX83"/>
      <c r="KJY83"/>
      <c r="KJZ83"/>
      <c r="KKA83"/>
      <c r="KKB83"/>
      <c r="KKC83"/>
      <c r="KKD83"/>
      <c r="KKE83"/>
      <c r="KKF83"/>
      <c r="KKG83"/>
      <c r="KKH83"/>
      <c r="KKI83"/>
      <c r="KKJ83"/>
      <c r="KKK83"/>
      <c r="KKL83"/>
      <c r="KKM83"/>
      <c r="KKN83"/>
      <c r="KKO83"/>
      <c r="KKP83"/>
      <c r="KKQ83"/>
      <c r="KKR83"/>
      <c r="KKS83"/>
      <c r="KKT83"/>
      <c r="KKU83"/>
      <c r="KKV83"/>
      <c r="KKW83"/>
      <c r="KKX83"/>
      <c r="KKY83"/>
      <c r="KKZ83"/>
      <c r="KLA83"/>
      <c r="KLB83"/>
      <c r="KLC83"/>
      <c r="KLD83"/>
      <c r="KLE83"/>
      <c r="KLF83"/>
      <c r="KLG83"/>
      <c r="KLH83"/>
      <c r="KLI83"/>
      <c r="KLJ83"/>
      <c r="KLK83"/>
      <c r="KLL83"/>
      <c r="KLM83"/>
      <c r="KLN83"/>
      <c r="KLO83"/>
      <c r="KLP83"/>
      <c r="KLQ83"/>
      <c r="KLR83"/>
      <c r="KLS83"/>
      <c r="KLT83"/>
      <c r="KLU83"/>
      <c r="KLV83"/>
      <c r="KLW83"/>
      <c r="KLX83"/>
      <c r="KLY83"/>
      <c r="KLZ83"/>
      <c r="KMA83"/>
      <c r="KMB83"/>
      <c r="KMC83"/>
      <c r="KMD83"/>
      <c r="KME83"/>
      <c r="KMF83"/>
      <c r="KMG83"/>
      <c r="KMH83"/>
      <c r="KMI83"/>
      <c r="KMJ83"/>
      <c r="KMK83"/>
      <c r="KML83"/>
      <c r="KMM83"/>
      <c r="KMN83"/>
      <c r="KMO83"/>
      <c r="KMP83"/>
      <c r="KMQ83"/>
      <c r="KMR83"/>
      <c r="KMS83"/>
      <c r="KMT83"/>
      <c r="KMU83"/>
      <c r="KMV83"/>
      <c r="KMW83"/>
      <c r="KMX83"/>
      <c r="KMY83"/>
      <c r="KMZ83"/>
      <c r="KNA83"/>
      <c r="KNB83"/>
      <c r="KNC83"/>
      <c r="KND83"/>
      <c r="KNE83"/>
      <c r="KNF83"/>
      <c r="KNG83"/>
      <c r="KNH83"/>
      <c r="KNI83"/>
      <c r="KNJ83"/>
      <c r="KNK83"/>
      <c r="KNL83"/>
      <c r="KNM83"/>
      <c r="KNN83"/>
      <c r="KNO83"/>
      <c r="KNP83"/>
      <c r="KNQ83"/>
      <c r="KNR83"/>
      <c r="KNS83"/>
      <c r="KNT83"/>
      <c r="KNU83"/>
      <c r="KNV83"/>
      <c r="KNW83"/>
      <c r="KNX83"/>
      <c r="KNY83"/>
      <c r="KNZ83"/>
      <c r="KOA83"/>
      <c r="KOB83"/>
      <c r="KOC83"/>
      <c r="KOD83"/>
      <c r="KOE83"/>
      <c r="KOF83"/>
      <c r="KOG83"/>
      <c r="KOH83"/>
      <c r="KOI83"/>
      <c r="KOJ83"/>
      <c r="KOK83"/>
      <c r="KOL83"/>
      <c r="KOM83"/>
      <c r="KON83"/>
      <c r="KOO83"/>
      <c r="KOP83"/>
      <c r="KOQ83"/>
      <c r="KOR83"/>
      <c r="KOS83"/>
      <c r="KOT83"/>
      <c r="KOU83"/>
      <c r="KOV83"/>
      <c r="KOW83"/>
      <c r="KOX83"/>
      <c r="KOY83"/>
      <c r="KOZ83"/>
      <c r="KPA83"/>
      <c r="KPB83"/>
      <c r="KPC83"/>
      <c r="KPD83"/>
      <c r="KPE83"/>
      <c r="KPF83"/>
      <c r="KPG83"/>
      <c r="KPH83"/>
      <c r="KPI83"/>
      <c r="KPJ83"/>
      <c r="KPK83"/>
      <c r="KPL83"/>
      <c r="KPM83"/>
      <c r="KPN83"/>
      <c r="KPO83"/>
      <c r="KPP83"/>
      <c r="KPQ83"/>
      <c r="KPR83"/>
      <c r="KPS83"/>
      <c r="KPT83"/>
      <c r="KPU83"/>
      <c r="KPV83"/>
      <c r="KPW83"/>
      <c r="KPX83"/>
      <c r="KPY83"/>
      <c r="KPZ83"/>
      <c r="KQA83"/>
      <c r="KQB83"/>
      <c r="KQC83"/>
      <c r="KQD83"/>
      <c r="KQE83"/>
      <c r="KQF83"/>
      <c r="KQG83"/>
      <c r="KQH83"/>
      <c r="KQI83"/>
      <c r="KQJ83"/>
      <c r="KQK83"/>
      <c r="KQL83"/>
      <c r="KQM83"/>
      <c r="KQN83"/>
      <c r="KQO83"/>
      <c r="KQP83"/>
      <c r="KQQ83"/>
      <c r="KQR83"/>
      <c r="KQS83"/>
      <c r="KQT83"/>
      <c r="KQU83"/>
      <c r="KQV83"/>
      <c r="KQW83"/>
      <c r="KQX83"/>
      <c r="KQY83"/>
      <c r="KQZ83"/>
      <c r="KRA83"/>
      <c r="KRB83"/>
      <c r="KRC83"/>
      <c r="KRD83"/>
      <c r="KRE83"/>
      <c r="KRF83"/>
      <c r="KRG83"/>
      <c r="KRH83"/>
      <c r="KRI83"/>
      <c r="KRJ83"/>
      <c r="KRK83"/>
      <c r="KRL83"/>
      <c r="KRM83"/>
      <c r="KRN83"/>
      <c r="KRO83"/>
      <c r="KRP83"/>
      <c r="KRQ83"/>
      <c r="KRR83"/>
      <c r="KRS83"/>
      <c r="KRT83"/>
      <c r="KRU83"/>
      <c r="KRV83"/>
      <c r="KRW83"/>
      <c r="KRX83"/>
      <c r="KRY83"/>
      <c r="KRZ83"/>
      <c r="KSA83"/>
      <c r="KSB83"/>
      <c r="KSC83"/>
      <c r="KSD83"/>
      <c r="KSE83"/>
      <c r="KSF83"/>
      <c r="KSG83"/>
      <c r="KSH83"/>
      <c r="KSI83"/>
      <c r="KSJ83"/>
      <c r="KSK83"/>
      <c r="KSL83"/>
      <c r="KSM83"/>
      <c r="KSN83"/>
      <c r="KSO83"/>
      <c r="KSP83"/>
      <c r="KSQ83"/>
      <c r="KSR83"/>
      <c r="KSS83"/>
      <c r="KST83"/>
      <c r="KSU83"/>
      <c r="KSV83"/>
      <c r="KSW83"/>
      <c r="KSX83"/>
      <c r="KSY83"/>
      <c r="KSZ83"/>
      <c r="KTA83"/>
      <c r="KTB83"/>
      <c r="KTC83"/>
      <c r="KTD83"/>
      <c r="KTE83"/>
      <c r="KTF83"/>
      <c r="KTG83"/>
      <c r="KTH83"/>
      <c r="KTI83"/>
      <c r="KTJ83"/>
      <c r="KTK83"/>
      <c r="KTL83"/>
      <c r="KTM83"/>
      <c r="KTN83"/>
      <c r="KTO83"/>
      <c r="KTP83"/>
      <c r="KTQ83"/>
      <c r="KTR83"/>
      <c r="KTS83"/>
      <c r="KTT83"/>
      <c r="KTU83"/>
      <c r="KTV83"/>
      <c r="KTW83"/>
      <c r="KTX83"/>
      <c r="KTY83"/>
      <c r="KTZ83"/>
      <c r="KUA83"/>
      <c r="KUB83"/>
      <c r="KUC83"/>
      <c r="KUD83"/>
      <c r="KUE83"/>
      <c r="KUF83"/>
      <c r="KUG83"/>
      <c r="KUH83"/>
      <c r="KUI83"/>
      <c r="KUJ83"/>
      <c r="KUK83"/>
      <c r="KUL83"/>
      <c r="KUM83"/>
      <c r="KUN83"/>
      <c r="KUO83"/>
      <c r="KUP83"/>
      <c r="KUQ83"/>
      <c r="KUR83"/>
      <c r="KUS83"/>
      <c r="KUT83"/>
      <c r="KUU83"/>
      <c r="KUV83"/>
      <c r="KUW83"/>
      <c r="KUX83"/>
      <c r="KUY83"/>
      <c r="KUZ83"/>
      <c r="KVA83"/>
      <c r="KVB83"/>
      <c r="KVC83"/>
      <c r="KVD83"/>
      <c r="KVE83"/>
      <c r="KVF83"/>
      <c r="KVG83"/>
      <c r="KVH83"/>
      <c r="KVI83"/>
      <c r="KVJ83"/>
      <c r="KVK83"/>
      <c r="KVL83"/>
      <c r="KVM83"/>
      <c r="KVN83"/>
      <c r="KVO83"/>
      <c r="KVP83"/>
      <c r="KVQ83"/>
      <c r="KVR83"/>
      <c r="KVS83"/>
      <c r="KVT83"/>
      <c r="KVU83"/>
      <c r="KVV83"/>
      <c r="KVW83"/>
      <c r="KVX83"/>
      <c r="KVY83"/>
      <c r="KVZ83"/>
      <c r="KWA83"/>
      <c r="KWB83"/>
      <c r="KWC83"/>
      <c r="KWD83"/>
      <c r="KWE83"/>
      <c r="KWF83"/>
      <c r="KWG83"/>
      <c r="KWH83"/>
      <c r="KWI83"/>
      <c r="KWJ83"/>
      <c r="KWK83"/>
      <c r="KWL83"/>
      <c r="KWM83"/>
      <c r="KWN83"/>
      <c r="KWO83"/>
      <c r="KWP83"/>
      <c r="KWQ83"/>
      <c r="KWR83"/>
      <c r="KWS83"/>
      <c r="KWT83"/>
      <c r="KWU83"/>
      <c r="KWV83"/>
      <c r="KWW83"/>
      <c r="KWX83"/>
      <c r="KWY83"/>
      <c r="KWZ83"/>
      <c r="KXA83"/>
      <c r="KXB83"/>
      <c r="KXC83"/>
      <c r="KXD83"/>
      <c r="KXE83"/>
      <c r="KXF83"/>
      <c r="KXG83"/>
      <c r="KXH83"/>
      <c r="KXI83"/>
      <c r="KXJ83"/>
      <c r="KXK83"/>
      <c r="KXL83"/>
      <c r="KXM83"/>
      <c r="KXN83"/>
      <c r="KXO83"/>
      <c r="KXP83"/>
      <c r="KXQ83"/>
      <c r="KXR83"/>
      <c r="KXS83"/>
      <c r="KXT83"/>
      <c r="KXU83"/>
      <c r="KXV83"/>
      <c r="KXW83"/>
      <c r="KXX83"/>
      <c r="KXY83"/>
      <c r="KXZ83"/>
      <c r="KYA83"/>
      <c r="KYB83"/>
      <c r="KYC83"/>
      <c r="KYD83"/>
      <c r="KYE83"/>
      <c r="KYF83"/>
      <c r="KYG83"/>
      <c r="KYH83"/>
      <c r="KYI83"/>
      <c r="KYJ83"/>
      <c r="KYK83"/>
      <c r="KYL83"/>
      <c r="KYM83"/>
      <c r="KYN83"/>
      <c r="KYO83"/>
      <c r="KYP83"/>
      <c r="KYQ83"/>
      <c r="KYR83"/>
      <c r="KYS83"/>
      <c r="KYT83"/>
      <c r="KYU83"/>
      <c r="KYV83"/>
      <c r="KYW83"/>
      <c r="KYX83"/>
      <c r="KYY83"/>
      <c r="KYZ83"/>
      <c r="KZA83"/>
      <c r="KZB83"/>
      <c r="KZC83"/>
      <c r="KZD83"/>
      <c r="KZE83"/>
      <c r="KZF83"/>
      <c r="KZG83"/>
      <c r="KZH83"/>
      <c r="KZI83"/>
      <c r="KZJ83"/>
      <c r="KZK83"/>
      <c r="KZL83"/>
      <c r="KZM83"/>
      <c r="KZN83"/>
      <c r="KZO83"/>
      <c r="KZP83"/>
      <c r="KZQ83"/>
      <c r="KZR83"/>
      <c r="KZS83"/>
      <c r="KZT83"/>
      <c r="KZU83"/>
      <c r="KZV83"/>
      <c r="KZW83"/>
      <c r="KZX83"/>
      <c r="KZY83"/>
      <c r="KZZ83"/>
      <c r="LAA83"/>
      <c r="LAB83"/>
      <c r="LAC83"/>
      <c r="LAD83"/>
      <c r="LAE83"/>
      <c r="LAF83"/>
      <c r="LAG83"/>
      <c r="LAH83"/>
      <c r="LAI83"/>
      <c r="LAJ83"/>
      <c r="LAK83"/>
      <c r="LAL83"/>
      <c r="LAM83"/>
      <c r="LAN83"/>
      <c r="LAO83"/>
      <c r="LAP83"/>
      <c r="LAQ83"/>
      <c r="LAR83"/>
      <c r="LAS83"/>
      <c r="LAT83"/>
      <c r="LAU83"/>
      <c r="LAV83"/>
      <c r="LAW83"/>
      <c r="LAX83"/>
      <c r="LAY83"/>
      <c r="LAZ83"/>
      <c r="LBA83"/>
      <c r="LBB83"/>
      <c r="LBC83"/>
      <c r="LBD83"/>
      <c r="LBE83"/>
      <c r="LBF83"/>
      <c r="LBG83"/>
      <c r="LBH83"/>
      <c r="LBI83"/>
      <c r="LBJ83"/>
      <c r="LBK83"/>
      <c r="LBL83"/>
      <c r="LBM83"/>
      <c r="LBN83"/>
      <c r="LBO83"/>
      <c r="LBP83"/>
      <c r="LBQ83"/>
      <c r="LBR83"/>
      <c r="LBS83"/>
      <c r="LBT83"/>
      <c r="LBU83"/>
      <c r="LBV83"/>
      <c r="LBW83"/>
      <c r="LBX83"/>
      <c r="LBY83"/>
      <c r="LBZ83"/>
      <c r="LCA83"/>
      <c r="LCB83"/>
      <c r="LCC83"/>
      <c r="LCD83"/>
      <c r="LCE83"/>
      <c r="LCF83"/>
      <c r="LCG83"/>
      <c r="LCH83"/>
      <c r="LCI83"/>
      <c r="LCJ83"/>
      <c r="LCK83"/>
      <c r="LCL83"/>
      <c r="LCM83"/>
      <c r="LCN83"/>
      <c r="LCO83"/>
      <c r="LCP83"/>
      <c r="LCQ83"/>
      <c r="LCR83"/>
      <c r="LCS83"/>
      <c r="LCT83"/>
      <c r="LCU83"/>
      <c r="LCV83"/>
      <c r="LCW83"/>
      <c r="LCX83"/>
      <c r="LCY83"/>
      <c r="LCZ83"/>
      <c r="LDA83"/>
      <c r="LDB83"/>
      <c r="LDC83"/>
      <c r="LDD83"/>
      <c r="LDE83"/>
      <c r="LDF83"/>
      <c r="LDG83"/>
      <c r="LDH83"/>
      <c r="LDI83"/>
      <c r="LDJ83"/>
      <c r="LDK83"/>
      <c r="LDL83"/>
      <c r="LDM83"/>
      <c r="LDN83"/>
      <c r="LDO83"/>
      <c r="LDP83"/>
      <c r="LDQ83"/>
      <c r="LDR83"/>
      <c r="LDS83"/>
      <c r="LDT83"/>
      <c r="LDU83"/>
      <c r="LDV83"/>
      <c r="LDW83"/>
      <c r="LDX83"/>
      <c r="LDY83"/>
      <c r="LDZ83"/>
      <c r="LEA83"/>
      <c r="LEB83"/>
      <c r="LEC83"/>
      <c r="LED83"/>
      <c r="LEE83"/>
      <c r="LEF83"/>
      <c r="LEG83"/>
      <c r="LEH83"/>
      <c r="LEI83"/>
      <c r="LEJ83"/>
      <c r="LEK83"/>
      <c r="LEL83"/>
      <c r="LEM83"/>
      <c r="LEN83"/>
      <c r="LEO83"/>
      <c r="LEP83"/>
      <c r="LEQ83"/>
      <c r="LER83"/>
      <c r="LES83"/>
      <c r="LET83"/>
      <c r="LEU83"/>
      <c r="LEV83"/>
      <c r="LEW83"/>
      <c r="LEX83"/>
      <c r="LEY83"/>
      <c r="LEZ83"/>
      <c r="LFA83"/>
      <c r="LFB83"/>
      <c r="LFC83"/>
      <c r="LFD83"/>
      <c r="LFE83"/>
      <c r="LFF83"/>
      <c r="LFG83"/>
      <c r="LFH83"/>
      <c r="LFI83"/>
      <c r="LFJ83"/>
      <c r="LFK83"/>
      <c r="LFL83"/>
      <c r="LFM83"/>
      <c r="LFN83"/>
      <c r="LFO83"/>
      <c r="LFP83"/>
      <c r="LFQ83"/>
      <c r="LFR83"/>
      <c r="LFS83"/>
      <c r="LFT83"/>
      <c r="LFU83"/>
      <c r="LFV83"/>
      <c r="LFW83"/>
      <c r="LFX83"/>
      <c r="LFY83"/>
      <c r="LFZ83"/>
      <c r="LGA83"/>
      <c r="LGB83"/>
      <c r="LGC83"/>
      <c r="LGD83"/>
      <c r="LGE83"/>
      <c r="LGF83"/>
      <c r="LGG83"/>
      <c r="LGH83"/>
      <c r="LGI83"/>
      <c r="LGJ83"/>
      <c r="LGK83"/>
      <c r="LGL83"/>
      <c r="LGM83"/>
      <c r="LGN83"/>
      <c r="LGO83"/>
      <c r="LGP83"/>
      <c r="LGQ83"/>
      <c r="LGR83"/>
      <c r="LGS83"/>
      <c r="LGT83"/>
      <c r="LGU83"/>
      <c r="LGV83"/>
      <c r="LGW83"/>
      <c r="LGX83"/>
      <c r="LGY83"/>
      <c r="LGZ83"/>
      <c r="LHA83"/>
      <c r="LHB83"/>
      <c r="LHC83"/>
      <c r="LHD83"/>
      <c r="LHE83"/>
      <c r="LHF83"/>
      <c r="LHG83"/>
      <c r="LHH83"/>
      <c r="LHI83"/>
      <c r="LHJ83"/>
      <c r="LHK83"/>
      <c r="LHL83"/>
      <c r="LHM83"/>
      <c r="LHN83"/>
      <c r="LHO83"/>
      <c r="LHP83"/>
      <c r="LHQ83"/>
      <c r="LHR83"/>
      <c r="LHS83"/>
      <c r="LHT83"/>
      <c r="LHU83"/>
      <c r="LHV83"/>
      <c r="LHW83"/>
      <c r="LHX83"/>
      <c r="LHY83"/>
      <c r="LHZ83"/>
      <c r="LIA83"/>
      <c r="LIB83"/>
      <c r="LIC83"/>
      <c r="LID83"/>
      <c r="LIE83"/>
      <c r="LIF83"/>
      <c r="LIG83"/>
      <c r="LIH83"/>
      <c r="LII83"/>
      <c r="LIJ83"/>
      <c r="LIK83"/>
      <c r="LIL83"/>
      <c r="LIM83"/>
      <c r="LIN83"/>
      <c r="LIO83"/>
      <c r="LIP83"/>
      <c r="LIQ83"/>
      <c r="LIR83"/>
      <c r="LIS83"/>
      <c r="LIT83"/>
      <c r="LIU83"/>
      <c r="LIV83"/>
      <c r="LIW83"/>
      <c r="LIX83"/>
      <c r="LIY83"/>
      <c r="LIZ83"/>
      <c r="LJA83"/>
      <c r="LJB83"/>
      <c r="LJC83"/>
      <c r="LJD83"/>
      <c r="LJE83"/>
      <c r="LJF83"/>
      <c r="LJG83"/>
      <c r="LJH83"/>
      <c r="LJI83"/>
      <c r="LJJ83"/>
      <c r="LJK83"/>
      <c r="LJL83"/>
      <c r="LJM83"/>
      <c r="LJN83"/>
      <c r="LJO83"/>
      <c r="LJP83"/>
      <c r="LJQ83"/>
      <c r="LJR83"/>
      <c r="LJS83"/>
      <c r="LJT83"/>
      <c r="LJU83"/>
      <c r="LJV83"/>
      <c r="LJW83"/>
      <c r="LJX83"/>
      <c r="LJY83"/>
      <c r="LJZ83"/>
      <c r="LKA83"/>
      <c r="LKB83"/>
      <c r="LKC83"/>
      <c r="LKD83"/>
      <c r="LKE83"/>
      <c r="LKF83"/>
      <c r="LKG83"/>
      <c r="LKH83"/>
      <c r="LKI83"/>
      <c r="LKJ83"/>
      <c r="LKK83"/>
      <c r="LKL83"/>
      <c r="LKM83"/>
      <c r="LKN83"/>
      <c r="LKO83"/>
      <c r="LKP83"/>
      <c r="LKQ83"/>
      <c r="LKR83"/>
      <c r="LKS83"/>
      <c r="LKT83"/>
      <c r="LKU83"/>
      <c r="LKV83"/>
      <c r="LKW83"/>
      <c r="LKX83"/>
      <c r="LKY83"/>
      <c r="LKZ83"/>
      <c r="LLA83"/>
      <c r="LLB83"/>
      <c r="LLC83"/>
      <c r="LLD83"/>
      <c r="LLE83"/>
      <c r="LLF83"/>
      <c r="LLG83"/>
      <c r="LLH83"/>
      <c r="LLI83"/>
      <c r="LLJ83"/>
      <c r="LLK83"/>
      <c r="LLL83"/>
      <c r="LLM83"/>
      <c r="LLN83"/>
      <c r="LLO83"/>
      <c r="LLP83"/>
      <c r="LLQ83"/>
      <c r="LLR83"/>
      <c r="LLS83"/>
      <c r="LLT83"/>
      <c r="LLU83"/>
      <c r="LLV83"/>
      <c r="LLW83"/>
      <c r="LLX83"/>
      <c r="LLY83"/>
      <c r="LLZ83"/>
      <c r="LMA83"/>
      <c r="LMB83"/>
      <c r="LMC83"/>
      <c r="LMD83"/>
      <c r="LME83"/>
      <c r="LMF83"/>
      <c r="LMG83"/>
      <c r="LMH83"/>
      <c r="LMI83"/>
      <c r="LMJ83"/>
      <c r="LMK83"/>
      <c r="LML83"/>
      <c r="LMM83"/>
      <c r="LMN83"/>
      <c r="LMO83"/>
      <c r="LMP83"/>
      <c r="LMQ83"/>
      <c r="LMR83"/>
      <c r="LMS83"/>
      <c r="LMT83"/>
      <c r="LMU83"/>
      <c r="LMV83"/>
      <c r="LMW83"/>
      <c r="LMX83"/>
      <c r="LMY83"/>
      <c r="LMZ83"/>
      <c r="LNA83"/>
      <c r="LNB83"/>
      <c r="LNC83"/>
      <c r="LND83"/>
      <c r="LNE83"/>
      <c r="LNF83"/>
      <c r="LNG83"/>
      <c r="LNH83"/>
      <c r="LNI83"/>
      <c r="LNJ83"/>
      <c r="LNK83"/>
      <c r="LNL83"/>
      <c r="LNM83"/>
      <c r="LNN83"/>
      <c r="LNO83"/>
      <c r="LNP83"/>
      <c r="LNQ83"/>
      <c r="LNR83"/>
      <c r="LNS83"/>
      <c r="LNT83"/>
      <c r="LNU83"/>
      <c r="LNV83"/>
      <c r="LNW83"/>
      <c r="LNX83"/>
      <c r="LNY83"/>
      <c r="LNZ83"/>
      <c r="LOA83"/>
      <c r="LOB83"/>
      <c r="LOC83"/>
      <c r="LOD83"/>
      <c r="LOE83"/>
      <c r="LOF83"/>
      <c r="LOG83"/>
      <c r="LOH83"/>
      <c r="LOI83"/>
      <c r="LOJ83"/>
      <c r="LOK83"/>
      <c r="LOL83"/>
      <c r="LOM83"/>
      <c r="LON83"/>
      <c r="LOO83"/>
      <c r="LOP83"/>
      <c r="LOQ83"/>
      <c r="LOR83"/>
      <c r="LOS83"/>
      <c r="LOT83"/>
      <c r="LOU83"/>
      <c r="LOV83"/>
      <c r="LOW83"/>
      <c r="LOX83"/>
      <c r="LOY83"/>
      <c r="LOZ83"/>
      <c r="LPA83"/>
      <c r="LPB83"/>
      <c r="LPC83"/>
      <c r="LPD83"/>
      <c r="LPE83"/>
      <c r="LPF83"/>
      <c r="LPG83"/>
      <c r="LPH83"/>
      <c r="LPI83"/>
      <c r="LPJ83"/>
      <c r="LPK83"/>
      <c r="LPL83"/>
      <c r="LPM83"/>
      <c r="LPN83"/>
      <c r="LPO83"/>
      <c r="LPP83"/>
      <c r="LPQ83"/>
      <c r="LPR83"/>
      <c r="LPS83"/>
      <c r="LPT83"/>
      <c r="LPU83"/>
      <c r="LPV83"/>
      <c r="LPW83"/>
      <c r="LPX83"/>
      <c r="LPY83"/>
      <c r="LPZ83"/>
      <c r="LQA83"/>
      <c r="LQB83"/>
      <c r="LQC83"/>
      <c r="LQD83"/>
      <c r="LQE83"/>
      <c r="LQF83"/>
      <c r="LQG83"/>
      <c r="LQH83"/>
      <c r="LQI83"/>
      <c r="LQJ83"/>
      <c r="LQK83"/>
      <c r="LQL83"/>
      <c r="LQM83"/>
      <c r="LQN83"/>
      <c r="LQO83"/>
      <c r="LQP83"/>
      <c r="LQQ83"/>
      <c r="LQR83"/>
      <c r="LQS83"/>
      <c r="LQT83"/>
      <c r="LQU83"/>
      <c r="LQV83"/>
      <c r="LQW83"/>
      <c r="LQX83"/>
      <c r="LQY83"/>
      <c r="LQZ83"/>
      <c r="LRA83"/>
      <c r="LRB83"/>
      <c r="LRC83"/>
      <c r="LRD83"/>
      <c r="LRE83"/>
      <c r="LRF83"/>
      <c r="LRG83"/>
      <c r="LRH83"/>
      <c r="LRI83"/>
      <c r="LRJ83"/>
      <c r="LRK83"/>
      <c r="LRL83"/>
      <c r="LRM83"/>
      <c r="LRN83"/>
      <c r="LRO83"/>
      <c r="LRP83"/>
      <c r="LRQ83"/>
      <c r="LRR83"/>
      <c r="LRS83"/>
      <c r="LRT83"/>
      <c r="LRU83"/>
      <c r="LRV83"/>
      <c r="LRW83"/>
      <c r="LRX83"/>
      <c r="LRY83"/>
      <c r="LRZ83"/>
      <c r="LSA83"/>
      <c r="LSB83"/>
      <c r="LSC83"/>
      <c r="LSD83"/>
      <c r="LSE83"/>
      <c r="LSF83"/>
      <c r="LSG83"/>
      <c r="LSH83"/>
      <c r="LSI83"/>
      <c r="LSJ83"/>
      <c r="LSK83"/>
      <c r="LSL83"/>
      <c r="LSM83"/>
      <c r="LSN83"/>
      <c r="LSO83"/>
      <c r="LSP83"/>
      <c r="LSQ83"/>
      <c r="LSR83"/>
      <c r="LSS83"/>
      <c r="LST83"/>
      <c r="LSU83"/>
      <c r="LSV83"/>
      <c r="LSW83"/>
      <c r="LSX83"/>
      <c r="LSY83"/>
      <c r="LSZ83"/>
      <c r="LTA83"/>
      <c r="LTB83"/>
      <c r="LTC83"/>
      <c r="LTD83"/>
      <c r="LTE83"/>
      <c r="LTF83"/>
      <c r="LTG83"/>
      <c r="LTH83"/>
      <c r="LTI83"/>
      <c r="LTJ83"/>
      <c r="LTK83"/>
      <c r="LTL83"/>
      <c r="LTM83"/>
      <c r="LTN83"/>
      <c r="LTO83"/>
      <c r="LTP83"/>
      <c r="LTQ83"/>
      <c r="LTR83"/>
      <c r="LTS83"/>
      <c r="LTT83"/>
      <c r="LTU83"/>
      <c r="LTV83"/>
      <c r="LTW83"/>
      <c r="LTX83"/>
      <c r="LTY83"/>
      <c r="LTZ83"/>
      <c r="LUA83"/>
      <c r="LUB83"/>
      <c r="LUC83"/>
      <c r="LUD83"/>
      <c r="LUE83"/>
      <c r="LUF83"/>
      <c r="LUG83"/>
      <c r="LUH83"/>
      <c r="LUI83"/>
      <c r="LUJ83"/>
      <c r="LUK83"/>
      <c r="LUL83"/>
      <c r="LUM83"/>
      <c r="LUN83"/>
      <c r="LUO83"/>
      <c r="LUP83"/>
      <c r="LUQ83"/>
      <c r="LUR83"/>
      <c r="LUS83"/>
      <c r="LUT83"/>
      <c r="LUU83"/>
      <c r="LUV83"/>
      <c r="LUW83"/>
      <c r="LUX83"/>
      <c r="LUY83"/>
      <c r="LUZ83"/>
      <c r="LVA83"/>
      <c r="LVB83"/>
      <c r="LVC83"/>
      <c r="LVD83"/>
      <c r="LVE83"/>
      <c r="LVF83"/>
      <c r="LVG83"/>
      <c r="LVH83"/>
      <c r="LVI83"/>
      <c r="LVJ83"/>
      <c r="LVK83"/>
      <c r="LVL83"/>
      <c r="LVM83"/>
      <c r="LVN83"/>
      <c r="LVO83"/>
      <c r="LVP83"/>
      <c r="LVQ83"/>
      <c r="LVR83"/>
      <c r="LVS83"/>
      <c r="LVT83"/>
      <c r="LVU83"/>
      <c r="LVV83"/>
      <c r="LVW83"/>
      <c r="LVX83"/>
      <c r="LVY83"/>
      <c r="LVZ83"/>
      <c r="LWA83"/>
      <c r="LWB83"/>
      <c r="LWC83"/>
      <c r="LWD83"/>
      <c r="LWE83"/>
      <c r="LWF83"/>
      <c r="LWG83"/>
      <c r="LWH83"/>
      <c r="LWI83"/>
      <c r="LWJ83"/>
      <c r="LWK83"/>
      <c r="LWL83"/>
      <c r="LWM83"/>
      <c r="LWN83"/>
      <c r="LWO83"/>
      <c r="LWP83"/>
      <c r="LWQ83"/>
      <c r="LWR83"/>
      <c r="LWS83"/>
      <c r="LWT83"/>
      <c r="LWU83"/>
      <c r="LWV83"/>
      <c r="LWW83"/>
      <c r="LWX83"/>
      <c r="LWY83"/>
      <c r="LWZ83"/>
      <c r="LXA83"/>
      <c r="LXB83"/>
      <c r="LXC83"/>
      <c r="LXD83"/>
      <c r="LXE83"/>
      <c r="LXF83"/>
      <c r="LXG83"/>
      <c r="LXH83"/>
      <c r="LXI83"/>
      <c r="LXJ83"/>
      <c r="LXK83"/>
      <c r="LXL83"/>
      <c r="LXM83"/>
      <c r="LXN83"/>
      <c r="LXO83"/>
      <c r="LXP83"/>
      <c r="LXQ83"/>
      <c r="LXR83"/>
      <c r="LXS83"/>
      <c r="LXT83"/>
      <c r="LXU83"/>
      <c r="LXV83"/>
      <c r="LXW83"/>
      <c r="LXX83"/>
      <c r="LXY83"/>
      <c r="LXZ83"/>
      <c r="LYA83"/>
      <c r="LYB83"/>
      <c r="LYC83"/>
      <c r="LYD83"/>
      <c r="LYE83"/>
      <c r="LYF83"/>
      <c r="LYG83"/>
      <c r="LYH83"/>
      <c r="LYI83"/>
      <c r="LYJ83"/>
      <c r="LYK83"/>
      <c r="LYL83"/>
      <c r="LYM83"/>
      <c r="LYN83"/>
      <c r="LYO83"/>
      <c r="LYP83"/>
      <c r="LYQ83"/>
      <c r="LYR83"/>
      <c r="LYS83"/>
      <c r="LYT83"/>
      <c r="LYU83"/>
      <c r="LYV83"/>
      <c r="LYW83"/>
      <c r="LYX83"/>
      <c r="LYY83"/>
      <c r="LYZ83"/>
      <c r="LZA83"/>
      <c r="LZB83"/>
      <c r="LZC83"/>
      <c r="LZD83"/>
      <c r="LZE83"/>
      <c r="LZF83"/>
      <c r="LZG83"/>
      <c r="LZH83"/>
      <c r="LZI83"/>
      <c r="LZJ83"/>
      <c r="LZK83"/>
      <c r="LZL83"/>
      <c r="LZM83"/>
      <c r="LZN83"/>
      <c r="LZO83"/>
      <c r="LZP83"/>
      <c r="LZQ83"/>
      <c r="LZR83"/>
      <c r="LZS83"/>
      <c r="LZT83"/>
      <c r="LZU83"/>
      <c r="LZV83"/>
      <c r="LZW83"/>
      <c r="LZX83"/>
      <c r="LZY83"/>
      <c r="LZZ83"/>
      <c r="MAA83"/>
      <c r="MAB83"/>
      <c r="MAC83"/>
      <c r="MAD83"/>
      <c r="MAE83"/>
      <c r="MAF83"/>
      <c r="MAG83"/>
      <c r="MAH83"/>
      <c r="MAI83"/>
      <c r="MAJ83"/>
      <c r="MAK83"/>
      <c r="MAL83"/>
      <c r="MAM83"/>
      <c r="MAN83"/>
      <c r="MAO83"/>
      <c r="MAP83"/>
      <c r="MAQ83"/>
      <c r="MAR83"/>
      <c r="MAS83"/>
      <c r="MAT83"/>
      <c r="MAU83"/>
      <c r="MAV83"/>
      <c r="MAW83"/>
      <c r="MAX83"/>
      <c r="MAY83"/>
      <c r="MAZ83"/>
      <c r="MBA83"/>
      <c r="MBB83"/>
      <c r="MBC83"/>
      <c r="MBD83"/>
      <c r="MBE83"/>
      <c r="MBF83"/>
      <c r="MBG83"/>
      <c r="MBH83"/>
      <c r="MBI83"/>
      <c r="MBJ83"/>
      <c r="MBK83"/>
      <c r="MBL83"/>
      <c r="MBM83"/>
      <c r="MBN83"/>
      <c r="MBO83"/>
      <c r="MBP83"/>
      <c r="MBQ83"/>
      <c r="MBR83"/>
      <c r="MBS83"/>
      <c r="MBT83"/>
      <c r="MBU83"/>
      <c r="MBV83"/>
      <c r="MBW83"/>
      <c r="MBX83"/>
      <c r="MBY83"/>
      <c r="MBZ83"/>
      <c r="MCA83"/>
      <c r="MCB83"/>
      <c r="MCC83"/>
      <c r="MCD83"/>
      <c r="MCE83"/>
      <c r="MCF83"/>
      <c r="MCG83"/>
      <c r="MCH83"/>
      <c r="MCI83"/>
      <c r="MCJ83"/>
      <c r="MCK83"/>
      <c r="MCL83"/>
      <c r="MCM83"/>
      <c r="MCN83"/>
      <c r="MCO83"/>
      <c r="MCP83"/>
      <c r="MCQ83"/>
      <c r="MCR83"/>
      <c r="MCS83"/>
      <c r="MCT83"/>
      <c r="MCU83"/>
      <c r="MCV83"/>
      <c r="MCW83"/>
      <c r="MCX83"/>
      <c r="MCY83"/>
      <c r="MCZ83"/>
      <c r="MDA83"/>
      <c r="MDB83"/>
      <c r="MDC83"/>
      <c r="MDD83"/>
      <c r="MDE83"/>
      <c r="MDF83"/>
      <c r="MDG83"/>
      <c r="MDH83"/>
      <c r="MDI83"/>
      <c r="MDJ83"/>
      <c r="MDK83"/>
      <c r="MDL83"/>
      <c r="MDM83"/>
      <c r="MDN83"/>
      <c r="MDO83"/>
      <c r="MDP83"/>
      <c r="MDQ83"/>
      <c r="MDR83"/>
      <c r="MDS83"/>
      <c r="MDT83"/>
      <c r="MDU83"/>
      <c r="MDV83"/>
      <c r="MDW83"/>
      <c r="MDX83"/>
      <c r="MDY83"/>
      <c r="MDZ83"/>
      <c r="MEA83"/>
      <c r="MEB83"/>
      <c r="MEC83"/>
      <c r="MED83"/>
      <c r="MEE83"/>
      <c r="MEF83"/>
      <c r="MEG83"/>
      <c r="MEH83"/>
      <c r="MEI83"/>
      <c r="MEJ83"/>
      <c r="MEK83"/>
      <c r="MEL83"/>
      <c r="MEM83"/>
      <c r="MEN83"/>
      <c r="MEO83"/>
      <c r="MEP83"/>
      <c r="MEQ83"/>
      <c r="MER83"/>
      <c r="MES83"/>
      <c r="MET83"/>
      <c r="MEU83"/>
      <c r="MEV83"/>
      <c r="MEW83"/>
      <c r="MEX83"/>
      <c r="MEY83"/>
      <c r="MEZ83"/>
      <c r="MFA83"/>
      <c r="MFB83"/>
      <c r="MFC83"/>
      <c r="MFD83"/>
      <c r="MFE83"/>
      <c r="MFF83"/>
      <c r="MFG83"/>
      <c r="MFH83"/>
      <c r="MFI83"/>
      <c r="MFJ83"/>
      <c r="MFK83"/>
      <c r="MFL83"/>
      <c r="MFM83"/>
      <c r="MFN83"/>
      <c r="MFO83"/>
      <c r="MFP83"/>
      <c r="MFQ83"/>
      <c r="MFR83"/>
      <c r="MFS83"/>
      <c r="MFT83"/>
      <c r="MFU83"/>
      <c r="MFV83"/>
      <c r="MFW83"/>
      <c r="MFX83"/>
      <c r="MFY83"/>
      <c r="MFZ83"/>
      <c r="MGA83"/>
      <c r="MGB83"/>
      <c r="MGC83"/>
      <c r="MGD83"/>
      <c r="MGE83"/>
      <c r="MGF83"/>
      <c r="MGG83"/>
      <c r="MGH83"/>
      <c r="MGI83"/>
      <c r="MGJ83"/>
      <c r="MGK83"/>
      <c r="MGL83"/>
      <c r="MGM83"/>
      <c r="MGN83"/>
      <c r="MGO83"/>
      <c r="MGP83"/>
      <c r="MGQ83"/>
      <c r="MGR83"/>
      <c r="MGS83"/>
      <c r="MGT83"/>
      <c r="MGU83"/>
      <c r="MGV83"/>
      <c r="MGW83"/>
      <c r="MGX83"/>
      <c r="MGY83"/>
      <c r="MGZ83"/>
      <c r="MHA83"/>
      <c r="MHB83"/>
      <c r="MHC83"/>
      <c r="MHD83"/>
      <c r="MHE83"/>
      <c r="MHF83"/>
      <c r="MHG83"/>
      <c r="MHH83"/>
      <c r="MHI83"/>
      <c r="MHJ83"/>
      <c r="MHK83"/>
      <c r="MHL83"/>
      <c r="MHM83"/>
      <c r="MHN83"/>
      <c r="MHO83"/>
      <c r="MHP83"/>
      <c r="MHQ83"/>
      <c r="MHR83"/>
      <c r="MHS83"/>
      <c r="MHT83"/>
      <c r="MHU83"/>
      <c r="MHV83"/>
      <c r="MHW83"/>
      <c r="MHX83"/>
      <c r="MHY83"/>
      <c r="MHZ83"/>
      <c r="MIA83"/>
      <c r="MIB83"/>
      <c r="MIC83"/>
      <c r="MID83"/>
      <c r="MIE83"/>
      <c r="MIF83"/>
      <c r="MIG83"/>
      <c r="MIH83"/>
      <c r="MII83"/>
      <c r="MIJ83"/>
      <c r="MIK83"/>
      <c r="MIL83"/>
      <c r="MIM83"/>
      <c r="MIN83"/>
      <c r="MIO83"/>
      <c r="MIP83"/>
      <c r="MIQ83"/>
      <c r="MIR83"/>
      <c r="MIS83"/>
      <c r="MIT83"/>
      <c r="MIU83"/>
      <c r="MIV83"/>
      <c r="MIW83"/>
      <c r="MIX83"/>
      <c r="MIY83"/>
      <c r="MIZ83"/>
      <c r="MJA83"/>
      <c r="MJB83"/>
      <c r="MJC83"/>
      <c r="MJD83"/>
      <c r="MJE83"/>
      <c r="MJF83"/>
      <c r="MJG83"/>
      <c r="MJH83"/>
      <c r="MJI83"/>
      <c r="MJJ83"/>
      <c r="MJK83"/>
      <c r="MJL83"/>
      <c r="MJM83"/>
      <c r="MJN83"/>
      <c r="MJO83"/>
      <c r="MJP83"/>
      <c r="MJQ83"/>
      <c r="MJR83"/>
      <c r="MJS83"/>
      <c r="MJT83"/>
      <c r="MJU83"/>
      <c r="MJV83"/>
      <c r="MJW83"/>
      <c r="MJX83"/>
      <c r="MJY83"/>
      <c r="MJZ83"/>
      <c r="MKA83"/>
      <c r="MKB83"/>
      <c r="MKC83"/>
      <c r="MKD83"/>
      <c r="MKE83"/>
      <c r="MKF83"/>
      <c r="MKG83"/>
      <c r="MKH83"/>
      <c r="MKI83"/>
      <c r="MKJ83"/>
      <c r="MKK83"/>
      <c r="MKL83"/>
      <c r="MKM83"/>
      <c r="MKN83"/>
      <c r="MKO83"/>
      <c r="MKP83"/>
      <c r="MKQ83"/>
      <c r="MKR83"/>
      <c r="MKS83"/>
      <c r="MKT83"/>
      <c r="MKU83"/>
      <c r="MKV83"/>
      <c r="MKW83"/>
      <c r="MKX83"/>
      <c r="MKY83"/>
      <c r="MKZ83"/>
      <c r="MLA83"/>
      <c r="MLB83"/>
      <c r="MLC83"/>
      <c r="MLD83"/>
      <c r="MLE83"/>
      <c r="MLF83"/>
      <c r="MLG83"/>
      <c r="MLH83"/>
      <c r="MLI83"/>
      <c r="MLJ83"/>
      <c r="MLK83"/>
      <c r="MLL83"/>
      <c r="MLM83"/>
      <c r="MLN83"/>
      <c r="MLO83"/>
      <c r="MLP83"/>
      <c r="MLQ83"/>
      <c r="MLR83"/>
      <c r="MLS83"/>
      <c r="MLT83"/>
      <c r="MLU83"/>
      <c r="MLV83"/>
      <c r="MLW83"/>
      <c r="MLX83"/>
      <c r="MLY83"/>
      <c r="MLZ83"/>
      <c r="MMA83"/>
      <c r="MMB83"/>
      <c r="MMC83"/>
      <c r="MMD83"/>
      <c r="MME83"/>
      <c r="MMF83"/>
      <c r="MMG83"/>
      <c r="MMH83"/>
      <c r="MMI83"/>
      <c r="MMJ83"/>
      <c r="MMK83"/>
      <c r="MML83"/>
      <c r="MMM83"/>
      <c r="MMN83"/>
      <c r="MMO83"/>
      <c r="MMP83"/>
      <c r="MMQ83"/>
      <c r="MMR83"/>
      <c r="MMS83"/>
      <c r="MMT83"/>
      <c r="MMU83"/>
      <c r="MMV83"/>
      <c r="MMW83"/>
      <c r="MMX83"/>
      <c r="MMY83"/>
      <c r="MMZ83"/>
      <c r="MNA83"/>
      <c r="MNB83"/>
      <c r="MNC83"/>
      <c r="MND83"/>
      <c r="MNE83"/>
      <c r="MNF83"/>
      <c r="MNG83"/>
      <c r="MNH83"/>
      <c r="MNI83"/>
      <c r="MNJ83"/>
      <c r="MNK83"/>
      <c r="MNL83"/>
      <c r="MNM83"/>
      <c r="MNN83"/>
      <c r="MNO83"/>
      <c r="MNP83"/>
      <c r="MNQ83"/>
      <c r="MNR83"/>
      <c r="MNS83"/>
      <c r="MNT83"/>
      <c r="MNU83"/>
      <c r="MNV83"/>
      <c r="MNW83"/>
      <c r="MNX83"/>
      <c r="MNY83"/>
      <c r="MNZ83"/>
      <c r="MOA83"/>
      <c r="MOB83"/>
      <c r="MOC83"/>
      <c r="MOD83"/>
      <c r="MOE83"/>
      <c r="MOF83"/>
      <c r="MOG83"/>
      <c r="MOH83"/>
      <c r="MOI83"/>
      <c r="MOJ83"/>
      <c r="MOK83"/>
      <c r="MOL83"/>
      <c r="MOM83"/>
      <c r="MON83"/>
      <c r="MOO83"/>
      <c r="MOP83"/>
      <c r="MOQ83"/>
      <c r="MOR83"/>
      <c r="MOS83"/>
      <c r="MOT83"/>
      <c r="MOU83"/>
      <c r="MOV83"/>
      <c r="MOW83"/>
      <c r="MOX83"/>
      <c r="MOY83"/>
      <c r="MOZ83"/>
      <c r="MPA83"/>
      <c r="MPB83"/>
      <c r="MPC83"/>
      <c r="MPD83"/>
      <c r="MPE83"/>
      <c r="MPF83"/>
      <c r="MPG83"/>
      <c r="MPH83"/>
      <c r="MPI83"/>
      <c r="MPJ83"/>
      <c r="MPK83"/>
      <c r="MPL83"/>
      <c r="MPM83"/>
      <c r="MPN83"/>
      <c r="MPO83"/>
      <c r="MPP83"/>
      <c r="MPQ83"/>
      <c r="MPR83"/>
      <c r="MPS83"/>
      <c r="MPT83"/>
      <c r="MPU83"/>
      <c r="MPV83"/>
      <c r="MPW83"/>
      <c r="MPX83"/>
      <c r="MPY83"/>
      <c r="MPZ83"/>
      <c r="MQA83"/>
      <c r="MQB83"/>
      <c r="MQC83"/>
      <c r="MQD83"/>
      <c r="MQE83"/>
      <c r="MQF83"/>
      <c r="MQG83"/>
      <c r="MQH83"/>
      <c r="MQI83"/>
      <c r="MQJ83"/>
      <c r="MQK83"/>
      <c r="MQL83"/>
      <c r="MQM83"/>
      <c r="MQN83"/>
      <c r="MQO83"/>
      <c r="MQP83"/>
      <c r="MQQ83"/>
      <c r="MQR83"/>
      <c r="MQS83"/>
      <c r="MQT83"/>
      <c r="MQU83"/>
      <c r="MQV83"/>
      <c r="MQW83"/>
      <c r="MQX83"/>
      <c r="MQY83"/>
      <c r="MQZ83"/>
      <c r="MRA83"/>
      <c r="MRB83"/>
      <c r="MRC83"/>
      <c r="MRD83"/>
      <c r="MRE83"/>
      <c r="MRF83"/>
      <c r="MRG83"/>
      <c r="MRH83"/>
      <c r="MRI83"/>
      <c r="MRJ83"/>
      <c r="MRK83"/>
      <c r="MRL83"/>
      <c r="MRM83"/>
      <c r="MRN83"/>
      <c r="MRO83"/>
      <c r="MRP83"/>
      <c r="MRQ83"/>
      <c r="MRR83"/>
      <c r="MRS83"/>
      <c r="MRT83"/>
      <c r="MRU83"/>
      <c r="MRV83"/>
      <c r="MRW83"/>
      <c r="MRX83"/>
      <c r="MRY83"/>
      <c r="MRZ83"/>
      <c r="MSA83"/>
      <c r="MSB83"/>
      <c r="MSC83"/>
      <c r="MSD83"/>
      <c r="MSE83"/>
      <c r="MSF83"/>
      <c r="MSG83"/>
      <c r="MSH83"/>
      <c r="MSI83"/>
      <c r="MSJ83"/>
      <c r="MSK83"/>
      <c r="MSL83"/>
      <c r="MSM83"/>
      <c r="MSN83"/>
      <c r="MSO83"/>
      <c r="MSP83"/>
      <c r="MSQ83"/>
      <c r="MSR83"/>
      <c r="MSS83"/>
      <c r="MST83"/>
      <c r="MSU83"/>
      <c r="MSV83"/>
      <c r="MSW83"/>
      <c r="MSX83"/>
      <c r="MSY83"/>
      <c r="MSZ83"/>
      <c r="MTA83"/>
      <c r="MTB83"/>
      <c r="MTC83"/>
      <c r="MTD83"/>
      <c r="MTE83"/>
      <c r="MTF83"/>
      <c r="MTG83"/>
      <c r="MTH83"/>
      <c r="MTI83"/>
      <c r="MTJ83"/>
      <c r="MTK83"/>
      <c r="MTL83"/>
      <c r="MTM83"/>
      <c r="MTN83"/>
      <c r="MTO83"/>
      <c r="MTP83"/>
      <c r="MTQ83"/>
      <c r="MTR83"/>
      <c r="MTS83"/>
      <c r="MTT83"/>
      <c r="MTU83"/>
      <c r="MTV83"/>
      <c r="MTW83"/>
      <c r="MTX83"/>
      <c r="MTY83"/>
      <c r="MTZ83"/>
      <c r="MUA83"/>
      <c r="MUB83"/>
      <c r="MUC83"/>
      <c r="MUD83"/>
      <c r="MUE83"/>
      <c r="MUF83"/>
      <c r="MUG83"/>
      <c r="MUH83"/>
      <c r="MUI83"/>
      <c r="MUJ83"/>
      <c r="MUK83"/>
      <c r="MUL83"/>
      <c r="MUM83"/>
      <c r="MUN83"/>
      <c r="MUO83"/>
      <c r="MUP83"/>
      <c r="MUQ83"/>
      <c r="MUR83"/>
      <c r="MUS83"/>
      <c r="MUT83"/>
      <c r="MUU83"/>
      <c r="MUV83"/>
      <c r="MUW83"/>
      <c r="MUX83"/>
      <c r="MUY83"/>
      <c r="MUZ83"/>
      <c r="MVA83"/>
      <c r="MVB83"/>
      <c r="MVC83"/>
      <c r="MVD83"/>
      <c r="MVE83"/>
      <c r="MVF83"/>
      <c r="MVG83"/>
      <c r="MVH83"/>
      <c r="MVI83"/>
      <c r="MVJ83"/>
      <c r="MVK83"/>
      <c r="MVL83"/>
      <c r="MVM83"/>
      <c r="MVN83"/>
      <c r="MVO83"/>
      <c r="MVP83"/>
      <c r="MVQ83"/>
      <c r="MVR83"/>
      <c r="MVS83"/>
      <c r="MVT83"/>
      <c r="MVU83"/>
      <c r="MVV83"/>
      <c r="MVW83"/>
      <c r="MVX83"/>
      <c r="MVY83"/>
      <c r="MVZ83"/>
      <c r="MWA83"/>
      <c r="MWB83"/>
      <c r="MWC83"/>
      <c r="MWD83"/>
      <c r="MWE83"/>
      <c r="MWF83"/>
      <c r="MWG83"/>
      <c r="MWH83"/>
      <c r="MWI83"/>
      <c r="MWJ83"/>
      <c r="MWK83"/>
      <c r="MWL83"/>
      <c r="MWM83"/>
      <c r="MWN83"/>
      <c r="MWO83"/>
      <c r="MWP83"/>
      <c r="MWQ83"/>
      <c r="MWR83"/>
      <c r="MWS83"/>
      <c r="MWT83"/>
      <c r="MWU83"/>
      <c r="MWV83"/>
      <c r="MWW83"/>
      <c r="MWX83"/>
      <c r="MWY83"/>
      <c r="MWZ83"/>
      <c r="MXA83"/>
      <c r="MXB83"/>
      <c r="MXC83"/>
      <c r="MXD83"/>
      <c r="MXE83"/>
      <c r="MXF83"/>
      <c r="MXG83"/>
      <c r="MXH83"/>
      <c r="MXI83"/>
      <c r="MXJ83"/>
      <c r="MXK83"/>
      <c r="MXL83"/>
      <c r="MXM83"/>
      <c r="MXN83"/>
      <c r="MXO83"/>
      <c r="MXP83"/>
      <c r="MXQ83"/>
      <c r="MXR83"/>
      <c r="MXS83"/>
      <c r="MXT83"/>
      <c r="MXU83"/>
      <c r="MXV83"/>
      <c r="MXW83"/>
      <c r="MXX83"/>
      <c r="MXY83"/>
      <c r="MXZ83"/>
      <c r="MYA83"/>
      <c r="MYB83"/>
      <c r="MYC83"/>
      <c r="MYD83"/>
      <c r="MYE83"/>
      <c r="MYF83"/>
      <c r="MYG83"/>
      <c r="MYH83"/>
      <c r="MYI83"/>
      <c r="MYJ83"/>
      <c r="MYK83"/>
      <c r="MYL83"/>
      <c r="MYM83"/>
      <c r="MYN83"/>
      <c r="MYO83"/>
      <c r="MYP83"/>
      <c r="MYQ83"/>
      <c r="MYR83"/>
      <c r="MYS83"/>
      <c r="MYT83"/>
      <c r="MYU83"/>
      <c r="MYV83"/>
      <c r="MYW83"/>
      <c r="MYX83"/>
      <c r="MYY83"/>
      <c r="MYZ83"/>
      <c r="MZA83"/>
      <c r="MZB83"/>
      <c r="MZC83"/>
      <c r="MZD83"/>
      <c r="MZE83"/>
      <c r="MZF83"/>
      <c r="MZG83"/>
      <c r="MZH83"/>
      <c r="MZI83"/>
      <c r="MZJ83"/>
      <c r="MZK83"/>
      <c r="MZL83"/>
      <c r="MZM83"/>
      <c r="MZN83"/>
      <c r="MZO83"/>
      <c r="MZP83"/>
      <c r="MZQ83"/>
      <c r="MZR83"/>
      <c r="MZS83"/>
      <c r="MZT83"/>
      <c r="MZU83"/>
      <c r="MZV83"/>
      <c r="MZW83"/>
      <c r="MZX83"/>
      <c r="MZY83"/>
      <c r="MZZ83"/>
      <c r="NAA83"/>
      <c r="NAB83"/>
      <c r="NAC83"/>
      <c r="NAD83"/>
      <c r="NAE83"/>
      <c r="NAF83"/>
      <c r="NAG83"/>
      <c r="NAH83"/>
      <c r="NAI83"/>
      <c r="NAJ83"/>
      <c r="NAK83"/>
      <c r="NAL83"/>
      <c r="NAM83"/>
      <c r="NAN83"/>
      <c r="NAO83"/>
      <c r="NAP83"/>
      <c r="NAQ83"/>
      <c r="NAR83"/>
      <c r="NAS83"/>
      <c r="NAT83"/>
      <c r="NAU83"/>
      <c r="NAV83"/>
      <c r="NAW83"/>
      <c r="NAX83"/>
      <c r="NAY83"/>
      <c r="NAZ83"/>
      <c r="NBA83"/>
      <c r="NBB83"/>
      <c r="NBC83"/>
      <c r="NBD83"/>
      <c r="NBE83"/>
      <c r="NBF83"/>
      <c r="NBG83"/>
      <c r="NBH83"/>
      <c r="NBI83"/>
      <c r="NBJ83"/>
      <c r="NBK83"/>
      <c r="NBL83"/>
      <c r="NBM83"/>
      <c r="NBN83"/>
      <c r="NBO83"/>
      <c r="NBP83"/>
      <c r="NBQ83"/>
      <c r="NBR83"/>
      <c r="NBS83"/>
      <c r="NBT83"/>
      <c r="NBU83"/>
      <c r="NBV83"/>
      <c r="NBW83"/>
      <c r="NBX83"/>
      <c r="NBY83"/>
      <c r="NBZ83"/>
      <c r="NCA83"/>
      <c r="NCB83"/>
      <c r="NCC83"/>
      <c r="NCD83"/>
      <c r="NCE83"/>
      <c r="NCF83"/>
      <c r="NCG83"/>
      <c r="NCH83"/>
      <c r="NCI83"/>
      <c r="NCJ83"/>
      <c r="NCK83"/>
      <c r="NCL83"/>
      <c r="NCM83"/>
      <c r="NCN83"/>
      <c r="NCO83"/>
      <c r="NCP83"/>
      <c r="NCQ83"/>
      <c r="NCR83"/>
      <c r="NCS83"/>
      <c r="NCT83"/>
      <c r="NCU83"/>
      <c r="NCV83"/>
      <c r="NCW83"/>
      <c r="NCX83"/>
      <c r="NCY83"/>
      <c r="NCZ83"/>
      <c r="NDA83"/>
      <c r="NDB83"/>
      <c r="NDC83"/>
      <c r="NDD83"/>
      <c r="NDE83"/>
      <c r="NDF83"/>
      <c r="NDG83"/>
      <c r="NDH83"/>
      <c r="NDI83"/>
      <c r="NDJ83"/>
      <c r="NDK83"/>
      <c r="NDL83"/>
      <c r="NDM83"/>
      <c r="NDN83"/>
      <c r="NDO83"/>
      <c r="NDP83"/>
      <c r="NDQ83"/>
      <c r="NDR83"/>
      <c r="NDS83"/>
      <c r="NDT83"/>
      <c r="NDU83"/>
      <c r="NDV83"/>
      <c r="NDW83"/>
      <c r="NDX83"/>
      <c r="NDY83"/>
      <c r="NDZ83"/>
      <c r="NEA83"/>
      <c r="NEB83"/>
      <c r="NEC83"/>
      <c r="NED83"/>
      <c r="NEE83"/>
      <c r="NEF83"/>
      <c r="NEG83"/>
      <c r="NEH83"/>
      <c r="NEI83"/>
      <c r="NEJ83"/>
      <c r="NEK83"/>
      <c r="NEL83"/>
      <c r="NEM83"/>
      <c r="NEN83"/>
      <c r="NEO83"/>
      <c r="NEP83"/>
      <c r="NEQ83"/>
      <c r="NER83"/>
      <c r="NES83"/>
      <c r="NET83"/>
      <c r="NEU83"/>
      <c r="NEV83"/>
      <c r="NEW83"/>
      <c r="NEX83"/>
      <c r="NEY83"/>
      <c r="NEZ83"/>
      <c r="NFA83"/>
      <c r="NFB83"/>
      <c r="NFC83"/>
      <c r="NFD83"/>
      <c r="NFE83"/>
      <c r="NFF83"/>
      <c r="NFG83"/>
      <c r="NFH83"/>
      <c r="NFI83"/>
      <c r="NFJ83"/>
      <c r="NFK83"/>
      <c r="NFL83"/>
      <c r="NFM83"/>
      <c r="NFN83"/>
      <c r="NFO83"/>
      <c r="NFP83"/>
      <c r="NFQ83"/>
      <c r="NFR83"/>
      <c r="NFS83"/>
      <c r="NFT83"/>
      <c r="NFU83"/>
      <c r="NFV83"/>
      <c r="NFW83"/>
      <c r="NFX83"/>
      <c r="NFY83"/>
      <c r="NFZ83"/>
      <c r="NGA83"/>
      <c r="NGB83"/>
      <c r="NGC83"/>
      <c r="NGD83"/>
      <c r="NGE83"/>
      <c r="NGF83"/>
      <c r="NGG83"/>
      <c r="NGH83"/>
      <c r="NGI83"/>
      <c r="NGJ83"/>
      <c r="NGK83"/>
      <c r="NGL83"/>
      <c r="NGM83"/>
      <c r="NGN83"/>
      <c r="NGO83"/>
      <c r="NGP83"/>
      <c r="NGQ83"/>
      <c r="NGR83"/>
      <c r="NGS83"/>
      <c r="NGT83"/>
      <c r="NGU83"/>
      <c r="NGV83"/>
      <c r="NGW83"/>
      <c r="NGX83"/>
      <c r="NGY83"/>
      <c r="NGZ83"/>
      <c r="NHA83"/>
      <c r="NHB83"/>
      <c r="NHC83"/>
      <c r="NHD83"/>
      <c r="NHE83"/>
      <c r="NHF83"/>
      <c r="NHG83"/>
      <c r="NHH83"/>
      <c r="NHI83"/>
      <c r="NHJ83"/>
      <c r="NHK83"/>
      <c r="NHL83"/>
      <c r="NHM83"/>
      <c r="NHN83"/>
      <c r="NHO83"/>
      <c r="NHP83"/>
      <c r="NHQ83"/>
      <c r="NHR83"/>
      <c r="NHS83"/>
      <c r="NHT83"/>
      <c r="NHU83"/>
      <c r="NHV83"/>
      <c r="NHW83"/>
      <c r="NHX83"/>
      <c r="NHY83"/>
      <c r="NHZ83"/>
      <c r="NIA83"/>
      <c r="NIB83"/>
      <c r="NIC83"/>
      <c r="NID83"/>
      <c r="NIE83"/>
      <c r="NIF83"/>
      <c r="NIG83"/>
      <c r="NIH83"/>
      <c r="NII83"/>
      <c r="NIJ83"/>
      <c r="NIK83"/>
      <c r="NIL83"/>
      <c r="NIM83"/>
      <c r="NIN83"/>
      <c r="NIO83"/>
      <c r="NIP83"/>
      <c r="NIQ83"/>
      <c r="NIR83"/>
      <c r="NIS83"/>
      <c r="NIT83"/>
      <c r="NIU83"/>
      <c r="NIV83"/>
      <c r="NIW83"/>
      <c r="NIX83"/>
      <c r="NIY83"/>
      <c r="NIZ83"/>
      <c r="NJA83"/>
      <c r="NJB83"/>
      <c r="NJC83"/>
      <c r="NJD83"/>
      <c r="NJE83"/>
      <c r="NJF83"/>
      <c r="NJG83"/>
      <c r="NJH83"/>
      <c r="NJI83"/>
      <c r="NJJ83"/>
      <c r="NJK83"/>
      <c r="NJL83"/>
      <c r="NJM83"/>
      <c r="NJN83"/>
      <c r="NJO83"/>
      <c r="NJP83"/>
      <c r="NJQ83"/>
      <c r="NJR83"/>
      <c r="NJS83"/>
      <c r="NJT83"/>
      <c r="NJU83"/>
      <c r="NJV83"/>
      <c r="NJW83"/>
      <c r="NJX83"/>
      <c r="NJY83"/>
      <c r="NJZ83"/>
      <c r="NKA83"/>
      <c r="NKB83"/>
      <c r="NKC83"/>
      <c r="NKD83"/>
      <c r="NKE83"/>
      <c r="NKF83"/>
      <c r="NKG83"/>
      <c r="NKH83"/>
      <c r="NKI83"/>
      <c r="NKJ83"/>
      <c r="NKK83"/>
      <c r="NKL83"/>
      <c r="NKM83"/>
      <c r="NKN83"/>
      <c r="NKO83"/>
      <c r="NKP83"/>
      <c r="NKQ83"/>
      <c r="NKR83"/>
      <c r="NKS83"/>
      <c r="NKT83"/>
      <c r="NKU83"/>
      <c r="NKV83"/>
      <c r="NKW83"/>
      <c r="NKX83"/>
      <c r="NKY83"/>
      <c r="NKZ83"/>
      <c r="NLA83"/>
      <c r="NLB83"/>
      <c r="NLC83"/>
      <c r="NLD83"/>
      <c r="NLE83"/>
      <c r="NLF83"/>
      <c r="NLG83"/>
      <c r="NLH83"/>
      <c r="NLI83"/>
      <c r="NLJ83"/>
      <c r="NLK83"/>
      <c r="NLL83"/>
      <c r="NLM83"/>
      <c r="NLN83"/>
      <c r="NLO83"/>
      <c r="NLP83"/>
      <c r="NLQ83"/>
      <c r="NLR83"/>
      <c r="NLS83"/>
      <c r="NLT83"/>
      <c r="NLU83"/>
      <c r="NLV83"/>
      <c r="NLW83"/>
      <c r="NLX83"/>
      <c r="NLY83"/>
      <c r="NLZ83"/>
      <c r="NMA83"/>
      <c r="NMB83"/>
      <c r="NMC83"/>
      <c r="NMD83"/>
      <c r="NME83"/>
      <c r="NMF83"/>
      <c r="NMG83"/>
      <c r="NMH83"/>
      <c r="NMI83"/>
      <c r="NMJ83"/>
      <c r="NMK83"/>
      <c r="NML83"/>
      <c r="NMM83"/>
      <c r="NMN83"/>
      <c r="NMO83"/>
      <c r="NMP83"/>
      <c r="NMQ83"/>
      <c r="NMR83"/>
      <c r="NMS83"/>
      <c r="NMT83"/>
      <c r="NMU83"/>
      <c r="NMV83"/>
      <c r="NMW83"/>
      <c r="NMX83"/>
      <c r="NMY83"/>
      <c r="NMZ83"/>
      <c r="NNA83"/>
      <c r="NNB83"/>
      <c r="NNC83"/>
      <c r="NND83"/>
      <c r="NNE83"/>
      <c r="NNF83"/>
      <c r="NNG83"/>
      <c r="NNH83"/>
      <c r="NNI83"/>
      <c r="NNJ83"/>
      <c r="NNK83"/>
      <c r="NNL83"/>
      <c r="NNM83"/>
      <c r="NNN83"/>
      <c r="NNO83"/>
      <c r="NNP83"/>
      <c r="NNQ83"/>
      <c r="NNR83"/>
      <c r="NNS83"/>
      <c r="NNT83"/>
      <c r="NNU83"/>
      <c r="NNV83"/>
      <c r="NNW83"/>
      <c r="NNX83"/>
      <c r="NNY83"/>
      <c r="NNZ83"/>
      <c r="NOA83"/>
      <c r="NOB83"/>
      <c r="NOC83"/>
      <c r="NOD83"/>
      <c r="NOE83"/>
      <c r="NOF83"/>
      <c r="NOG83"/>
      <c r="NOH83"/>
      <c r="NOI83"/>
      <c r="NOJ83"/>
      <c r="NOK83"/>
      <c r="NOL83"/>
      <c r="NOM83"/>
      <c r="NON83"/>
      <c r="NOO83"/>
      <c r="NOP83"/>
      <c r="NOQ83"/>
      <c r="NOR83"/>
      <c r="NOS83"/>
      <c r="NOT83"/>
      <c r="NOU83"/>
      <c r="NOV83"/>
      <c r="NOW83"/>
      <c r="NOX83"/>
      <c r="NOY83"/>
      <c r="NOZ83"/>
      <c r="NPA83"/>
      <c r="NPB83"/>
      <c r="NPC83"/>
      <c r="NPD83"/>
      <c r="NPE83"/>
      <c r="NPF83"/>
      <c r="NPG83"/>
      <c r="NPH83"/>
      <c r="NPI83"/>
      <c r="NPJ83"/>
      <c r="NPK83"/>
      <c r="NPL83"/>
      <c r="NPM83"/>
      <c r="NPN83"/>
      <c r="NPO83"/>
      <c r="NPP83"/>
      <c r="NPQ83"/>
      <c r="NPR83"/>
      <c r="NPS83"/>
      <c r="NPT83"/>
      <c r="NPU83"/>
      <c r="NPV83"/>
      <c r="NPW83"/>
      <c r="NPX83"/>
      <c r="NPY83"/>
      <c r="NPZ83"/>
      <c r="NQA83"/>
      <c r="NQB83"/>
      <c r="NQC83"/>
      <c r="NQD83"/>
      <c r="NQE83"/>
      <c r="NQF83"/>
      <c r="NQG83"/>
      <c r="NQH83"/>
      <c r="NQI83"/>
      <c r="NQJ83"/>
      <c r="NQK83"/>
      <c r="NQL83"/>
      <c r="NQM83"/>
      <c r="NQN83"/>
      <c r="NQO83"/>
      <c r="NQP83"/>
      <c r="NQQ83"/>
      <c r="NQR83"/>
      <c r="NQS83"/>
      <c r="NQT83"/>
      <c r="NQU83"/>
      <c r="NQV83"/>
      <c r="NQW83"/>
      <c r="NQX83"/>
      <c r="NQY83"/>
      <c r="NQZ83"/>
      <c r="NRA83"/>
      <c r="NRB83"/>
      <c r="NRC83"/>
      <c r="NRD83"/>
      <c r="NRE83"/>
      <c r="NRF83"/>
      <c r="NRG83"/>
      <c r="NRH83"/>
      <c r="NRI83"/>
    </row>
    <row r="84" spans="1:9941" s="30" customFormat="1" ht="12.75" customHeight="1" thickBot="1" x14ac:dyDescent="0.25">
      <c r="A84" s="70" t="s">
        <v>24</v>
      </c>
      <c r="B84" s="479" t="s">
        <v>588</v>
      </c>
      <c r="C84" s="1428">
        <f>+C69+C73+C77+C80</f>
        <v>4124626092</v>
      </c>
      <c r="D84" s="327">
        <f t="shared" ref="D84:K84" si="27">+D69+D73+D77+D80</f>
        <v>5394179861</v>
      </c>
      <c r="E84" s="712">
        <f t="shared" si="27"/>
        <v>0</v>
      </c>
      <c r="F84" s="712">
        <f t="shared" si="27"/>
        <v>0</v>
      </c>
      <c r="G84" s="712">
        <f t="shared" si="27"/>
        <v>0</v>
      </c>
      <c r="H84" s="81">
        <f t="shared" si="23"/>
        <v>1269553769</v>
      </c>
      <c r="I84" s="831">
        <f t="shared" si="27"/>
        <v>0</v>
      </c>
      <c r="J84" s="81">
        <f t="shared" si="27"/>
        <v>0</v>
      </c>
      <c r="K84" s="81">
        <f t="shared" si="27"/>
        <v>0</v>
      </c>
      <c r="L84" s="81" t="e">
        <f t="shared" ref="L84" si="28">+L69+L73+L77+L80</f>
        <v>#DIV/0!</v>
      </c>
      <c r="M84"/>
      <c r="N84"/>
      <c r="O84" s="1293"/>
      <c r="P84" s="1293"/>
      <c r="Q84" s="1293"/>
      <c r="R84" s="1293"/>
      <c r="S84" s="1293"/>
      <c r="T84" s="1293"/>
      <c r="U84" s="1293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  <c r="AQV84"/>
      <c r="AQW84"/>
      <c r="AQX84"/>
      <c r="AQY84"/>
      <c r="AQZ84"/>
      <c r="ARA84"/>
      <c r="ARB84"/>
      <c r="ARC84"/>
      <c r="ARD84"/>
      <c r="ARE84"/>
      <c r="ARF84"/>
      <c r="ARG84"/>
      <c r="ARH84"/>
      <c r="ARI84"/>
      <c r="ARJ84"/>
      <c r="ARK84"/>
      <c r="ARL84"/>
      <c r="ARM84"/>
      <c r="ARN84"/>
      <c r="ARO84"/>
      <c r="ARP84"/>
      <c r="ARQ84"/>
      <c r="ARR84"/>
      <c r="ARS84"/>
      <c r="ART84"/>
      <c r="ARU84"/>
      <c r="ARV84"/>
      <c r="ARW84"/>
      <c r="ARX84"/>
      <c r="ARY84"/>
      <c r="ARZ84"/>
      <c r="ASA84"/>
      <c r="ASB84"/>
      <c r="ASC84"/>
      <c r="ASD84"/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/>
      <c r="AUS84"/>
      <c r="AUT84"/>
      <c r="AUU84"/>
      <c r="AUV84"/>
      <c r="AUW84"/>
      <c r="AUX84"/>
      <c r="AUY84"/>
      <c r="AUZ84"/>
      <c r="AVA84"/>
      <c r="AVB84"/>
      <c r="AVC84"/>
      <c r="AVD84"/>
      <c r="AVE84"/>
      <c r="AVF84"/>
      <c r="AVG84"/>
      <c r="AVH84"/>
      <c r="AVI84"/>
      <c r="AVJ84"/>
      <c r="AVK84"/>
      <c r="AVL84"/>
      <c r="AVM84"/>
      <c r="AVN84"/>
      <c r="AVO84"/>
      <c r="AVP84"/>
      <c r="AVQ84"/>
      <c r="AVR84"/>
      <c r="AVS84"/>
      <c r="AVT84"/>
      <c r="AVU84"/>
      <c r="AVV84"/>
      <c r="AVW84"/>
      <c r="AVX84"/>
      <c r="AVY84"/>
      <c r="AVZ84"/>
      <c r="AWA84"/>
      <c r="AWB84"/>
      <c r="AWC84"/>
      <c r="AWD84"/>
      <c r="AWE84"/>
      <c r="AWF84"/>
      <c r="AWG84"/>
      <c r="AWH84"/>
      <c r="AWI84"/>
      <c r="AWJ84"/>
      <c r="AWK84"/>
      <c r="AWL84"/>
      <c r="AWM84"/>
      <c r="AWN84"/>
      <c r="AWO84"/>
      <c r="AWP84"/>
      <c r="AWQ84"/>
      <c r="AWR84"/>
      <c r="AWS84"/>
      <c r="AWT84"/>
      <c r="AWU84"/>
      <c r="AWV84"/>
      <c r="AWW84"/>
      <c r="AWX84"/>
      <c r="AWY84"/>
      <c r="AWZ84"/>
      <c r="AXA84"/>
      <c r="AXB84"/>
      <c r="AXC84"/>
      <c r="AXD84"/>
      <c r="AXE84"/>
      <c r="AXF84"/>
      <c r="AXG84"/>
      <c r="AXH84"/>
      <c r="AXI84"/>
      <c r="AXJ84"/>
      <c r="AXK84"/>
      <c r="AXL84"/>
      <c r="AXM84"/>
      <c r="AXN84"/>
      <c r="AXO84"/>
      <c r="AXP84"/>
      <c r="AXQ84"/>
      <c r="AXR84"/>
      <c r="AXS84"/>
      <c r="AXT84"/>
      <c r="AXU84"/>
      <c r="AXV84"/>
      <c r="AXW84"/>
      <c r="AXX84"/>
      <c r="AXY84"/>
      <c r="AXZ84"/>
      <c r="AYA84"/>
      <c r="AYB84"/>
      <c r="AYC84"/>
      <c r="AYD84"/>
      <c r="AYE84"/>
      <c r="AYF84"/>
      <c r="AYG84"/>
      <c r="AYH84"/>
      <c r="AYI84"/>
      <c r="AYJ84"/>
      <c r="AYK84"/>
      <c r="AYL84"/>
      <c r="AYM84"/>
      <c r="AYN84"/>
      <c r="AYO84"/>
      <c r="AYP84"/>
      <c r="AYQ84"/>
      <c r="AYR84"/>
      <c r="AYS84"/>
      <c r="AYT84"/>
      <c r="AYU84"/>
      <c r="AYV84"/>
      <c r="AYW84"/>
      <c r="AYX84"/>
      <c r="AYY84"/>
      <c r="AYZ84"/>
      <c r="AZA84"/>
      <c r="AZB84"/>
      <c r="AZC84"/>
      <c r="AZD84"/>
      <c r="AZE84"/>
      <c r="AZF84"/>
      <c r="AZG84"/>
      <c r="AZH84"/>
      <c r="AZI84"/>
      <c r="AZJ84"/>
      <c r="AZK84"/>
      <c r="AZL84"/>
      <c r="AZM84"/>
      <c r="AZN84"/>
      <c r="AZO84"/>
      <c r="AZP84"/>
      <c r="AZQ84"/>
      <c r="AZR84"/>
      <c r="AZS84"/>
      <c r="AZT84"/>
      <c r="AZU84"/>
      <c r="AZV84"/>
      <c r="AZW84"/>
      <c r="AZX84"/>
      <c r="AZY84"/>
      <c r="AZZ84"/>
      <c r="BAA84"/>
      <c r="BAB84"/>
      <c r="BAC84"/>
      <c r="BAD84"/>
      <c r="BAE84"/>
      <c r="BAF84"/>
      <c r="BAG84"/>
      <c r="BAH84"/>
      <c r="BAI84"/>
      <c r="BAJ84"/>
      <c r="BAK84"/>
      <c r="BAL84"/>
      <c r="BAM84"/>
      <c r="BAN84"/>
      <c r="BAO84"/>
      <c r="BAP84"/>
      <c r="BAQ84"/>
      <c r="BAR84"/>
      <c r="BAS84"/>
      <c r="BAT84"/>
      <c r="BAU84"/>
      <c r="BAV84"/>
      <c r="BAW84"/>
      <c r="BAX84"/>
      <c r="BAY84"/>
      <c r="BAZ84"/>
      <c r="BBA84"/>
      <c r="BBB84"/>
      <c r="BBC84"/>
      <c r="BBD84"/>
      <c r="BBE84"/>
      <c r="BBF84"/>
      <c r="BBG84"/>
      <c r="BBH84"/>
      <c r="BBI84"/>
      <c r="BBJ84"/>
      <c r="BBK84"/>
      <c r="BBL84"/>
      <c r="BBM84"/>
      <c r="BBN84"/>
      <c r="BBO84"/>
      <c r="BBP84"/>
      <c r="BBQ84"/>
      <c r="BBR84"/>
      <c r="BBS84"/>
      <c r="BBT84"/>
      <c r="BBU84"/>
      <c r="BBV84"/>
      <c r="BBW84"/>
      <c r="BBX84"/>
      <c r="BBY84"/>
      <c r="BBZ84"/>
      <c r="BCA84"/>
      <c r="BCB84"/>
      <c r="BCC84"/>
      <c r="BCD84"/>
      <c r="BCE84"/>
      <c r="BCF84"/>
      <c r="BCG84"/>
      <c r="BCH84"/>
      <c r="BCI84"/>
      <c r="BCJ84"/>
      <c r="BCK84"/>
      <c r="BCL84"/>
      <c r="BCM84"/>
      <c r="BCN84"/>
      <c r="BCO84"/>
      <c r="BCP84"/>
      <c r="BCQ84"/>
      <c r="BCR84"/>
      <c r="BCS84"/>
      <c r="BCT84"/>
      <c r="BCU84"/>
      <c r="BCV84"/>
      <c r="BCW84"/>
      <c r="BCX84"/>
      <c r="BCY84"/>
      <c r="BCZ84"/>
      <c r="BDA84"/>
      <c r="BDB84"/>
      <c r="BDC84"/>
      <c r="BDD84"/>
      <c r="BDE84"/>
      <c r="BDF84"/>
      <c r="BDG84"/>
      <c r="BDH84"/>
      <c r="BDI84"/>
      <c r="BDJ84"/>
      <c r="BDK84"/>
      <c r="BDL84"/>
      <c r="BDM84"/>
      <c r="BDN84"/>
      <c r="BDO84"/>
      <c r="BDP84"/>
      <c r="BDQ84"/>
      <c r="BDR84"/>
      <c r="BDS84"/>
      <c r="BDT84"/>
      <c r="BDU84"/>
      <c r="BDV84"/>
      <c r="BDW84"/>
      <c r="BDX84"/>
      <c r="BDY84"/>
      <c r="BDZ84"/>
      <c r="BEA84"/>
      <c r="BEB84"/>
      <c r="BEC84"/>
      <c r="BED84"/>
      <c r="BEE84"/>
      <c r="BEF84"/>
      <c r="BEG84"/>
      <c r="BEH84"/>
      <c r="BEI84"/>
      <c r="BEJ84"/>
      <c r="BEK84"/>
      <c r="BEL84"/>
      <c r="BEM84"/>
      <c r="BEN84"/>
      <c r="BEO84"/>
      <c r="BEP84"/>
      <c r="BEQ84"/>
      <c r="BER84"/>
      <c r="BES84"/>
      <c r="BET84"/>
      <c r="BEU84"/>
      <c r="BEV84"/>
      <c r="BEW84"/>
      <c r="BEX84"/>
      <c r="BEY84"/>
      <c r="BEZ84"/>
      <c r="BFA84"/>
      <c r="BFB84"/>
      <c r="BFC84"/>
      <c r="BFD84"/>
      <c r="BFE84"/>
      <c r="BFF84"/>
      <c r="BFG84"/>
      <c r="BFH84"/>
      <c r="BFI84"/>
      <c r="BFJ84"/>
      <c r="BFK84"/>
      <c r="BFL84"/>
      <c r="BFM84"/>
      <c r="BFN84"/>
      <c r="BFO84"/>
      <c r="BFP84"/>
      <c r="BFQ84"/>
      <c r="BFR84"/>
      <c r="BFS84"/>
      <c r="BFT84"/>
      <c r="BFU84"/>
      <c r="BFV84"/>
      <c r="BFW84"/>
      <c r="BFX84"/>
      <c r="BFY84"/>
      <c r="BFZ84"/>
      <c r="BGA84"/>
      <c r="BGB84"/>
      <c r="BGC84"/>
      <c r="BGD84"/>
      <c r="BGE84"/>
      <c r="BGF84"/>
      <c r="BGG84"/>
      <c r="BGH84"/>
      <c r="BGI84"/>
      <c r="BGJ84"/>
      <c r="BGK84"/>
      <c r="BGL84"/>
      <c r="BGM84"/>
      <c r="BGN84"/>
      <c r="BGO84"/>
      <c r="BGP84"/>
      <c r="BGQ84"/>
      <c r="BGR84"/>
      <c r="BGS84"/>
      <c r="BGT84"/>
      <c r="BGU84"/>
      <c r="BGV84"/>
      <c r="BGW84"/>
      <c r="BGX84"/>
      <c r="BGY84"/>
      <c r="BGZ84"/>
      <c r="BHA84"/>
      <c r="BHB84"/>
      <c r="BHC84"/>
      <c r="BHD84"/>
      <c r="BHE84"/>
      <c r="BHF84"/>
      <c r="BHG84"/>
      <c r="BHH84"/>
      <c r="BHI84"/>
      <c r="BHJ84"/>
      <c r="BHK84"/>
      <c r="BHL84"/>
      <c r="BHM84"/>
      <c r="BHN84"/>
      <c r="BHO84"/>
      <c r="BHP84"/>
      <c r="BHQ84"/>
      <c r="BHR84"/>
      <c r="BHS84"/>
      <c r="BHT84"/>
      <c r="BHU84"/>
      <c r="BHV84"/>
      <c r="BHW84"/>
      <c r="BHX84"/>
      <c r="BHY84"/>
      <c r="BHZ84"/>
      <c r="BIA84"/>
      <c r="BIB84"/>
      <c r="BIC84"/>
      <c r="BID84"/>
      <c r="BIE84"/>
      <c r="BIF84"/>
      <c r="BIG84"/>
      <c r="BIH84"/>
      <c r="BII84"/>
      <c r="BIJ84"/>
      <c r="BIK84"/>
      <c r="BIL84"/>
      <c r="BIM84"/>
      <c r="BIN84"/>
      <c r="BIO84"/>
      <c r="BIP84"/>
      <c r="BIQ84"/>
      <c r="BIR84"/>
      <c r="BIS84"/>
      <c r="BIT84"/>
      <c r="BIU84"/>
      <c r="BIV84"/>
      <c r="BIW84"/>
      <c r="BIX84"/>
      <c r="BIY84"/>
      <c r="BIZ84"/>
      <c r="BJA84"/>
      <c r="BJB84"/>
      <c r="BJC84"/>
      <c r="BJD84"/>
      <c r="BJE84"/>
      <c r="BJF84"/>
      <c r="BJG84"/>
      <c r="BJH84"/>
      <c r="BJI84"/>
      <c r="BJJ84"/>
      <c r="BJK84"/>
      <c r="BJL84"/>
      <c r="BJM84"/>
      <c r="BJN84"/>
      <c r="BJO84"/>
      <c r="BJP84"/>
      <c r="BJQ84"/>
      <c r="BJR84"/>
      <c r="BJS84"/>
      <c r="BJT84"/>
      <c r="BJU84"/>
      <c r="BJV84"/>
      <c r="BJW84"/>
      <c r="BJX84"/>
      <c r="BJY84"/>
      <c r="BJZ84"/>
      <c r="BKA84"/>
      <c r="BKB84"/>
      <c r="BKC84"/>
      <c r="BKD84"/>
      <c r="BKE84"/>
      <c r="BKF84"/>
      <c r="BKG84"/>
      <c r="BKH84"/>
      <c r="BKI84"/>
      <c r="BKJ84"/>
      <c r="BKK84"/>
      <c r="BKL84"/>
      <c r="BKM84"/>
      <c r="BKN84"/>
      <c r="BKO84"/>
      <c r="BKP84"/>
      <c r="BKQ84"/>
      <c r="BKR84"/>
      <c r="BKS84"/>
      <c r="BKT84"/>
      <c r="BKU84"/>
      <c r="BKV84"/>
      <c r="BKW84"/>
      <c r="BKX84"/>
      <c r="BKY84"/>
      <c r="BKZ84"/>
      <c r="BLA84"/>
      <c r="BLB84"/>
      <c r="BLC84"/>
      <c r="BLD84"/>
      <c r="BLE84"/>
      <c r="BLF84"/>
      <c r="BLG84"/>
      <c r="BLH84"/>
      <c r="BLI84"/>
      <c r="BLJ84"/>
      <c r="BLK84"/>
      <c r="BLL84"/>
      <c r="BLM84"/>
      <c r="BLN84"/>
      <c r="BLO84"/>
      <c r="BLP84"/>
      <c r="BLQ84"/>
      <c r="BLR84"/>
      <c r="BLS84"/>
      <c r="BLT84"/>
      <c r="BLU84"/>
      <c r="BLV84"/>
      <c r="BLW84"/>
      <c r="BLX84"/>
      <c r="BLY84"/>
      <c r="BLZ84"/>
      <c r="BMA84"/>
      <c r="BMB84"/>
      <c r="BMC84"/>
      <c r="BMD84"/>
      <c r="BME84"/>
      <c r="BMF84"/>
      <c r="BMG84"/>
      <c r="BMH84"/>
      <c r="BMI84"/>
      <c r="BMJ84"/>
      <c r="BMK84"/>
      <c r="BML84"/>
      <c r="BMM84"/>
      <c r="BMN84"/>
      <c r="BMO84"/>
      <c r="BMP84"/>
      <c r="BMQ84"/>
      <c r="BMR84"/>
      <c r="BMS84"/>
      <c r="BMT84"/>
      <c r="BMU84"/>
      <c r="BMV84"/>
      <c r="BMW84"/>
      <c r="BMX84"/>
      <c r="BMY84"/>
      <c r="BMZ84"/>
      <c r="BNA84"/>
      <c r="BNB84"/>
      <c r="BNC84"/>
      <c r="BND84"/>
      <c r="BNE84"/>
      <c r="BNF84"/>
      <c r="BNG84"/>
      <c r="BNH84"/>
      <c r="BNI84"/>
      <c r="BNJ84"/>
      <c r="BNK84"/>
      <c r="BNL84"/>
      <c r="BNM84"/>
      <c r="BNN84"/>
      <c r="BNO84"/>
      <c r="BNP84"/>
      <c r="BNQ84"/>
      <c r="BNR84"/>
      <c r="BNS84"/>
      <c r="BNT84"/>
      <c r="BNU84"/>
      <c r="BNV84"/>
      <c r="BNW84"/>
      <c r="BNX84"/>
      <c r="BNY84"/>
      <c r="BNZ84"/>
      <c r="BOA84"/>
      <c r="BOB84"/>
      <c r="BOC84"/>
      <c r="BOD84"/>
      <c r="BOE84"/>
      <c r="BOF84"/>
      <c r="BOG84"/>
      <c r="BOH84"/>
      <c r="BOI84"/>
      <c r="BOJ84"/>
      <c r="BOK84"/>
      <c r="BOL84"/>
      <c r="BOM84"/>
      <c r="BON84"/>
      <c r="BOO84"/>
      <c r="BOP84"/>
      <c r="BOQ84"/>
      <c r="BOR84"/>
      <c r="BOS84"/>
      <c r="BOT84"/>
      <c r="BOU84"/>
      <c r="BOV84"/>
      <c r="BOW84"/>
      <c r="BOX84"/>
      <c r="BOY84"/>
      <c r="BOZ84"/>
      <c r="BPA84"/>
      <c r="BPB84"/>
      <c r="BPC84"/>
      <c r="BPD84"/>
      <c r="BPE84"/>
      <c r="BPF84"/>
      <c r="BPG84"/>
      <c r="BPH84"/>
      <c r="BPI84"/>
      <c r="BPJ84"/>
      <c r="BPK84"/>
      <c r="BPL84"/>
      <c r="BPM84"/>
      <c r="BPN84"/>
      <c r="BPO84"/>
      <c r="BPP84"/>
      <c r="BPQ84"/>
      <c r="BPR84"/>
      <c r="BPS84"/>
      <c r="BPT84"/>
      <c r="BPU84"/>
      <c r="BPV84"/>
      <c r="BPW84"/>
      <c r="BPX84"/>
      <c r="BPY84"/>
      <c r="BPZ84"/>
      <c r="BQA84"/>
      <c r="BQB84"/>
      <c r="BQC84"/>
      <c r="BQD84"/>
      <c r="BQE84"/>
      <c r="BQF84"/>
      <c r="BQG84"/>
      <c r="BQH84"/>
      <c r="BQI84"/>
      <c r="BQJ84"/>
      <c r="BQK84"/>
      <c r="BQL84"/>
      <c r="BQM84"/>
      <c r="BQN84"/>
      <c r="BQO84"/>
      <c r="BQP84"/>
      <c r="BQQ84"/>
      <c r="BQR84"/>
      <c r="BQS84"/>
      <c r="BQT84"/>
      <c r="BQU84"/>
      <c r="BQV84"/>
      <c r="BQW84"/>
      <c r="BQX84"/>
      <c r="BQY84"/>
      <c r="BQZ84"/>
      <c r="BRA84"/>
      <c r="BRB84"/>
      <c r="BRC84"/>
      <c r="BRD84"/>
      <c r="BRE84"/>
      <c r="BRF84"/>
      <c r="BRG84"/>
      <c r="BRH84"/>
      <c r="BRI84"/>
      <c r="BRJ84"/>
      <c r="BRK84"/>
      <c r="BRL84"/>
      <c r="BRM84"/>
      <c r="BRN84"/>
      <c r="BRO84"/>
      <c r="BRP84"/>
      <c r="BRQ84"/>
      <c r="BRR84"/>
      <c r="BRS84"/>
      <c r="BRT84"/>
      <c r="BRU84"/>
      <c r="BRV84"/>
      <c r="BRW84"/>
      <c r="BRX84"/>
      <c r="BRY84"/>
      <c r="BRZ84"/>
      <c r="BSA84"/>
      <c r="BSB84"/>
      <c r="BSC84"/>
      <c r="BSD84"/>
      <c r="BSE84"/>
      <c r="BSF84"/>
      <c r="BSG84"/>
      <c r="BSH84"/>
      <c r="BSI84"/>
      <c r="BSJ84"/>
      <c r="BSK84"/>
      <c r="BSL84"/>
      <c r="BSM84"/>
      <c r="BSN84"/>
      <c r="BSO84"/>
      <c r="BSP84"/>
      <c r="BSQ84"/>
      <c r="BSR84"/>
      <c r="BSS84"/>
      <c r="BST84"/>
      <c r="BSU84"/>
      <c r="BSV84"/>
      <c r="BSW84"/>
      <c r="BSX84"/>
      <c r="BSY84"/>
      <c r="BSZ84"/>
      <c r="BTA84"/>
      <c r="BTB84"/>
      <c r="BTC84"/>
      <c r="BTD84"/>
      <c r="BTE84"/>
      <c r="BTF84"/>
      <c r="BTG84"/>
      <c r="BTH84"/>
      <c r="BTI84"/>
      <c r="BTJ84"/>
      <c r="BTK84"/>
      <c r="BTL84"/>
      <c r="BTM84"/>
      <c r="BTN84"/>
      <c r="BTO84"/>
      <c r="BTP84"/>
      <c r="BTQ84"/>
      <c r="BTR84"/>
      <c r="BTS84"/>
      <c r="BTT84"/>
      <c r="BTU84"/>
      <c r="BTV84"/>
      <c r="BTW84"/>
      <c r="BTX84"/>
      <c r="BTY84"/>
      <c r="BTZ84"/>
      <c r="BUA84"/>
      <c r="BUB84"/>
      <c r="BUC84"/>
      <c r="BUD84"/>
      <c r="BUE84"/>
      <c r="BUF84"/>
      <c r="BUG84"/>
      <c r="BUH84"/>
      <c r="BUI84"/>
      <c r="BUJ84"/>
      <c r="BUK84"/>
      <c r="BUL84"/>
      <c r="BUM84"/>
      <c r="BUN84"/>
      <c r="BUO84"/>
      <c r="BUP84"/>
      <c r="BUQ84"/>
      <c r="BUR84"/>
      <c r="BUS84"/>
      <c r="BUT84"/>
      <c r="BUU84"/>
      <c r="BUV84"/>
      <c r="BUW84"/>
      <c r="BUX84"/>
      <c r="BUY84"/>
      <c r="BUZ84"/>
      <c r="BVA84"/>
      <c r="BVB84"/>
      <c r="BVC84"/>
      <c r="BVD84"/>
      <c r="BVE84"/>
      <c r="BVF84"/>
      <c r="BVG84"/>
      <c r="BVH84"/>
      <c r="BVI84"/>
      <c r="BVJ84"/>
      <c r="BVK84"/>
      <c r="BVL84"/>
      <c r="BVM84"/>
      <c r="BVN84"/>
      <c r="BVO84"/>
      <c r="BVP84"/>
      <c r="BVQ84"/>
      <c r="BVR84"/>
      <c r="BVS84"/>
      <c r="BVT84"/>
      <c r="BVU84"/>
      <c r="BVV84"/>
      <c r="BVW84"/>
      <c r="BVX84"/>
      <c r="BVY84"/>
      <c r="BVZ84"/>
      <c r="BWA84"/>
      <c r="BWB84"/>
      <c r="BWC84"/>
      <c r="BWD84"/>
      <c r="BWE84"/>
      <c r="BWF84"/>
      <c r="BWG84"/>
      <c r="BWH84"/>
      <c r="BWI84"/>
      <c r="BWJ84"/>
      <c r="BWK84"/>
      <c r="BWL84"/>
      <c r="BWM84"/>
      <c r="BWN84"/>
      <c r="BWO84"/>
      <c r="BWP84"/>
      <c r="BWQ84"/>
      <c r="BWR84"/>
      <c r="BWS84"/>
      <c r="BWT84"/>
      <c r="BWU84"/>
      <c r="BWV84"/>
      <c r="BWW84"/>
      <c r="BWX84"/>
      <c r="BWY84"/>
      <c r="BWZ84"/>
      <c r="BXA84"/>
      <c r="BXB84"/>
      <c r="BXC84"/>
      <c r="BXD84"/>
      <c r="BXE84"/>
      <c r="BXF84"/>
      <c r="BXG84"/>
      <c r="BXH84"/>
      <c r="BXI84"/>
      <c r="BXJ84"/>
      <c r="BXK84"/>
      <c r="BXL84"/>
      <c r="BXM84"/>
      <c r="BXN84"/>
      <c r="BXO84"/>
      <c r="BXP84"/>
      <c r="BXQ84"/>
      <c r="BXR84"/>
      <c r="BXS84"/>
      <c r="BXT84"/>
      <c r="BXU84"/>
      <c r="BXV84"/>
      <c r="BXW84"/>
      <c r="BXX84"/>
      <c r="BXY84"/>
      <c r="BXZ84"/>
      <c r="BYA84"/>
      <c r="BYB84"/>
      <c r="BYC84"/>
      <c r="BYD84"/>
      <c r="BYE84"/>
      <c r="BYF84"/>
      <c r="BYG84"/>
      <c r="BYH84"/>
      <c r="BYI84"/>
      <c r="BYJ84"/>
      <c r="BYK84"/>
      <c r="BYL84"/>
      <c r="BYM84"/>
      <c r="BYN84"/>
      <c r="BYO84"/>
      <c r="BYP84"/>
      <c r="BYQ84"/>
      <c r="BYR84"/>
      <c r="BYS84"/>
      <c r="BYT84"/>
      <c r="BYU84"/>
      <c r="BYV84"/>
      <c r="BYW84"/>
      <c r="BYX84"/>
      <c r="BYY84"/>
      <c r="BYZ84"/>
      <c r="BZA84"/>
      <c r="BZB84"/>
      <c r="BZC84"/>
      <c r="BZD84"/>
      <c r="BZE84"/>
      <c r="BZF84"/>
      <c r="BZG84"/>
      <c r="BZH84"/>
      <c r="BZI84"/>
      <c r="BZJ84"/>
      <c r="BZK84"/>
      <c r="BZL84"/>
      <c r="BZM84"/>
      <c r="BZN84"/>
      <c r="BZO84"/>
      <c r="BZP84"/>
      <c r="BZQ84"/>
      <c r="BZR84"/>
      <c r="BZS84"/>
      <c r="BZT84"/>
      <c r="BZU84"/>
      <c r="BZV84"/>
      <c r="BZW84"/>
      <c r="BZX84"/>
      <c r="BZY84"/>
      <c r="BZZ84"/>
      <c r="CAA84"/>
      <c r="CAB84"/>
      <c r="CAC84"/>
      <c r="CAD84"/>
      <c r="CAE84"/>
      <c r="CAF84"/>
      <c r="CAG84"/>
      <c r="CAH84"/>
      <c r="CAI84"/>
      <c r="CAJ84"/>
      <c r="CAK84"/>
      <c r="CAL84"/>
      <c r="CAM84"/>
      <c r="CAN84"/>
      <c r="CAO84"/>
      <c r="CAP84"/>
      <c r="CAQ84"/>
      <c r="CAR84"/>
      <c r="CAS84"/>
      <c r="CAT84"/>
      <c r="CAU84"/>
      <c r="CAV84"/>
      <c r="CAW84"/>
      <c r="CAX84"/>
      <c r="CAY84"/>
      <c r="CAZ84"/>
      <c r="CBA84"/>
      <c r="CBB84"/>
      <c r="CBC84"/>
      <c r="CBD84"/>
      <c r="CBE84"/>
      <c r="CBF84"/>
      <c r="CBG84"/>
      <c r="CBH84"/>
      <c r="CBI84"/>
      <c r="CBJ84"/>
      <c r="CBK84"/>
      <c r="CBL84"/>
      <c r="CBM84"/>
      <c r="CBN84"/>
      <c r="CBO84"/>
      <c r="CBP84"/>
      <c r="CBQ84"/>
      <c r="CBR84"/>
      <c r="CBS84"/>
      <c r="CBT84"/>
      <c r="CBU84"/>
      <c r="CBV84"/>
      <c r="CBW84"/>
      <c r="CBX84"/>
      <c r="CBY84"/>
      <c r="CBZ84"/>
      <c r="CCA84"/>
      <c r="CCB84"/>
      <c r="CCC84"/>
      <c r="CCD84"/>
      <c r="CCE84"/>
      <c r="CCF84"/>
      <c r="CCG84"/>
      <c r="CCH84"/>
      <c r="CCI84"/>
      <c r="CCJ84"/>
      <c r="CCK84"/>
      <c r="CCL84"/>
      <c r="CCM84"/>
      <c r="CCN84"/>
      <c r="CCO84"/>
      <c r="CCP84"/>
      <c r="CCQ84"/>
      <c r="CCR84"/>
      <c r="CCS84"/>
      <c r="CCT84"/>
      <c r="CCU84"/>
      <c r="CCV84"/>
      <c r="CCW84"/>
      <c r="CCX84"/>
      <c r="CCY84"/>
      <c r="CCZ84"/>
      <c r="CDA84"/>
      <c r="CDB84"/>
      <c r="CDC84"/>
      <c r="CDD84"/>
      <c r="CDE84"/>
      <c r="CDF84"/>
      <c r="CDG84"/>
      <c r="CDH84"/>
      <c r="CDI84"/>
      <c r="CDJ84"/>
      <c r="CDK84"/>
      <c r="CDL84"/>
      <c r="CDM84"/>
      <c r="CDN84"/>
      <c r="CDO84"/>
      <c r="CDP84"/>
      <c r="CDQ84"/>
      <c r="CDR84"/>
      <c r="CDS84"/>
      <c r="CDT84"/>
      <c r="CDU84"/>
      <c r="CDV84"/>
      <c r="CDW84"/>
      <c r="CDX84"/>
      <c r="CDY84"/>
      <c r="CDZ84"/>
      <c r="CEA84"/>
      <c r="CEB84"/>
      <c r="CEC84"/>
      <c r="CED84"/>
      <c r="CEE84"/>
      <c r="CEF84"/>
      <c r="CEG84"/>
      <c r="CEH84"/>
      <c r="CEI84"/>
      <c r="CEJ84"/>
      <c r="CEK84"/>
      <c r="CEL84"/>
      <c r="CEM84"/>
      <c r="CEN84"/>
      <c r="CEO84"/>
      <c r="CEP84"/>
      <c r="CEQ84"/>
      <c r="CER84"/>
      <c r="CES84"/>
      <c r="CET84"/>
      <c r="CEU84"/>
      <c r="CEV84"/>
      <c r="CEW84"/>
      <c r="CEX84"/>
      <c r="CEY84"/>
      <c r="CEZ84"/>
      <c r="CFA84"/>
      <c r="CFB84"/>
      <c r="CFC84"/>
      <c r="CFD84"/>
      <c r="CFE84"/>
      <c r="CFF84"/>
      <c r="CFG84"/>
      <c r="CFH84"/>
      <c r="CFI84"/>
      <c r="CFJ84"/>
      <c r="CFK84"/>
      <c r="CFL84"/>
      <c r="CFM84"/>
      <c r="CFN84"/>
      <c r="CFO84"/>
      <c r="CFP84"/>
      <c r="CFQ84"/>
      <c r="CFR84"/>
      <c r="CFS84"/>
      <c r="CFT84"/>
      <c r="CFU84"/>
      <c r="CFV84"/>
      <c r="CFW84"/>
      <c r="CFX84"/>
      <c r="CFY84"/>
      <c r="CFZ84"/>
      <c r="CGA84"/>
      <c r="CGB84"/>
      <c r="CGC84"/>
      <c r="CGD84"/>
      <c r="CGE84"/>
      <c r="CGF84"/>
      <c r="CGG84"/>
      <c r="CGH84"/>
      <c r="CGI84"/>
      <c r="CGJ84"/>
      <c r="CGK84"/>
      <c r="CGL84"/>
      <c r="CGM84"/>
      <c r="CGN84"/>
      <c r="CGO84"/>
      <c r="CGP84"/>
      <c r="CGQ84"/>
      <c r="CGR84"/>
      <c r="CGS84"/>
      <c r="CGT84"/>
      <c r="CGU84"/>
      <c r="CGV84"/>
      <c r="CGW84"/>
      <c r="CGX84"/>
      <c r="CGY84"/>
      <c r="CGZ84"/>
      <c r="CHA84"/>
      <c r="CHB84"/>
      <c r="CHC84"/>
      <c r="CHD84"/>
      <c r="CHE84"/>
      <c r="CHF84"/>
      <c r="CHG84"/>
      <c r="CHH84"/>
      <c r="CHI84"/>
      <c r="CHJ84"/>
      <c r="CHK84"/>
      <c r="CHL84"/>
      <c r="CHM84"/>
      <c r="CHN84"/>
      <c r="CHO84"/>
      <c r="CHP84"/>
      <c r="CHQ84"/>
      <c r="CHR84"/>
      <c r="CHS84"/>
      <c r="CHT84"/>
      <c r="CHU84"/>
      <c r="CHV84"/>
      <c r="CHW84"/>
      <c r="CHX84"/>
      <c r="CHY84"/>
      <c r="CHZ84"/>
      <c r="CIA84"/>
      <c r="CIB84"/>
      <c r="CIC84"/>
      <c r="CID84"/>
      <c r="CIE84"/>
      <c r="CIF84"/>
      <c r="CIG84"/>
      <c r="CIH84"/>
      <c r="CII84"/>
      <c r="CIJ84"/>
      <c r="CIK84"/>
      <c r="CIL84"/>
      <c r="CIM84"/>
      <c r="CIN84"/>
      <c r="CIO84"/>
      <c r="CIP84"/>
      <c r="CIQ84"/>
      <c r="CIR84"/>
      <c r="CIS84"/>
      <c r="CIT84"/>
      <c r="CIU84"/>
      <c r="CIV84"/>
      <c r="CIW84"/>
      <c r="CIX84"/>
      <c r="CIY84"/>
      <c r="CIZ84"/>
      <c r="CJA84"/>
      <c r="CJB84"/>
      <c r="CJC84"/>
      <c r="CJD84"/>
      <c r="CJE84"/>
      <c r="CJF84"/>
      <c r="CJG84"/>
      <c r="CJH84"/>
      <c r="CJI84"/>
      <c r="CJJ84"/>
      <c r="CJK84"/>
      <c r="CJL84"/>
      <c r="CJM84"/>
      <c r="CJN84"/>
      <c r="CJO84"/>
      <c r="CJP84"/>
      <c r="CJQ84"/>
      <c r="CJR84"/>
      <c r="CJS84"/>
      <c r="CJT84"/>
      <c r="CJU84"/>
      <c r="CJV84"/>
      <c r="CJW84"/>
      <c r="CJX84"/>
      <c r="CJY84"/>
      <c r="CJZ84"/>
      <c r="CKA84"/>
      <c r="CKB84"/>
      <c r="CKC84"/>
      <c r="CKD84"/>
      <c r="CKE84"/>
      <c r="CKF84"/>
      <c r="CKG84"/>
      <c r="CKH84"/>
      <c r="CKI84"/>
      <c r="CKJ84"/>
      <c r="CKK84"/>
      <c r="CKL84"/>
      <c r="CKM84"/>
      <c r="CKN84"/>
      <c r="CKO84"/>
      <c r="CKP84"/>
      <c r="CKQ84"/>
      <c r="CKR84"/>
      <c r="CKS84"/>
      <c r="CKT84"/>
      <c r="CKU84"/>
      <c r="CKV84"/>
      <c r="CKW84"/>
      <c r="CKX84"/>
      <c r="CKY84"/>
      <c r="CKZ84"/>
      <c r="CLA84"/>
      <c r="CLB84"/>
      <c r="CLC84"/>
      <c r="CLD84"/>
      <c r="CLE84"/>
      <c r="CLF84"/>
      <c r="CLG84"/>
      <c r="CLH84"/>
      <c r="CLI84"/>
      <c r="CLJ84"/>
      <c r="CLK84"/>
      <c r="CLL84"/>
      <c r="CLM84"/>
      <c r="CLN84"/>
      <c r="CLO84"/>
      <c r="CLP84"/>
      <c r="CLQ84"/>
      <c r="CLR84"/>
      <c r="CLS84"/>
      <c r="CLT84"/>
      <c r="CLU84"/>
      <c r="CLV84"/>
      <c r="CLW84"/>
      <c r="CLX84"/>
      <c r="CLY84"/>
      <c r="CLZ84"/>
      <c r="CMA84"/>
      <c r="CMB84"/>
      <c r="CMC84"/>
      <c r="CMD84"/>
      <c r="CME84"/>
      <c r="CMF84"/>
      <c r="CMG84"/>
      <c r="CMH84"/>
      <c r="CMI84"/>
      <c r="CMJ84"/>
      <c r="CMK84"/>
      <c r="CML84"/>
      <c r="CMM84"/>
      <c r="CMN84"/>
      <c r="CMO84"/>
      <c r="CMP84"/>
      <c r="CMQ84"/>
      <c r="CMR84"/>
      <c r="CMS84"/>
      <c r="CMT84"/>
      <c r="CMU84"/>
      <c r="CMV84"/>
      <c r="CMW84"/>
      <c r="CMX84"/>
      <c r="CMY84"/>
      <c r="CMZ84"/>
      <c r="CNA84"/>
      <c r="CNB84"/>
      <c r="CNC84"/>
      <c r="CND84"/>
      <c r="CNE84"/>
      <c r="CNF84"/>
      <c r="CNG84"/>
      <c r="CNH84"/>
      <c r="CNI84"/>
      <c r="CNJ84"/>
      <c r="CNK84"/>
      <c r="CNL84"/>
      <c r="CNM84"/>
      <c r="CNN84"/>
      <c r="CNO84"/>
      <c r="CNP84"/>
      <c r="CNQ84"/>
      <c r="CNR84"/>
      <c r="CNS84"/>
      <c r="CNT84"/>
      <c r="CNU84"/>
      <c r="CNV84"/>
      <c r="CNW84"/>
      <c r="CNX84"/>
      <c r="CNY84"/>
      <c r="CNZ84"/>
      <c r="COA84"/>
      <c r="COB84"/>
      <c r="COC84"/>
      <c r="COD84"/>
      <c r="COE84"/>
      <c r="COF84"/>
      <c r="COG84"/>
      <c r="COH84"/>
      <c r="COI84"/>
      <c r="COJ84"/>
      <c r="COK84"/>
      <c r="COL84"/>
      <c r="COM84"/>
      <c r="CON84"/>
      <c r="COO84"/>
      <c r="COP84"/>
      <c r="COQ84"/>
      <c r="COR84"/>
      <c r="COS84"/>
      <c r="COT84"/>
      <c r="COU84"/>
      <c r="COV84"/>
      <c r="COW84"/>
      <c r="COX84"/>
      <c r="COY84"/>
      <c r="COZ84"/>
      <c r="CPA84"/>
      <c r="CPB84"/>
      <c r="CPC84"/>
      <c r="CPD84"/>
      <c r="CPE84"/>
      <c r="CPF84"/>
      <c r="CPG84"/>
      <c r="CPH84"/>
      <c r="CPI84"/>
      <c r="CPJ84"/>
      <c r="CPK84"/>
      <c r="CPL84"/>
      <c r="CPM84"/>
      <c r="CPN84"/>
      <c r="CPO84"/>
      <c r="CPP84"/>
      <c r="CPQ84"/>
      <c r="CPR84"/>
      <c r="CPS84"/>
      <c r="CPT84"/>
      <c r="CPU84"/>
      <c r="CPV84"/>
      <c r="CPW84"/>
      <c r="CPX84"/>
      <c r="CPY84"/>
      <c r="CPZ84"/>
      <c r="CQA84"/>
      <c r="CQB84"/>
      <c r="CQC84"/>
      <c r="CQD84"/>
      <c r="CQE84"/>
      <c r="CQF84"/>
      <c r="CQG84"/>
      <c r="CQH84"/>
      <c r="CQI84"/>
      <c r="CQJ84"/>
      <c r="CQK84"/>
      <c r="CQL84"/>
      <c r="CQM84"/>
      <c r="CQN84"/>
      <c r="CQO84"/>
      <c r="CQP84"/>
      <c r="CQQ84"/>
      <c r="CQR84"/>
      <c r="CQS84"/>
      <c r="CQT84"/>
      <c r="CQU84"/>
      <c r="CQV84"/>
      <c r="CQW84"/>
      <c r="CQX84"/>
      <c r="CQY84"/>
      <c r="CQZ84"/>
      <c r="CRA84"/>
      <c r="CRB84"/>
      <c r="CRC84"/>
      <c r="CRD84"/>
      <c r="CRE84"/>
      <c r="CRF84"/>
      <c r="CRG84"/>
      <c r="CRH84"/>
      <c r="CRI84"/>
      <c r="CRJ84"/>
      <c r="CRK84"/>
      <c r="CRL84"/>
      <c r="CRM84"/>
      <c r="CRN84"/>
      <c r="CRO84"/>
      <c r="CRP84"/>
      <c r="CRQ84"/>
      <c r="CRR84"/>
      <c r="CRS84"/>
      <c r="CRT84"/>
      <c r="CRU84"/>
      <c r="CRV84"/>
      <c r="CRW84"/>
      <c r="CRX84"/>
      <c r="CRY84"/>
      <c r="CRZ84"/>
      <c r="CSA84"/>
      <c r="CSB84"/>
      <c r="CSC84"/>
      <c r="CSD84"/>
      <c r="CSE84"/>
      <c r="CSF84"/>
      <c r="CSG84"/>
      <c r="CSH84"/>
      <c r="CSI84"/>
      <c r="CSJ84"/>
      <c r="CSK84"/>
      <c r="CSL84"/>
      <c r="CSM84"/>
      <c r="CSN84"/>
      <c r="CSO84"/>
      <c r="CSP84"/>
      <c r="CSQ84"/>
      <c r="CSR84"/>
      <c r="CSS84"/>
      <c r="CST84"/>
      <c r="CSU84"/>
      <c r="CSV84"/>
      <c r="CSW84"/>
      <c r="CSX84"/>
      <c r="CSY84"/>
      <c r="CSZ84"/>
      <c r="CTA84"/>
      <c r="CTB84"/>
      <c r="CTC84"/>
      <c r="CTD84"/>
      <c r="CTE84"/>
      <c r="CTF84"/>
      <c r="CTG84"/>
      <c r="CTH84"/>
      <c r="CTI84"/>
      <c r="CTJ84"/>
      <c r="CTK84"/>
      <c r="CTL84"/>
      <c r="CTM84"/>
      <c r="CTN84"/>
      <c r="CTO84"/>
      <c r="CTP84"/>
      <c r="CTQ84"/>
      <c r="CTR84"/>
      <c r="CTS84"/>
      <c r="CTT84"/>
      <c r="CTU84"/>
      <c r="CTV84"/>
      <c r="CTW84"/>
      <c r="CTX84"/>
      <c r="CTY84"/>
      <c r="CTZ84"/>
      <c r="CUA84"/>
      <c r="CUB84"/>
      <c r="CUC84"/>
      <c r="CUD84"/>
      <c r="CUE84"/>
      <c r="CUF84"/>
      <c r="CUG84"/>
      <c r="CUH84"/>
      <c r="CUI84"/>
      <c r="CUJ84"/>
      <c r="CUK84"/>
      <c r="CUL84"/>
      <c r="CUM84"/>
      <c r="CUN84"/>
      <c r="CUO84"/>
      <c r="CUP84"/>
      <c r="CUQ84"/>
      <c r="CUR84"/>
      <c r="CUS84"/>
      <c r="CUT84"/>
      <c r="CUU84"/>
      <c r="CUV84"/>
      <c r="CUW84"/>
      <c r="CUX84"/>
      <c r="CUY84"/>
      <c r="CUZ84"/>
      <c r="CVA84"/>
      <c r="CVB84"/>
      <c r="CVC84"/>
      <c r="CVD84"/>
      <c r="CVE84"/>
      <c r="CVF84"/>
      <c r="CVG84"/>
      <c r="CVH84"/>
      <c r="CVI84"/>
      <c r="CVJ84"/>
      <c r="CVK84"/>
      <c r="CVL84"/>
      <c r="CVM84"/>
      <c r="CVN84"/>
      <c r="CVO84"/>
      <c r="CVP84"/>
      <c r="CVQ84"/>
      <c r="CVR84"/>
      <c r="CVS84"/>
      <c r="CVT84"/>
      <c r="CVU84"/>
      <c r="CVV84"/>
      <c r="CVW84"/>
      <c r="CVX84"/>
      <c r="CVY84"/>
      <c r="CVZ84"/>
      <c r="CWA84"/>
      <c r="CWB84"/>
      <c r="CWC84"/>
      <c r="CWD84"/>
      <c r="CWE84"/>
      <c r="CWF84"/>
      <c r="CWG84"/>
      <c r="CWH84"/>
      <c r="CWI84"/>
      <c r="CWJ84"/>
      <c r="CWK84"/>
      <c r="CWL84"/>
      <c r="CWM84"/>
      <c r="CWN84"/>
      <c r="CWO84"/>
      <c r="CWP84"/>
      <c r="CWQ84"/>
      <c r="CWR84"/>
      <c r="CWS84"/>
      <c r="CWT84"/>
      <c r="CWU84"/>
      <c r="CWV84"/>
      <c r="CWW84"/>
      <c r="CWX84"/>
      <c r="CWY84"/>
      <c r="CWZ84"/>
      <c r="CXA84"/>
      <c r="CXB84"/>
      <c r="CXC84"/>
      <c r="CXD84"/>
      <c r="CXE84"/>
      <c r="CXF84"/>
      <c r="CXG84"/>
      <c r="CXH84"/>
      <c r="CXI84"/>
      <c r="CXJ84"/>
      <c r="CXK84"/>
      <c r="CXL84"/>
      <c r="CXM84"/>
      <c r="CXN84"/>
      <c r="CXO84"/>
      <c r="CXP84"/>
      <c r="CXQ84"/>
      <c r="CXR84"/>
      <c r="CXS84"/>
      <c r="CXT84"/>
      <c r="CXU84"/>
      <c r="CXV84"/>
      <c r="CXW84"/>
      <c r="CXX84"/>
      <c r="CXY84"/>
      <c r="CXZ84"/>
      <c r="CYA84"/>
      <c r="CYB84"/>
      <c r="CYC84"/>
      <c r="CYD84"/>
      <c r="CYE84"/>
      <c r="CYF84"/>
      <c r="CYG84"/>
      <c r="CYH84"/>
      <c r="CYI84"/>
      <c r="CYJ84"/>
      <c r="CYK84"/>
      <c r="CYL84"/>
      <c r="CYM84"/>
      <c r="CYN84"/>
      <c r="CYO84"/>
      <c r="CYP84"/>
      <c r="CYQ84"/>
      <c r="CYR84"/>
      <c r="CYS84"/>
      <c r="CYT84"/>
      <c r="CYU84"/>
      <c r="CYV84"/>
      <c r="CYW84"/>
      <c r="CYX84"/>
      <c r="CYY84"/>
      <c r="CYZ84"/>
      <c r="CZA84"/>
      <c r="CZB84"/>
      <c r="CZC84"/>
      <c r="CZD84"/>
      <c r="CZE84"/>
      <c r="CZF84"/>
      <c r="CZG84"/>
      <c r="CZH84"/>
      <c r="CZI84"/>
      <c r="CZJ84"/>
      <c r="CZK84"/>
      <c r="CZL84"/>
      <c r="CZM84"/>
      <c r="CZN84"/>
      <c r="CZO84"/>
      <c r="CZP84"/>
      <c r="CZQ84"/>
      <c r="CZR84"/>
      <c r="CZS84"/>
      <c r="CZT84"/>
      <c r="CZU84"/>
      <c r="CZV84"/>
      <c r="CZW84"/>
      <c r="CZX84"/>
      <c r="CZY84"/>
      <c r="CZZ84"/>
      <c r="DAA84"/>
      <c r="DAB84"/>
      <c r="DAC84"/>
      <c r="DAD84"/>
      <c r="DAE84"/>
      <c r="DAF84"/>
      <c r="DAG84"/>
      <c r="DAH84"/>
      <c r="DAI84"/>
      <c r="DAJ84"/>
      <c r="DAK84"/>
      <c r="DAL84"/>
      <c r="DAM84"/>
      <c r="DAN84"/>
      <c r="DAO84"/>
      <c r="DAP84"/>
      <c r="DAQ84"/>
      <c r="DAR84"/>
      <c r="DAS84"/>
      <c r="DAT84"/>
      <c r="DAU84"/>
      <c r="DAV84"/>
      <c r="DAW84"/>
      <c r="DAX84"/>
      <c r="DAY84"/>
      <c r="DAZ84"/>
      <c r="DBA84"/>
      <c r="DBB84"/>
      <c r="DBC84"/>
      <c r="DBD84"/>
      <c r="DBE84"/>
      <c r="DBF84"/>
      <c r="DBG84"/>
      <c r="DBH84"/>
      <c r="DBI84"/>
      <c r="DBJ84"/>
      <c r="DBK84"/>
      <c r="DBL84"/>
      <c r="DBM84"/>
      <c r="DBN84"/>
      <c r="DBO84"/>
      <c r="DBP84"/>
      <c r="DBQ84"/>
      <c r="DBR84"/>
      <c r="DBS84"/>
      <c r="DBT84"/>
      <c r="DBU84"/>
      <c r="DBV84"/>
      <c r="DBW84"/>
      <c r="DBX84"/>
      <c r="DBY84"/>
      <c r="DBZ84"/>
      <c r="DCA84"/>
      <c r="DCB84"/>
      <c r="DCC84"/>
      <c r="DCD84"/>
      <c r="DCE84"/>
      <c r="DCF84"/>
      <c r="DCG84"/>
      <c r="DCH84"/>
      <c r="DCI84"/>
      <c r="DCJ84"/>
      <c r="DCK84"/>
      <c r="DCL84"/>
      <c r="DCM84"/>
      <c r="DCN84"/>
      <c r="DCO84"/>
      <c r="DCP84"/>
      <c r="DCQ84"/>
      <c r="DCR84"/>
      <c r="DCS84"/>
      <c r="DCT84"/>
      <c r="DCU84"/>
      <c r="DCV84"/>
      <c r="DCW84"/>
      <c r="DCX84"/>
      <c r="DCY84"/>
      <c r="DCZ84"/>
      <c r="DDA84"/>
      <c r="DDB84"/>
      <c r="DDC84"/>
      <c r="DDD84"/>
      <c r="DDE84"/>
      <c r="DDF84"/>
      <c r="DDG84"/>
      <c r="DDH84"/>
      <c r="DDI84"/>
      <c r="DDJ84"/>
      <c r="DDK84"/>
      <c r="DDL84"/>
      <c r="DDM84"/>
      <c r="DDN84"/>
      <c r="DDO84"/>
      <c r="DDP84"/>
      <c r="DDQ84"/>
      <c r="DDR84"/>
      <c r="DDS84"/>
      <c r="DDT84"/>
      <c r="DDU84"/>
      <c r="DDV84"/>
      <c r="DDW84"/>
      <c r="DDX84"/>
      <c r="DDY84"/>
      <c r="DDZ84"/>
      <c r="DEA84"/>
      <c r="DEB84"/>
      <c r="DEC84"/>
      <c r="DED84"/>
      <c r="DEE84"/>
      <c r="DEF84"/>
      <c r="DEG84"/>
      <c r="DEH84"/>
      <c r="DEI84"/>
      <c r="DEJ84"/>
      <c r="DEK84"/>
      <c r="DEL84"/>
      <c r="DEM84"/>
      <c r="DEN84"/>
      <c r="DEO84"/>
      <c r="DEP84"/>
      <c r="DEQ84"/>
      <c r="DER84"/>
      <c r="DES84"/>
      <c r="DET84"/>
      <c r="DEU84"/>
      <c r="DEV84"/>
      <c r="DEW84"/>
      <c r="DEX84"/>
      <c r="DEY84"/>
      <c r="DEZ84"/>
      <c r="DFA84"/>
      <c r="DFB84"/>
      <c r="DFC84"/>
      <c r="DFD84"/>
      <c r="DFE84"/>
      <c r="DFF84"/>
      <c r="DFG84"/>
      <c r="DFH84"/>
      <c r="DFI84"/>
      <c r="DFJ84"/>
      <c r="DFK84"/>
      <c r="DFL84"/>
      <c r="DFM84"/>
      <c r="DFN84"/>
      <c r="DFO84"/>
      <c r="DFP84"/>
      <c r="DFQ84"/>
      <c r="DFR84"/>
      <c r="DFS84"/>
      <c r="DFT84"/>
      <c r="DFU84"/>
      <c r="DFV84"/>
      <c r="DFW84"/>
      <c r="DFX84"/>
      <c r="DFY84"/>
      <c r="DFZ84"/>
      <c r="DGA84"/>
      <c r="DGB84"/>
      <c r="DGC84"/>
      <c r="DGD84"/>
      <c r="DGE84"/>
      <c r="DGF84"/>
      <c r="DGG84"/>
      <c r="DGH84"/>
      <c r="DGI84"/>
      <c r="DGJ84"/>
      <c r="DGK84"/>
      <c r="DGL84"/>
      <c r="DGM84"/>
      <c r="DGN84"/>
      <c r="DGO84"/>
      <c r="DGP84"/>
      <c r="DGQ84"/>
      <c r="DGR84"/>
      <c r="DGS84"/>
      <c r="DGT84"/>
      <c r="DGU84"/>
      <c r="DGV84"/>
      <c r="DGW84"/>
      <c r="DGX84"/>
      <c r="DGY84"/>
      <c r="DGZ84"/>
      <c r="DHA84"/>
      <c r="DHB84"/>
      <c r="DHC84"/>
      <c r="DHD84"/>
      <c r="DHE84"/>
      <c r="DHF84"/>
      <c r="DHG84"/>
      <c r="DHH84"/>
      <c r="DHI84"/>
      <c r="DHJ84"/>
      <c r="DHK84"/>
      <c r="DHL84"/>
      <c r="DHM84"/>
      <c r="DHN84"/>
      <c r="DHO84"/>
      <c r="DHP84"/>
      <c r="DHQ84"/>
      <c r="DHR84"/>
      <c r="DHS84"/>
      <c r="DHT84"/>
      <c r="DHU84"/>
      <c r="DHV84"/>
      <c r="DHW84"/>
      <c r="DHX84"/>
      <c r="DHY84"/>
      <c r="DHZ84"/>
      <c r="DIA84"/>
      <c r="DIB84"/>
      <c r="DIC84"/>
      <c r="DID84"/>
      <c r="DIE84"/>
      <c r="DIF84"/>
      <c r="DIG84"/>
      <c r="DIH84"/>
      <c r="DII84"/>
      <c r="DIJ84"/>
      <c r="DIK84"/>
      <c r="DIL84"/>
      <c r="DIM84"/>
      <c r="DIN84"/>
      <c r="DIO84"/>
      <c r="DIP84"/>
      <c r="DIQ84"/>
      <c r="DIR84"/>
      <c r="DIS84"/>
      <c r="DIT84"/>
      <c r="DIU84"/>
      <c r="DIV84"/>
      <c r="DIW84"/>
      <c r="DIX84"/>
      <c r="DIY84"/>
      <c r="DIZ84"/>
      <c r="DJA84"/>
      <c r="DJB84"/>
      <c r="DJC84"/>
      <c r="DJD84"/>
      <c r="DJE84"/>
      <c r="DJF84"/>
      <c r="DJG84"/>
      <c r="DJH84"/>
      <c r="DJI84"/>
      <c r="DJJ84"/>
      <c r="DJK84"/>
      <c r="DJL84"/>
      <c r="DJM84"/>
      <c r="DJN84"/>
      <c r="DJO84"/>
      <c r="DJP84"/>
      <c r="DJQ84"/>
      <c r="DJR84"/>
      <c r="DJS84"/>
      <c r="DJT84"/>
      <c r="DJU84"/>
      <c r="DJV84"/>
      <c r="DJW84"/>
      <c r="DJX84"/>
      <c r="DJY84"/>
      <c r="DJZ84"/>
      <c r="DKA84"/>
      <c r="DKB84"/>
      <c r="DKC84"/>
      <c r="DKD84"/>
      <c r="DKE84"/>
      <c r="DKF84"/>
      <c r="DKG84"/>
      <c r="DKH84"/>
      <c r="DKI84"/>
      <c r="DKJ84"/>
      <c r="DKK84"/>
      <c r="DKL84"/>
      <c r="DKM84"/>
      <c r="DKN84"/>
      <c r="DKO84"/>
      <c r="DKP84"/>
      <c r="DKQ84"/>
      <c r="DKR84"/>
      <c r="DKS84"/>
      <c r="DKT84"/>
      <c r="DKU84"/>
      <c r="DKV84"/>
      <c r="DKW84"/>
      <c r="DKX84"/>
      <c r="DKY84"/>
      <c r="DKZ84"/>
      <c r="DLA84"/>
      <c r="DLB84"/>
      <c r="DLC84"/>
      <c r="DLD84"/>
      <c r="DLE84"/>
      <c r="DLF84"/>
      <c r="DLG84"/>
      <c r="DLH84"/>
      <c r="DLI84"/>
      <c r="DLJ84"/>
      <c r="DLK84"/>
      <c r="DLL84"/>
      <c r="DLM84"/>
      <c r="DLN84"/>
      <c r="DLO84"/>
      <c r="DLP84"/>
      <c r="DLQ84"/>
      <c r="DLR84"/>
      <c r="DLS84"/>
      <c r="DLT84"/>
      <c r="DLU84"/>
      <c r="DLV84"/>
      <c r="DLW84"/>
      <c r="DLX84"/>
      <c r="DLY84"/>
      <c r="DLZ84"/>
      <c r="DMA84"/>
      <c r="DMB84"/>
      <c r="DMC84"/>
      <c r="DMD84"/>
      <c r="DME84"/>
      <c r="DMF84"/>
      <c r="DMG84"/>
      <c r="DMH84"/>
      <c r="DMI84"/>
      <c r="DMJ84"/>
      <c r="DMK84"/>
      <c r="DML84"/>
      <c r="DMM84"/>
      <c r="DMN84"/>
      <c r="DMO84"/>
      <c r="DMP84"/>
      <c r="DMQ84"/>
      <c r="DMR84"/>
      <c r="DMS84"/>
      <c r="DMT84"/>
      <c r="DMU84"/>
      <c r="DMV84"/>
      <c r="DMW84"/>
      <c r="DMX84"/>
      <c r="DMY84"/>
      <c r="DMZ84"/>
      <c r="DNA84"/>
      <c r="DNB84"/>
      <c r="DNC84"/>
      <c r="DND84"/>
      <c r="DNE84"/>
      <c r="DNF84"/>
      <c r="DNG84"/>
      <c r="DNH84"/>
      <c r="DNI84"/>
      <c r="DNJ84"/>
      <c r="DNK84"/>
      <c r="DNL84"/>
      <c r="DNM84"/>
      <c r="DNN84"/>
      <c r="DNO84"/>
      <c r="DNP84"/>
      <c r="DNQ84"/>
      <c r="DNR84"/>
      <c r="DNS84"/>
      <c r="DNT84"/>
      <c r="DNU84"/>
      <c r="DNV84"/>
      <c r="DNW84"/>
      <c r="DNX84"/>
      <c r="DNY84"/>
      <c r="DNZ84"/>
      <c r="DOA84"/>
      <c r="DOB84"/>
      <c r="DOC84"/>
      <c r="DOD84"/>
      <c r="DOE84"/>
      <c r="DOF84"/>
      <c r="DOG84"/>
      <c r="DOH84"/>
      <c r="DOI84"/>
      <c r="DOJ84"/>
      <c r="DOK84"/>
      <c r="DOL84"/>
      <c r="DOM84"/>
      <c r="DON84"/>
      <c r="DOO84"/>
      <c r="DOP84"/>
      <c r="DOQ84"/>
      <c r="DOR84"/>
      <c r="DOS84"/>
      <c r="DOT84"/>
      <c r="DOU84"/>
      <c r="DOV84"/>
      <c r="DOW84"/>
      <c r="DOX84"/>
      <c r="DOY84"/>
      <c r="DOZ84"/>
      <c r="DPA84"/>
      <c r="DPB84"/>
      <c r="DPC84"/>
      <c r="DPD84"/>
      <c r="DPE84"/>
      <c r="DPF84"/>
      <c r="DPG84"/>
      <c r="DPH84"/>
      <c r="DPI84"/>
      <c r="DPJ84"/>
      <c r="DPK84"/>
      <c r="DPL84"/>
      <c r="DPM84"/>
      <c r="DPN84"/>
      <c r="DPO84"/>
      <c r="DPP84"/>
      <c r="DPQ84"/>
      <c r="DPR84"/>
      <c r="DPS84"/>
      <c r="DPT84"/>
      <c r="DPU84"/>
      <c r="DPV84"/>
      <c r="DPW84"/>
      <c r="DPX84"/>
      <c r="DPY84"/>
      <c r="DPZ84"/>
      <c r="DQA84"/>
      <c r="DQB84"/>
      <c r="DQC84"/>
      <c r="DQD84"/>
      <c r="DQE84"/>
      <c r="DQF84"/>
      <c r="DQG84"/>
      <c r="DQH84"/>
      <c r="DQI84"/>
      <c r="DQJ84"/>
      <c r="DQK84"/>
      <c r="DQL84"/>
      <c r="DQM84"/>
      <c r="DQN84"/>
      <c r="DQO84"/>
      <c r="DQP84"/>
      <c r="DQQ84"/>
      <c r="DQR84"/>
      <c r="DQS84"/>
      <c r="DQT84"/>
      <c r="DQU84"/>
      <c r="DQV84"/>
      <c r="DQW84"/>
      <c r="DQX84"/>
      <c r="DQY84"/>
      <c r="DQZ84"/>
      <c r="DRA84"/>
      <c r="DRB84"/>
      <c r="DRC84"/>
      <c r="DRD84"/>
      <c r="DRE84"/>
      <c r="DRF84"/>
      <c r="DRG84"/>
      <c r="DRH84"/>
      <c r="DRI84"/>
      <c r="DRJ84"/>
      <c r="DRK84"/>
      <c r="DRL84"/>
      <c r="DRM84"/>
      <c r="DRN84"/>
      <c r="DRO84"/>
      <c r="DRP84"/>
      <c r="DRQ84"/>
      <c r="DRR84"/>
      <c r="DRS84"/>
      <c r="DRT84"/>
      <c r="DRU84"/>
      <c r="DRV84"/>
      <c r="DRW84"/>
      <c r="DRX84"/>
      <c r="DRY84"/>
      <c r="DRZ84"/>
      <c r="DSA84"/>
      <c r="DSB84"/>
      <c r="DSC84"/>
      <c r="DSD84"/>
      <c r="DSE84"/>
      <c r="DSF84"/>
      <c r="DSG84"/>
      <c r="DSH84"/>
      <c r="DSI84"/>
      <c r="DSJ84"/>
      <c r="DSK84"/>
      <c r="DSL84"/>
      <c r="DSM84"/>
      <c r="DSN84"/>
      <c r="DSO84"/>
      <c r="DSP84"/>
      <c r="DSQ84"/>
      <c r="DSR84"/>
      <c r="DSS84"/>
      <c r="DST84"/>
      <c r="DSU84"/>
      <c r="DSV84"/>
      <c r="DSW84"/>
      <c r="DSX84"/>
      <c r="DSY84"/>
      <c r="DSZ84"/>
      <c r="DTA84"/>
      <c r="DTB84"/>
      <c r="DTC84"/>
      <c r="DTD84"/>
      <c r="DTE84"/>
      <c r="DTF84"/>
      <c r="DTG84"/>
      <c r="DTH84"/>
      <c r="DTI84"/>
      <c r="DTJ84"/>
      <c r="DTK84"/>
      <c r="DTL84"/>
      <c r="DTM84"/>
      <c r="DTN84"/>
      <c r="DTO84"/>
      <c r="DTP84"/>
      <c r="DTQ84"/>
      <c r="DTR84"/>
      <c r="DTS84"/>
      <c r="DTT84"/>
      <c r="DTU84"/>
      <c r="DTV84"/>
      <c r="DTW84"/>
      <c r="DTX84"/>
      <c r="DTY84"/>
      <c r="DTZ84"/>
      <c r="DUA84"/>
      <c r="DUB84"/>
      <c r="DUC84"/>
      <c r="DUD84"/>
      <c r="DUE84"/>
      <c r="DUF84"/>
      <c r="DUG84"/>
      <c r="DUH84"/>
      <c r="DUI84"/>
      <c r="DUJ84"/>
      <c r="DUK84"/>
      <c r="DUL84"/>
      <c r="DUM84"/>
      <c r="DUN84"/>
      <c r="DUO84"/>
      <c r="DUP84"/>
      <c r="DUQ84"/>
      <c r="DUR84"/>
      <c r="DUS84"/>
      <c r="DUT84"/>
      <c r="DUU84"/>
      <c r="DUV84"/>
      <c r="DUW84"/>
      <c r="DUX84"/>
      <c r="DUY84"/>
      <c r="DUZ84"/>
      <c r="DVA84"/>
      <c r="DVB84"/>
      <c r="DVC84"/>
      <c r="DVD84"/>
      <c r="DVE84"/>
      <c r="DVF84"/>
      <c r="DVG84"/>
      <c r="DVH84"/>
      <c r="DVI84"/>
      <c r="DVJ84"/>
      <c r="DVK84"/>
      <c r="DVL84"/>
      <c r="DVM84"/>
      <c r="DVN84"/>
      <c r="DVO84"/>
      <c r="DVP84"/>
      <c r="DVQ84"/>
      <c r="DVR84"/>
      <c r="DVS84"/>
      <c r="DVT84"/>
      <c r="DVU84"/>
      <c r="DVV84"/>
      <c r="DVW84"/>
      <c r="DVX84"/>
      <c r="DVY84"/>
      <c r="DVZ84"/>
      <c r="DWA84"/>
      <c r="DWB84"/>
      <c r="DWC84"/>
      <c r="DWD84"/>
      <c r="DWE84"/>
      <c r="DWF84"/>
      <c r="DWG84"/>
      <c r="DWH84"/>
      <c r="DWI84"/>
      <c r="DWJ84"/>
      <c r="DWK84"/>
      <c r="DWL84"/>
      <c r="DWM84"/>
      <c r="DWN84"/>
      <c r="DWO84"/>
      <c r="DWP84"/>
      <c r="DWQ84"/>
      <c r="DWR84"/>
      <c r="DWS84"/>
      <c r="DWT84"/>
      <c r="DWU84"/>
      <c r="DWV84"/>
      <c r="DWW84"/>
      <c r="DWX84"/>
      <c r="DWY84"/>
      <c r="DWZ84"/>
      <c r="DXA84"/>
      <c r="DXB84"/>
      <c r="DXC84"/>
      <c r="DXD84"/>
      <c r="DXE84"/>
      <c r="DXF84"/>
      <c r="DXG84"/>
      <c r="DXH84"/>
      <c r="DXI84"/>
      <c r="DXJ84"/>
      <c r="DXK84"/>
      <c r="DXL84"/>
      <c r="DXM84"/>
      <c r="DXN84"/>
      <c r="DXO84"/>
      <c r="DXP84"/>
      <c r="DXQ84"/>
      <c r="DXR84"/>
      <c r="DXS84"/>
      <c r="DXT84"/>
      <c r="DXU84"/>
      <c r="DXV84"/>
      <c r="DXW84"/>
      <c r="DXX84"/>
      <c r="DXY84"/>
      <c r="DXZ84"/>
      <c r="DYA84"/>
      <c r="DYB84"/>
      <c r="DYC84"/>
      <c r="DYD84"/>
      <c r="DYE84"/>
      <c r="DYF84"/>
      <c r="DYG84"/>
      <c r="DYH84"/>
      <c r="DYI84"/>
      <c r="DYJ84"/>
      <c r="DYK84"/>
      <c r="DYL84"/>
      <c r="DYM84"/>
      <c r="DYN84"/>
      <c r="DYO84"/>
      <c r="DYP84"/>
      <c r="DYQ84"/>
      <c r="DYR84"/>
      <c r="DYS84"/>
      <c r="DYT84"/>
      <c r="DYU84"/>
      <c r="DYV84"/>
      <c r="DYW84"/>
      <c r="DYX84"/>
      <c r="DYY84"/>
      <c r="DYZ84"/>
      <c r="DZA84"/>
      <c r="DZB84"/>
      <c r="DZC84"/>
      <c r="DZD84"/>
      <c r="DZE84"/>
      <c r="DZF84"/>
      <c r="DZG84"/>
      <c r="DZH84"/>
      <c r="DZI84"/>
      <c r="DZJ84"/>
      <c r="DZK84"/>
      <c r="DZL84"/>
      <c r="DZM84"/>
      <c r="DZN84"/>
      <c r="DZO84"/>
      <c r="DZP84"/>
      <c r="DZQ84"/>
      <c r="DZR84"/>
      <c r="DZS84"/>
      <c r="DZT84"/>
      <c r="DZU84"/>
      <c r="DZV84"/>
      <c r="DZW84"/>
      <c r="DZX84"/>
      <c r="DZY84"/>
      <c r="DZZ84"/>
      <c r="EAA84"/>
      <c r="EAB84"/>
      <c r="EAC84"/>
      <c r="EAD84"/>
      <c r="EAE84"/>
      <c r="EAF84"/>
      <c r="EAG84"/>
      <c r="EAH84"/>
      <c r="EAI84"/>
      <c r="EAJ84"/>
      <c r="EAK84"/>
      <c r="EAL84"/>
      <c r="EAM84"/>
      <c r="EAN84"/>
      <c r="EAO84"/>
      <c r="EAP84"/>
      <c r="EAQ84"/>
      <c r="EAR84"/>
      <c r="EAS84"/>
      <c r="EAT84"/>
      <c r="EAU84"/>
      <c r="EAV84"/>
      <c r="EAW84"/>
      <c r="EAX84"/>
      <c r="EAY84"/>
      <c r="EAZ84"/>
      <c r="EBA84"/>
      <c r="EBB84"/>
      <c r="EBC84"/>
      <c r="EBD84"/>
      <c r="EBE84"/>
      <c r="EBF84"/>
      <c r="EBG84"/>
      <c r="EBH84"/>
      <c r="EBI84"/>
      <c r="EBJ84"/>
      <c r="EBK84"/>
      <c r="EBL84"/>
      <c r="EBM84"/>
      <c r="EBN84"/>
      <c r="EBO84"/>
      <c r="EBP84"/>
      <c r="EBQ84"/>
      <c r="EBR84"/>
      <c r="EBS84"/>
      <c r="EBT84"/>
      <c r="EBU84"/>
      <c r="EBV84"/>
      <c r="EBW84"/>
      <c r="EBX84"/>
      <c r="EBY84"/>
      <c r="EBZ84"/>
      <c r="ECA84"/>
      <c r="ECB84"/>
      <c r="ECC84"/>
      <c r="ECD84"/>
      <c r="ECE84"/>
      <c r="ECF84"/>
      <c r="ECG84"/>
      <c r="ECH84"/>
      <c r="ECI84"/>
      <c r="ECJ84"/>
      <c r="ECK84"/>
      <c r="ECL84"/>
      <c r="ECM84"/>
      <c r="ECN84"/>
      <c r="ECO84"/>
      <c r="ECP84"/>
      <c r="ECQ84"/>
      <c r="ECR84"/>
      <c r="ECS84"/>
      <c r="ECT84"/>
      <c r="ECU84"/>
      <c r="ECV84"/>
      <c r="ECW84"/>
      <c r="ECX84"/>
      <c r="ECY84"/>
      <c r="ECZ84"/>
      <c r="EDA84"/>
      <c r="EDB84"/>
      <c r="EDC84"/>
      <c r="EDD84"/>
      <c r="EDE84"/>
      <c r="EDF84"/>
      <c r="EDG84"/>
      <c r="EDH84"/>
      <c r="EDI84"/>
      <c r="EDJ84"/>
      <c r="EDK84"/>
      <c r="EDL84"/>
      <c r="EDM84"/>
      <c r="EDN84"/>
      <c r="EDO84"/>
      <c r="EDP84"/>
      <c r="EDQ84"/>
      <c r="EDR84"/>
      <c r="EDS84"/>
      <c r="EDT84"/>
      <c r="EDU84"/>
      <c r="EDV84"/>
      <c r="EDW84"/>
      <c r="EDX84"/>
      <c r="EDY84"/>
      <c r="EDZ84"/>
      <c r="EEA84"/>
      <c r="EEB84"/>
      <c r="EEC84"/>
      <c r="EED84"/>
      <c r="EEE84"/>
      <c r="EEF84"/>
      <c r="EEG84"/>
      <c r="EEH84"/>
      <c r="EEI84"/>
      <c r="EEJ84"/>
      <c r="EEK84"/>
      <c r="EEL84"/>
      <c r="EEM84"/>
      <c r="EEN84"/>
      <c r="EEO84"/>
      <c r="EEP84"/>
      <c r="EEQ84"/>
      <c r="EER84"/>
      <c r="EES84"/>
      <c r="EET84"/>
      <c r="EEU84"/>
      <c r="EEV84"/>
      <c r="EEW84"/>
      <c r="EEX84"/>
      <c r="EEY84"/>
      <c r="EEZ84"/>
      <c r="EFA84"/>
      <c r="EFB84"/>
      <c r="EFC84"/>
      <c r="EFD84"/>
      <c r="EFE84"/>
      <c r="EFF84"/>
      <c r="EFG84"/>
      <c r="EFH84"/>
      <c r="EFI84"/>
      <c r="EFJ84"/>
      <c r="EFK84"/>
      <c r="EFL84"/>
      <c r="EFM84"/>
      <c r="EFN84"/>
      <c r="EFO84"/>
      <c r="EFP84"/>
      <c r="EFQ84"/>
      <c r="EFR84"/>
      <c r="EFS84"/>
      <c r="EFT84"/>
      <c r="EFU84"/>
      <c r="EFV84"/>
      <c r="EFW84"/>
      <c r="EFX84"/>
      <c r="EFY84"/>
      <c r="EFZ84"/>
      <c r="EGA84"/>
      <c r="EGB84"/>
      <c r="EGC84"/>
      <c r="EGD84"/>
      <c r="EGE84"/>
      <c r="EGF84"/>
      <c r="EGG84"/>
      <c r="EGH84"/>
      <c r="EGI84"/>
      <c r="EGJ84"/>
      <c r="EGK84"/>
      <c r="EGL84"/>
      <c r="EGM84"/>
      <c r="EGN84"/>
      <c r="EGO84"/>
      <c r="EGP84"/>
      <c r="EGQ84"/>
      <c r="EGR84"/>
      <c r="EGS84"/>
      <c r="EGT84"/>
      <c r="EGU84"/>
      <c r="EGV84"/>
      <c r="EGW84"/>
      <c r="EGX84"/>
      <c r="EGY84"/>
      <c r="EGZ84"/>
      <c r="EHA84"/>
      <c r="EHB84"/>
      <c r="EHC84"/>
      <c r="EHD84"/>
      <c r="EHE84"/>
      <c r="EHF84"/>
      <c r="EHG84"/>
      <c r="EHH84"/>
      <c r="EHI84"/>
      <c r="EHJ84"/>
      <c r="EHK84"/>
      <c r="EHL84"/>
      <c r="EHM84"/>
      <c r="EHN84"/>
      <c r="EHO84"/>
      <c r="EHP84"/>
      <c r="EHQ84"/>
      <c r="EHR84"/>
      <c r="EHS84"/>
      <c r="EHT84"/>
      <c r="EHU84"/>
      <c r="EHV84"/>
      <c r="EHW84"/>
      <c r="EHX84"/>
      <c r="EHY84"/>
      <c r="EHZ84"/>
      <c r="EIA84"/>
      <c r="EIB84"/>
      <c r="EIC84"/>
      <c r="EID84"/>
      <c r="EIE84"/>
      <c r="EIF84"/>
      <c r="EIG84"/>
      <c r="EIH84"/>
      <c r="EII84"/>
      <c r="EIJ84"/>
      <c r="EIK84"/>
      <c r="EIL84"/>
      <c r="EIM84"/>
      <c r="EIN84"/>
      <c r="EIO84"/>
      <c r="EIP84"/>
      <c r="EIQ84"/>
      <c r="EIR84"/>
      <c r="EIS84"/>
      <c r="EIT84"/>
      <c r="EIU84"/>
      <c r="EIV84"/>
      <c r="EIW84"/>
      <c r="EIX84"/>
      <c r="EIY84"/>
      <c r="EIZ84"/>
      <c r="EJA84"/>
      <c r="EJB84"/>
      <c r="EJC84"/>
      <c r="EJD84"/>
      <c r="EJE84"/>
      <c r="EJF84"/>
      <c r="EJG84"/>
      <c r="EJH84"/>
      <c r="EJI84"/>
      <c r="EJJ84"/>
      <c r="EJK84"/>
      <c r="EJL84"/>
      <c r="EJM84"/>
      <c r="EJN84"/>
      <c r="EJO84"/>
      <c r="EJP84"/>
      <c r="EJQ84"/>
      <c r="EJR84"/>
      <c r="EJS84"/>
      <c r="EJT84"/>
      <c r="EJU84"/>
      <c r="EJV84"/>
      <c r="EJW84"/>
      <c r="EJX84"/>
      <c r="EJY84"/>
      <c r="EJZ84"/>
      <c r="EKA84"/>
      <c r="EKB84"/>
      <c r="EKC84"/>
      <c r="EKD84"/>
      <c r="EKE84"/>
      <c r="EKF84"/>
      <c r="EKG84"/>
      <c r="EKH84"/>
      <c r="EKI84"/>
      <c r="EKJ84"/>
      <c r="EKK84"/>
      <c r="EKL84"/>
      <c r="EKM84"/>
      <c r="EKN84"/>
      <c r="EKO84"/>
      <c r="EKP84"/>
      <c r="EKQ84"/>
      <c r="EKR84"/>
      <c r="EKS84"/>
      <c r="EKT84"/>
      <c r="EKU84"/>
      <c r="EKV84"/>
      <c r="EKW84"/>
      <c r="EKX84"/>
      <c r="EKY84"/>
      <c r="EKZ84"/>
      <c r="ELA84"/>
      <c r="ELB84"/>
      <c r="ELC84"/>
      <c r="ELD84"/>
      <c r="ELE84"/>
      <c r="ELF84"/>
      <c r="ELG84"/>
      <c r="ELH84"/>
      <c r="ELI84"/>
      <c r="ELJ84"/>
      <c r="ELK84"/>
      <c r="ELL84"/>
      <c r="ELM84"/>
      <c r="ELN84"/>
      <c r="ELO84"/>
      <c r="ELP84"/>
      <c r="ELQ84"/>
      <c r="ELR84"/>
      <c r="ELS84"/>
      <c r="ELT84"/>
      <c r="ELU84"/>
      <c r="ELV84"/>
      <c r="ELW84"/>
      <c r="ELX84"/>
      <c r="ELY84"/>
      <c r="ELZ84"/>
      <c r="EMA84"/>
      <c r="EMB84"/>
      <c r="EMC84"/>
      <c r="EMD84"/>
      <c r="EME84"/>
      <c r="EMF84"/>
      <c r="EMG84"/>
      <c r="EMH84"/>
      <c r="EMI84"/>
      <c r="EMJ84"/>
      <c r="EMK84"/>
      <c r="EML84"/>
      <c r="EMM84"/>
      <c r="EMN84"/>
      <c r="EMO84"/>
      <c r="EMP84"/>
      <c r="EMQ84"/>
      <c r="EMR84"/>
      <c r="EMS84"/>
      <c r="EMT84"/>
      <c r="EMU84"/>
      <c r="EMV84"/>
      <c r="EMW84"/>
      <c r="EMX84"/>
      <c r="EMY84"/>
      <c r="EMZ84"/>
      <c r="ENA84"/>
      <c r="ENB84"/>
      <c r="ENC84"/>
      <c r="END84"/>
      <c r="ENE84"/>
      <c r="ENF84"/>
      <c r="ENG84"/>
      <c r="ENH84"/>
      <c r="ENI84"/>
      <c r="ENJ84"/>
      <c r="ENK84"/>
      <c r="ENL84"/>
      <c r="ENM84"/>
      <c r="ENN84"/>
      <c r="ENO84"/>
      <c r="ENP84"/>
      <c r="ENQ84"/>
      <c r="ENR84"/>
      <c r="ENS84"/>
      <c r="ENT84"/>
      <c r="ENU84"/>
      <c r="ENV84"/>
      <c r="ENW84"/>
      <c r="ENX84"/>
      <c r="ENY84"/>
      <c r="ENZ84"/>
      <c r="EOA84"/>
      <c r="EOB84"/>
      <c r="EOC84"/>
      <c r="EOD84"/>
      <c r="EOE84"/>
      <c r="EOF84"/>
      <c r="EOG84"/>
      <c r="EOH84"/>
      <c r="EOI84"/>
      <c r="EOJ84"/>
      <c r="EOK84"/>
      <c r="EOL84"/>
      <c r="EOM84"/>
      <c r="EON84"/>
      <c r="EOO84"/>
      <c r="EOP84"/>
      <c r="EOQ84"/>
      <c r="EOR84"/>
      <c r="EOS84"/>
      <c r="EOT84"/>
      <c r="EOU84"/>
      <c r="EOV84"/>
      <c r="EOW84"/>
      <c r="EOX84"/>
      <c r="EOY84"/>
      <c r="EOZ84"/>
      <c r="EPA84"/>
      <c r="EPB84"/>
      <c r="EPC84"/>
      <c r="EPD84"/>
      <c r="EPE84"/>
      <c r="EPF84"/>
      <c r="EPG84"/>
      <c r="EPH84"/>
      <c r="EPI84"/>
      <c r="EPJ84"/>
      <c r="EPK84"/>
      <c r="EPL84"/>
      <c r="EPM84"/>
      <c r="EPN84"/>
      <c r="EPO84"/>
      <c r="EPP84"/>
      <c r="EPQ84"/>
      <c r="EPR84"/>
      <c r="EPS84"/>
      <c r="EPT84"/>
      <c r="EPU84"/>
      <c r="EPV84"/>
      <c r="EPW84"/>
      <c r="EPX84"/>
      <c r="EPY84"/>
      <c r="EPZ84"/>
      <c r="EQA84"/>
      <c r="EQB84"/>
      <c r="EQC84"/>
      <c r="EQD84"/>
      <c r="EQE84"/>
      <c r="EQF84"/>
      <c r="EQG84"/>
      <c r="EQH84"/>
      <c r="EQI84"/>
      <c r="EQJ84"/>
      <c r="EQK84"/>
      <c r="EQL84"/>
      <c r="EQM84"/>
      <c r="EQN84"/>
      <c r="EQO84"/>
      <c r="EQP84"/>
      <c r="EQQ84"/>
      <c r="EQR84"/>
      <c r="EQS84"/>
      <c r="EQT84"/>
      <c r="EQU84"/>
      <c r="EQV84"/>
      <c r="EQW84"/>
      <c r="EQX84"/>
      <c r="EQY84"/>
      <c r="EQZ84"/>
      <c r="ERA84"/>
      <c r="ERB84"/>
      <c r="ERC84"/>
      <c r="ERD84"/>
      <c r="ERE84"/>
      <c r="ERF84"/>
      <c r="ERG84"/>
      <c r="ERH84"/>
      <c r="ERI84"/>
      <c r="ERJ84"/>
      <c r="ERK84"/>
      <c r="ERL84"/>
      <c r="ERM84"/>
      <c r="ERN84"/>
      <c r="ERO84"/>
      <c r="ERP84"/>
      <c r="ERQ84"/>
      <c r="ERR84"/>
      <c r="ERS84"/>
      <c r="ERT84"/>
      <c r="ERU84"/>
      <c r="ERV84"/>
      <c r="ERW84"/>
      <c r="ERX84"/>
      <c r="ERY84"/>
      <c r="ERZ84"/>
      <c r="ESA84"/>
      <c r="ESB84"/>
      <c r="ESC84"/>
      <c r="ESD84"/>
      <c r="ESE84"/>
      <c r="ESF84"/>
      <c r="ESG84"/>
      <c r="ESH84"/>
      <c r="ESI84"/>
      <c r="ESJ84"/>
      <c r="ESK84"/>
      <c r="ESL84"/>
      <c r="ESM84"/>
      <c r="ESN84"/>
      <c r="ESO84"/>
      <c r="ESP84"/>
      <c r="ESQ84"/>
      <c r="ESR84"/>
      <c r="ESS84"/>
      <c r="EST84"/>
      <c r="ESU84"/>
      <c r="ESV84"/>
      <c r="ESW84"/>
      <c r="ESX84"/>
      <c r="ESY84"/>
      <c r="ESZ84"/>
      <c r="ETA84"/>
      <c r="ETB84"/>
      <c r="ETC84"/>
      <c r="ETD84"/>
      <c r="ETE84"/>
      <c r="ETF84"/>
      <c r="ETG84"/>
      <c r="ETH84"/>
      <c r="ETI84"/>
      <c r="ETJ84"/>
      <c r="ETK84"/>
      <c r="ETL84"/>
      <c r="ETM84"/>
      <c r="ETN84"/>
      <c r="ETO84"/>
      <c r="ETP84"/>
      <c r="ETQ84"/>
      <c r="ETR84"/>
      <c r="ETS84"/>
      <c r="ETT84"/>
      <c r="ETU84"/>
      <c r="ETV84"/>
      <c r="ETW84"/>
      <c r="ETX84"/>
      <c r="ETY84"/>
      <c r="ETZ84"/>
      <c r="EUA84"/>
      <c r="EUB84"/>
      <c r="EUC84"/>
      <c r="EUD84"/>
      <c r="EUE84"/>
      <c r="EUF84"/>
      <c r="EUG84"/>
      <c r="EUH84"/>
      <c r="EUI84"/>
      <c r="EUJ84"/>
      <c r="EUK84"/>
      <c r="EUL84"/>
      <c r="EUM84"/>
      <c r="EUN84"/>
      <c r="EUO84"/>
      <c r="EUP84"/>
      <c r="EUQ84"/>
      <c r="EUR84"/>
      <c r="EUS84"/>
      <c r="EUT84"/>
      <c r="EUU84"/>
      <c r="EUV84"/>
      <c r="EUW84"/>
      <c r="EUX84"/>
      <c r="EUY84"/>
      <c r="EUZ84"/>
      <c r="EVA84"/>
      <c r="EVB84"/>
      <c r="EVC84"/>
      <c r="EVD84"/>
      <c r="EVE84"/>
      <c r="EVF84"/>
      <c r="EVG84"/>
      <c r="EVH84"/>
      <c r="EVI84"/>
      <c r="EVJ84"/>
      <c r="EVK84"/>
      <c r="EVL84"/>
      <c r="EVM84"/>
      <c r="EVN84"/>
      <c r="EVO84"/>
      <c r="EVP84"/>
      <c r="EVQ84"/>
      <c r="EVR84"/>
      <c r="EVS84"/>
      <c r="EVT84"/>
      <c r="EVU84"/>
      <c r="EVV84"/>
      <c r="EVW84"/>
      <c r="EVX84"/>
      <c r="EVY84"/>
      <c r="EVZ84"/>
      <c r="EWA84"/>
      <c r="EWB84"/>
      <c r="EWC84"/>
      <c r="EWD84"/>
      <c r="EWE84"/>
      <c r="EWF84"/>
      <c r="EWG84"/>
      <c r="EWH84"/>
      <c r="EWI84"/>
      <c r="EWJ84"/>
      <c r="EWK84"/>
      <c r="EWL84"/>
      <c r="EWM84"/>
      <c r="EWN84"/>
      <c r="EWO84"/>
      <c r="EWP84"/>
      <c r="EWQ84"/>
      <c r="EWR84"/>
      <c r="EWS84"/>
      <c r="EWT84"/>
      <c r="EWU84"/>
      <c r="EWV84"/>
      <c r="EWW84"/>
      <c r="EWX84"/>
      <c r="EWY84"/>
      <c r="EWZ84"/>
      <c r="EXA84"/>
      <c r="EXB84"/>
      <c r="EXC84"/>
      <c r="EXD84"/>
      <c r="EXE84"/>
      <c r="EXF84"/>
      <c r="EXG84"/>
      <c r="EXH84"/>
      <c r="EXI84"/>
      <c r="EXJ84"/>
      <c r="EXK84"/>
      <c r="EXL84"/>
      <c r="EXM84"/>
      <c r="EXN84"/>
      <c r="EXO84"/>
      <c r="EXP84"/>
      <c r="EXQ84"/>
      <c r="EXR84"/>
      <c r="EXS84"/>
      <c r="EXT84"/>
      <c r="EXU84"/>
      <c r="EXV84"/>
      <c r="EXW84"/>
      <c r="EXX84"/>
      <c r="EXY84"/>
      <c r="EXZ84"/>
      <c r="EYA84"/>
      <c r="EYB84"/>
      <c r="EYC84"/>
      <c r="EYD84"/>
      <c r="EYE84"/>
      <c r="EYF84"/>
      <c r="EYG84"/>
      <c r="EYH84"/>
      <c r="EYI84"/>
      <c r="EYJ84"/>
      <c r="EYK84"/>
      <c r="EYL84"/>
      <c r="EYM84"/>
      <c r="EYN84"/>
      <c r="EYO84"/>
      <c r="EYP84"/>
      <c r="EYQ84"/>
      <c r="EYR84"/>
      <c r="EYS84"/>
      <c r="EYT84"/>
      <c r="EYU84"/>
      <c r="EYV84"/>
      <c r="EYW84"/>
      <c r="EYX84"/>
      <c r="EYY84"/>
      <c r="EYZ84"/>
      <c r="EZA84"/>
      <c r="EZB84"/>
      <c r="EZC84"/>
      <c r="EZD84"/>
      <c r="EZE84"/>
      <c r="EZF84"/>
      <c r="EZG84"/>
      <c r="EZH84"/>
      <c r="EZI84"/>
      <c r="EZJ84"/>
      <c r="EZK84"/>
      <c r="EZL84"/>
      <c r="EZM84"/>
      <c r="EZN84"/>
      <c r="EZO84"/>
      <c r="EZP84"/>
      <c r="EZQ84"/>
      <c r="EZR84"/>
      <c r="EZS84"/>
      <c r="EZT84"/>
      <c r="EZU84"/>
      <c r="EZV84"/>
      <c r="EZW84"/>
      <c r="EZX84"/>
      <c r="EZY84"/>
      <c r="EZZ84"/>
      <c r="FAA84"/>
      <c r="FAB84"/>
      <c r="FAC84"/>
      <c r="FAD84"/>
      <c r="FAE84"/>
      <c r="FAF84"/>
      <c r="FAG84"/>
      <c r="FAH84"/>
      <c r="FAI84"/>
      <c r="FAJ84"/>
      <c r="FAK84"/>
      <c r="FAL84"/>
      <c r="FAM84"/>
      <c r="FAN84"/>
      <c r="FAO84"/>
      <c r="FAP84"/>
      <c r="FAQ84"/>
      <c r="FAR84"/>
      <c r="FAS84"/>
      <c r="FAT84"/>
      <c r="FAU84"/>
      <c r="FAV84"/>
      <c r="FAW84"/>
      <c r="FAX84"/>
      <c r="FAY84"/>
      <c r="FAZ84"/>
      <c r="FBA84"/>
      <c r="FBB84"/>
      <c r="FBC84"/>
      <c r="FBD84"/>
      <c r="FBE84"/>
      <c r="FBF84"/>
      <c r="FBG84"/>
      <c r="FBH84"/>
      <c r="FBI84"/>
      <c r="FBJ84"/>
      <c r="FBK84"/>
      <c r="FBL84"/>
      <c r="FBM84"/>
      <c r="FBN84"/>
      <c r="FBO84"/>
      <c r="FBP84"/>
      <c r="FBQ84"/>
      <c r="FBR84"/>
      <c r="FBS84"/>
      <c r="FBT84"/>
      <c r="FBU84"/>
      <c r="FBV84"/>
      <c r="FBW84"/>
      <c r="FBX84"/>
      <c r="FBY84"/>
      <c r="FBZ84"/>
      <c r="FCA84"/>
      <c r="FCB84"/>
      <c r="FCC84"/>
      <c r="FCD84"/>
      <c r="FCE84"/>
      <c r="FCF84"/>
      <c r="FCG84"/>
      <c r="FCH84"/>
      <c r="FCI84"/>
      <c r="FCJ84"/>
      <c r="FCK84"/>
      <c r="FCL84"/>
      <c r="FCM84"/>
      <c r="FCN84"/>
      <c r="FCO84"/>
      <c r="FCP84"/>
      <c r="FCQ84"/>
      <c r="FCR84"/>
      <c r="FCS84"/>
      <c r="FCT84"/>
      <c r="FCU84"/>
      <c r="FCV84"/>
      <c r="FCW84"/>
      <c r="FCX84"/>
      <c r="FCY84"/>
      <c r="FCZ84"/>
      <c r="FDA84"/>
      <c r="FDB84"/>
      <c r="FDC84"/>
      <c r="FDD84"/>
      <c r="FDE84"/>
      <c r="FDF84"/>
      <c r="FDG84"/>
      <c r="FDH84"/>
      <c r="FDI84"/>
      <c r="FDJ84"/>
      <c r="FDK84"/>
      <c r="FDL84"/>
      <c r="FDM84"/>
      <c r="FDN84"/>
      <c r="FDO84"/>
      <c r="FDP84"/>
      <c r="FDQ84"/>
      <c r="FDR84"/>
      <c r="FDS84"/>
      <c r="FDT84"/>
      <c r="FDU84"/>
      <c r="FDV84"/>
      <c r="FDW84"/>
      <c r="FDX84"/>
      <c r="FDY84"/>
      <c r="FDZ84"/>
      <c r="FEA84"/>
      <c r="FEB84"/>
      <c r="FEC84"/>
      <c r="FED84"/>
      <c r="FEE84"/>
      <c r="FEF84"/>
      <c r="FEG84"/>
      <c r="FEH84"/>
      <c r="FEI84"/>
      <c r="FEJ84"/>
      <c r="FEK84"/>
      <c r="FEL84"/>
      <c r="FEM84"/>
      <c r="FEN84"/>
      <c r="FEO84"/>
      <c r="FEP84"/>
      <c r="FEQ84"/>
      <c r="FER84"/>
      <c r="FES84"/>
      <c r="FET84"/>
      <c r="FEU84"/>
      <c r="FEV84"/>
      <c r="FEW84"/>
      <c r="FEX84"/>
      <c r="FEY84"/>
      <c r="FEZ84"/>
      <c r="FFA84"/>
      <c r="FFB84"/>
      <c r="FFC84"/>
      <c r="FFD84"/>
      <c r="FFE84"/>
      <c r="FFF84"/>
      <c r="FFG84"/>
      <c r="FFH84"/>
      <c r="FFI84"/>
      <c r="FFJ84"/>
      <c r="FFK84"/>
      <c r="FFL84"/>
      <c r="FFM84"/>
      <c r="FFN84"/>
      <c r="FFO84"/>
      <c r="FFP84"/>
      <c r="FFQ84"/>
      <c r="FFR84"/>
      <c r="FFS84"/>
      <c r="FFT84"/>
      <c r="FFU84"/>
      <c r="FFV84"/>
      <c r="FFW84"/>
      <c r="FFX84"/>
      <c r="FFY84"/>
      <c r="FFZ84"/>
      <c r="FGA84"/>
      <c r="FGB84"/>
      <c r="FGC84"/>
      <c r="FGD84"/>
      <c r="FGE84"/>
      <c r="FGF84"/>
      <c r="FGG84"/>
      <c r="FGH84"/>
      <c r="FGI84"/>
      <c r="FGJ84"/>
      <c r="FGK84"/>
      <c r="FGL84"/>
      <c r="FGM84"/>
      <c r="FGN84"/>
      <c r="FGO84"/>
      <c r="FGP84"/>
      <c r="FGQ84"/>
      <c r="FGR84"/>
      <c r="FGS84"/>
      <c r="FGT84"/>
      <c r="FGU84"/>
      <c r="FGV84"/>
      <c r="FGW84"/>
      <c r="FGX84"/>
      <c r="FGY84"/>
      <c r="FGZ84"/>
      <c r="FHA84"/>
      <c r="FHB84"/>
      <c r="FHC84"/>
      <c r="FHD84"/>
      <c r="FHE84"/>
      <c r="FHF84"/>
      <c r="FHG84"/>
      <c r="FHH84"/>
      <c r="FHI84"/>
      <c r="FHJ84"/>
      <c r="FHK84"/>
      <c r="FHL84"/>
      <c r="FHM84"/>
      <c r="FHN84"/>
      <c r="FHO84"/>
      <c r="FHP84"/>
      <c r="FHQ84"/>
      <c r="FHR84"/>
      <c r="FHS84"/>
      <c r="FHT84"/>
      <c r="FHU84"/>
      <c r="FHV84"/>
      <c r="FHW84"/>
      <c r="FHX84"/>
      <c r="FHY84"/>
      <c r="FHZ84"/>
      <c r="FIA84"/>
      <c r="FIB84"/>
      <c r="FIC84"/>
      <c r="FID84"/>
      <c r="FIE84"/>
      <c r="FIF84"/>
      <c r="FIG84"/>
      <c r="FIH84"/>
      <c r="FII84"/>
      <c r="FIJ84"/>
      <c r="FIK84"/>
      <c r="FIL84"/>
      <c r="FIM84"/>
      <c r="FIN84"/>
      <c r="FIO84"/>
      <c r="FIP84"/>
      <c r="FIQ84"/>
      <c r="FIR84"/>
      <c r="FIS84"/>
      <c r="FIT84"/>
      <c r="FIU84"/>
      <c r="FIV84"/>
      <c r="FIW84"/>
      <c r="FIX84"/>
      <c r="FIY84"/>
      <c r="FIZ84"/>
      <c r="FJA84"/>
      <c r="FJB84"/>
      <c r="FJC84"/>
      <c r="FJD84"/>
      <c r="FJE84"/>
      <c r="FJF84"/>
      <c r="FJG84"/>
      <c r="FJH84"/>
      <c r="FJI84"/>
      <c r="FJJ84"/>
      <c r="FJK84"/>
      <c r="FJL84"/>
      <c r="FJM84"/>
      <c r="FJN84"/>
      <c r="FJO84"/>
      <c r="FJP84"/>
      <c r="FJQ84"/>
      <c r="FJR84"/>
      <c r="FJS84"/>
      <c r="FJT84"/>
      <c r="FJU84"/>
      <c r="FJV84"/>
      <c r="FJW84"/>
      <c r="FJX84"/>
      <c r="FJY84"/>
      <c r="FJZ84"/>
      <c r="FKA84"/>
      <c r="FKB84"/>
      <c r="FKC84"/>
      <c r="FKD84"/>
      <c r="FKE84"/>
      <c r="FKF84"/>
      <c r="FKG84"/>
      <c r="FKH84"/>
      <c r="FKI84"/>
      <c r="FKJ84"/>
      <c r="FKK84"/>
      <c r="FKL84"/>
      <c r="FKM84"/>
      <c r="FKN84"/>
      <c r="FKO84"/>
      <c r="FKP84"/>
      <c r="FKQ84"/>
      <c r="FKR84"/>
      <c r="FKS84"/>
      <c r="FKT84"/>
      <c r="FKU84"/>
      <c r="FKV84"/>
      <c r="FKW84"/>
      <c r="FKX84"/>
      <c r="FKY84"/>
      <c r="FKZ84"/>
      <c r="FLA84"/>
      <c r="FLB84"/>
      <c r="FLC84"/>
      <c r="FLD84"/>
      <c r="FLE84"/>
      <c r="FLF84"/>
      <c r="FLG84"/>
      <c r="FLH84"/>
      <c r="FLI84"/>
      <c r="FLJ84"/>
      <c r="FLK84"/>
      <c r="FLL84"/>
      <c r="FLM84"/>
      <c r="FLN84"/>
      <c r="FLO84"/>
      <c r="FLP84"/>
      <c r="FLQ84"/>
      <c r="FLR84"/>
      <c r="FLS84"/>
      <c r="FLT84"/>
      <c r="FLU84"/>
      <c r="FLV84"/>
      <c r="FLW84"/>
      <c r="FLX84"/>
      <c r="FLY84"/>
      <c r="FLZ84"/>
      <c r="FMA84"/>
      <c r="FMB84"/>
      <c r="FMC84"/>
      <c r="FMD84"/>
      <c r="FME84"/>
      <c r="FMF84"/>
      <c r="FMG84"/>
      <c r="FMH84"/>
      <c r="FMI84"/>
      <c r="FMJ84"/>
      <c r="FMK84"/>
      <c r="FML84"/>
      <c r="FMM84"/>
      <c r="FMN84"/>
      <c r="FMO84"/>
      <c r="FMP84"/>
      <c r="FMQ84"/>
      <c r="FMR84"/>
      <c r="FMS84"/>
      <c r="FMT84"/>
      <c r="FMU84"/>
      <c r="FMV84"/>
      <c r="FMW84"/>
      <c r="FMX84"/>
      <c r="FMY84"/>
      <c r="FMZ84"/>
      <c r="FNA84"/>
      <c r="FNB84"/>
      <c r="FNC84"/>
      <c r="FND84"/>
      <c r="FNE84"/>
      <c r="FNF84"/>
      <c r="FNG84"/>
      <c r="FNH84"/>
      <c r="FNI84"/>
      <c r="FNJ84"/>
      <c r="FNK84"/>
      <c r="FNL84"/>
      <c r="FNM84"/>
      <c r="FNN84"/>
      <c r="FNO84"/>
      <c r="FNP84"/>
      <c r="FNQ84"/>
      <c r="FNR84"/>
      <c r="FNS84"/>
      <c r="FNT84"/>
      <c r="FNU84"/>
      <c r="FNV84"/>
      <c r="FNW84"/>
      <c r="FNX84"/>
      <c r="FNY84"/>
      <c r="FNZ84"/>
      <c r="FOA84"/>
      <c r="FOB84"/>
      <c r="FOC84"/>
      <c r="FOD84"/>
      <c r="FOE84"/>
      <c r="FOF84"/>
      <c r="FOG84"/>
      <c r="FOH84"/>
      <c r="FOI84"/>
      <c r="FOJ84"/>
      <c r="FOK84"/>
      <c r="FOL84"/>
      <c r="FOM84"/>
      <c r="FON84"/>
      <c r="FOO84"/>
      <c r="FOP84"/>
      <c r="FOQ84"/>
      <c r="FOR84"/>
      <c r="FOS84"/>
      <c r="FOT84"/>
      <c r="FOU84"/>
      <c r="FOV84"/>
      <c r="FOW84"/>
      <c r="FOX84"/>
      <c r="FOY84"/>
      <c r="FOZ84"/>
      <c r="FPA84"/>
      <c r="FPB84"/>
      <c r="FPC84"/>
      <c r="FPD84"/>
      <c r="FPE84"/>
      <c r="FPF84"/>
      <c r="FPG84"/>
      <c r="FPH84"/>
      <c r="FPI84"/>
      <c r="FPJ84"/>
      <c r="FPK84"/>
      <c r="FPL84"/>
      <c r="FPM84"/>
      <c r="FPN84"/>
      <c r="FPO84"/>
      <c r="FPP84"/>
      <c r="FPQ84"/>
      <c r="FPR84"/>
      <c r="FPS84"/>
      <c r="FPT84"/>
      <c r="FPU84"/>
      <c r="FPV84"/>
      <c r="FPW84"/>
      <c r="FPX84"/>
      <c r="FPY84"/>
      <c r="FPZ84"/>
      <c r="FQA84"/>
      <c r="FQB84"/>
      <c r="FQC84"/>
      <c r="FQD84"/>
      <c r="FQE84"/>
      <c r="FQF84"/>
      <c r="FQG84"/>
      <c r="FQH84"/>
      <c r="FQI84"/>
      <c r="FQJ84"/>
      <c r="FQK84"/>
      <c r="FQL84"/>
      <c r="FQM84"/>
      <c r="FQN84"/>
      <c r="FQO84"/>
      <c r="FQP84"/>
      <c r="FQQ84"/>
      <c r="FQR84"/>
      <c r="FQS84"/>
      <c r="FQT84"/>
      <c r="FQU84"/>
      <c r="FQV84"/>
      <c r="FQW84"/>
      <c r="FQX84"/>
      <c r="FQY84"/>
      <c r="FQZ84"/>
      <c r="FRA84"/>
      <c r="FRB84"/>
      <c r="FRC84"/>
      <c r="FRD84"/>
      <c r="FRE84"/>
      <c r="FRF84"/>
      <c r="FRG84"/>
      <c r="FRH84"/>
      <c r="FRI84"/>
      <c r="FRJ84"/>
      <c r="FRK84"/>
      <c r="FRL84"/>
      <c r="FRM84"/>
      <c r="FRN84"/>
      <c r="FRO84"/>
      <c r="FRP84"/>
      <c r="FRQ84"/>
      <c r="FRR84"/>
      <c r="FRS84"/>
      <c r="FRT84"/>
      <c r="FRU84"/>
      <c r="FRV84"/>
      <c r="FRW84"/>
      <c r="FRX84"/>
      <c r="FRY84"/>
      <c r="FRZ84"/>
      <c r="FSA84"/>
      <c r="FSB84"/>
      <c r="FSC84"/>
      <c r="FSD84"/>
      <c r="FSE84"/>
      <c r="FSF84"/>
      <c r="FSG84"/>
      <c r="FSH84"/>
      <c r="FSI84"/>
      <c r="FSJ84"/>
      <c r="FSK84"/>
      <c r="FSL84"/>
      <c r="FSM84"/>
      <c r="FSN84"/>
      <c r="FSO84"/>
      <c r="FSP84"/>
      <c r="FSQ84"/>
      <c r="FSR84"/>
      <c r="FSS84"/>
      <c r="FST84"/>
      <c r="FSU84"/>
      <c r="FSV84"/>
      <c r="FSW84"/>
      <c r="FSX84"/>
      <c r="FSY84"/>
      <c r="FSZ84"/>
      <c r="FTA84"/>
      <c r="FTB84"/>
      <c r="FTC84"/>
      <c r="FTD84"/>
      <c r="FTE84"/>
      <c r="FTF84"/>
      <c r="FTG84"/>
      <c r="FTH84"/>
      <c r="FTI84"/>
      <c r="FTJ84"/>
      <c r="FTK84"/>
      <c r="FTL84"/>
      <c r="FTM84"/>
      <c r="FTN84"/>
      <c r="FTO84"/>
      <c r="FTP84"/>
      <c r="FTQ84"/>
      <c r="FTR84"/>
      <c r="FTS84"/>
      <c r="FTT84"/>
      <c r="FTU84"/>
      <c r="FTV84"/>
      <c r="FTW84"/>
      <c r="FTX84"/>
      <c r="FTY84"/>
      <c r="FTZ84"/>
      <c r="FUA84"/>
      <c r="FUB84"/>
      <c r="FUC84"/>
      <c r="FUD84"/>
      <c r="FUE84"/>
      <c r="FUF84"/>
      <c r="FUG84"/>
      <c r="FUH84"/>
      <c r="FUI84"/>
      <c r="FUJ84"/>
      <c r="FUK84"/>
      <c r="FUL84"/>
      <c r="FUM84"/>
      <c r="FUN84"/>
      <c r="FUO84"/>
      <c r="FUP84"/>
      <c r="FUQ84"/>
      <c r="FUR84"/>
      <c r="FUS84"/>
      <c r="FUT84"/>
      <c r="FUU84"/>
      <c r="FUV84"/>
      <c r="FUW84"/>
      <c r="FUX84"/>
      <c r="FUY84"/>
      <c r="FUZ84"/>
      <c r="FVA84"/>
      <c r="FVB84"/>
      <c r="FVC84"/>
      <c r="FVD84"/>
      <c r="FVE84"/>
      <c r="FVF84"/>
      <c r="FVG84"/>
      <c r="FVH84"/>
      <c r="FVI84"/>
      <c r="FVJ84"/>
      <c r="FVK84"/>
      <c r="FVL84"/>
      <c r="FVM84"/>
      <c r="FVN84"/>
      <c r="FVO84"/>
      <c r="FVP84"/>
      <c r="FVQ84"/>
      <c r="FVR84"/>
      <c r="FVS84"/>
      <c r="FVT84"/>
      <c r="FVU84"/>
      <c r="FVV84"/>
      <c r="FVW84"/>
      <c r="FVX84"/>
      <c r="FVY84"/>
      <c r="FVZ84"/>
      <c r="FWA84"/>
      <c r="FWB84"/>
      <c r="FWC84"/>
      <c r="FWD84"/>
      <c r="FWE84"/>
      <c r="FWF84"/>
      <c r="FWG84"/>
      <c r="FWH84"/>
      <c r="FWI84"/>
      <c r="FWJ84"/>
      <c r="FWK84"/>
      <c r="FWL84"/>
      <c r="FWM84"/>
      <c r="FWN84"/>
      <c r="FWO84"/>
      <c r="FWP84"/>
      <c r="FWQ84"/>
      <c r="FWR84"/>
      <c r="FWS84"/>
      <c r="FWT84"/>
      <c r="FWU84"/>
      <c r="FWV84"/>
      <c r="FWW84"/>
      <c r="FWX84"/>
      <c r="FWY84"/>
      <c r="FWZ84"/>
      <c r="FXA84"/>
      <c r="FXB84"/>
      <c r="FXC84"/>
      <c r="FXD84"/>
      <c r="FXE84"/>
      <c r="FXF84"/>
      <c r="FXG84"/>
      <c r="FXH84"/>
      <c r="FXI84"/>
      <c r="FXJ84"/>
      <c r="FXK84"/>
      <c r="FXL84"/>
      <c r="FXM84"/>
      <c r="FXN84"/>
      <c r="FXO84"/>
      <c r="FXP84"/>
      <c r="FXQ84"/>
      <c r="FXR84"/>
      <c r="FXS84"/>
      <c r="FXT84"/>
      <c r="FXU84"/>
      <c r="FXV84"/>
      <c r="FXW84"/>
      <c r="FXX84"/>
      <c r="FXY84"/>
      <c r="FXZ84"/>
      <c r="FYA84"/>
      <c r="FYB84"/>
      <c r="FYC84"/>
      <c r="FYD84"/>
      <c r="FYE84"/>
      <c r="FYF84"/>
      <c r="FYG84"/>
      <c r="FYH84"/>
      <c r="FYI84"/>
      <c r="FYJ84"/>
      <c r="FYK84"/>
      <c r="FYL84"/>
      <c r="FYM84"/>
      <c r="FYN84"/>
      <c r="FYO84"/>
      <c r="FYP84"/>
      <c r="FYQ84"/>
      <c r="FYR84"/>
      <c r="FYS84"/>
      <c r="FYT84"/>
      <c r="FYU84"/>
      <c r="FYV84"/>
      <c r="FYW84"/>
      <c r="FYX84"/>
      <c r="FYY84"/>
      <c r="FYZ84"/>
      <c r="FZA84"/>
      <c r="FZB84"/>
      <c r="FZC84"/>
      <c r="FZD84"/>
      <c r="FZE84"/>
      <c r="FZF84"/>
      <c r="FZG84"/>
      <c r="FZH84"/>
      <c r="FZI84"/>
      <c r="FZJ84"/>
      <c r="FZK84"/>
      <c r="FZL84"/>
      <c r="FZM84"/>
      <c r="FZN84"/>
      <c r="FZO84"/>
      <c r="FZP84"/>
      <c r="FZQ84"/>
      <c r="FZR84"/>
      <c r="FZS84"/>
      <c r="FZT84"/>
      <c r="FZU84"/>
      <c r="FZV84"/>
      <c r="FZW84"/>
      <c r="FZX84"/>
      <c r="FZY84"/>
      <c r="FZZ84"/>
      <c r="GAA84"/>
      <c r="GAB84"/>
      <c r="GAC84"/>
      <c r="GAD84"/>
      <c r="GAE84"/>
      <c r="GAF84"/>
      <c r="GAG84"/>
      <c r="GAH84"/>
      <c r="GAI84"/>
      <c r="GAJ84"/>
      <c r="GAK84"/>
      <c r="GAL84"/>
      <c r="GAM84"/>
      <c r="GAN84"/>
      <c r="GAO84"/>
      <c r="GAP84"/>
      <c r="GAQ84"/>
      <c r="GAR84"/>
      <c r="GAS84"/>
      <c r="GAT84"/>
      <c r="GAU84"/>
      <c r="GAV84"/>
      <c r="GAW84"/>
      <c r="GAX84"/>
      <c r="GAY84"/>
      <c r="GAZ84"/>
      <c r="GBA84"/>
      <c r="GBB84"/>
      <c r="GBC84"/>
      <c r="GBD84"/>
      <c r="GBE84"/>
      <c r="GBF84"/>
      <c r="GBG84"/>
      <c r="GBH84"/>
      <c r="GBI84"/>
      <c r="GBJ84"/>
      <c r="GBK84"/>
      <c r="GBL84"/>
      <c r="GBM84"/>
      <c r="GBN84"/>
      <c r="GBO84"/>
      <c r="GBP84"/>
      <c r="GBQ84"/>
      <c r="GBR84"/>
      <c r="GBS84"/>
      <c r="GBT84"/>
      <c r="GBU84"/>
      <c r="GBV84"/>
      <c r="GBW84"/>
      <c r="GBX84"/>
      <c r="GBY84"/>
      <c r="GBZ84"/>
      <c r="GCA84"/>
      <c r="GCB84"/>
      <c r="GCC84"/>
      <c r="GCD84"/>
      <c r="GCE84"/>
      <c r="GCF84"/>
      <c r="GCG84"/>
      <c r="GCH84"/>
      <c r="GCI84"/>
      <c r="GCJ84"/>
      <c r="GCK84"/>
      <c r="GCL84"/>
      <c r="GCM84"/>
      <c r="GCN84"/>
      <c r="GCO84"/>
      <c r="GCP84"/>
      <c r="GCQ84"/>
      <c r="GCR84"/>
      <c r="GCS84"/>
      <c r="GCT84"/>
      <c r="GCU84"/>
      <c r="GCV84"/>
      <c r="GCW84"/>
      <c r="GCX84"/>
      <c r="GCY84"/>
      <c r="GCZ84"/>
      <c r="GDA84"/>
      <c r="GDB84"/>
      <c r="GDC84"/>
      <c r="GDD84"/>
      <c r="GDE84"/>
      <c r="GDF84"/>
      <c r="GDG84"/>
      <c r="GDH84"/>
      <c r="GDI84"/>
      <c r="GDJ84"/>
      <c r="GDK84"/>
      <c r="GDL84"/>
      <c r="GDM84"/>
      <c r="GDN84"/>
      <c r="GDO84"/>
      <c r="GDP84"/>
      <c r="GDQ84"/>
      <c r="GDR84"/>
      <c r="GDS84"/>
      <c r="GDT84"/>
      <c r="GDU84"/>
      <c r="GDV84"/>
      <c r="GDW84"/>
      <c r="GDX84"/>
      <c r="GDY84"/>
      <c r="GDZ84"/>
      <c r="GEA84"/>
      <c r="GEB84"/>
      <c r="GEC84"/>
      <c r="GED84"/>
      <c r="GEE84"/>
      <c r="GEF84"/>
      <c r="GEG84"/>
      <c r="GEH84"/>
      <c r="GEI84"/>
      <c r="GEJ84"/>
      <c r="GEK84"/>
      <c r="GEL84"/>
      <c r="GEM84"/>
      <c r="GEN84"/>
      <c r="GEO84"/>
      <c r="GEP84"/>
      <c r="GEQ84"/>
      <c r="GER84"/>
      <c r="GES84"/>
      <c r="GET84"/>
      <c r="GEU84"/>
      <c r="GEV84"/>
      <c r="GEW84"/>
      <c r="GEX84"/>
      <c r="GEY84"/>
      <c r="GEZ84"/>
      <c r="GFA84"/>
      <c r="GFB84"/>
      <c r="GFC84"/>
      <c r="GFD84"/>
      <c r="GFE84"/>
      <c r="GFF84"/>
      <c r="GFG84"/>
      <c r="GFH84"/>
      <c r="GFI84"/>
      <c r="GFJ84"/>
      <c r="GFK84"/>
      <c r="GFL84"/>
      <c r="GFM84"/>
      <c r="GFN84"/>
      <c r="GFO84"/>
      <c r="GFP84"/>
      <c r="GFQ84"/>
      <c r="GFR84"/>
      <c r="GFS84"/>
      <c r="GFT84"/>
      <c r="GFU84"/>
      <c r="GFV84"/>
      <c r="GFW84"/>
      <c r="GFX84"/>
      <c r="GFY84"/>
      <c r="GFZ84"/>
      <c r="GGA84"/>
      <c r="GGB84"/>
      <c r="GGC84"/>
      <c r="GGD84"/>
      <c r="GGE84"/>
      <c r="GGF84"/>
      <c r="GGG84"/>
      <c r="GGH84"/>
      <c r="GGI84"/>
      <c r="GGJ84"/>
      <c r="GGK84"/>
      <c r="GGL84"/>
      <c r="GGM84"/>
      <c r="GGN84"/>
      <c r="GGO84"/>
      <c r="GGP84"/>
      <c r="GGQ84"/>
      <c r="GGR84"/>
      <c r="GGS84"/>
      <c r="GGT84"/>
      <c r="GGU84"/>
      <c r="GGV84"/>
      <c r="GGW84"/>
      <c r="GGX84"/>
      <c r="GGY84"/>
      <c r="GGZ84"/>
      <c r="GHA84"/>
      <c r="GHB84"/>
      <c r="GHC84"/>
      <c r="GHD84"/>
      <c r="GHE84"/>
      <c r="GHF84"/>
      <c r="GHG84"/>
      <c r="GHH84"/>
      <c r="GHI84"/>
      <c r="GHJ84"/>
      <c r="GHK84"/>
      <c r="GHL84"/>
      <c r="GHM84"/>
      <c r="GHN84"/>
      <c r="GHO84"/>
      <c r="GHP84"/>
      <c r="GHQ84"/>
      <c r="GHR84"/>
      <c r="GHS84"/>
      <c r="GHT84"/>
      <c r="GHU84"/>
      <c r="GHV84"/>
      <c r="GHW84"/>
      <c r="GHX84"/>
      <c r="GHY84"/>
      <c r="GHZ84"/>
      <c r="GIA84"/>
      <c r="GIB84"/>
      <c r="GIC84"/>
      <c r="GID84"/>
      <c r="GIE84"/>
      <c r="GIF84"/>
      <c r="GIG84"/>
      <c r="GIH84"/>
      <c r="GII84"/>
      <c r="GIJ84"/>
      <c r="GIK84"/>
      <c r="GIL84"/>
      <c r="GIM84"/>
      <c r="GIN84"/>
      <c r="GIO84"/>
      <c r="GIP84"/>
      <c r="GIQ84"/>
      <c r="GIR84"/>
      <c r="GIS84"/>
      <c r="GIT84"/>
      <c r="GIU84"/>
      <c r="GIV84"/>
      <c r="GIW84"/>
      <c r="GIX84"/>
      <c r="GIY84"/>
      <c r="GIZ84"/>
      <c r="GJA84"/>
      <c r="GJB84"/>
      <c r="GJC84"/>
      <c r="GJD84"/>
      <c r="GJE84"/>
      <c r="GJF84"/>
      <c r="GJG84"/>
      <c r="GJH84"/>
      <c r="GJI84"/>
      <c r="GJJ84"/>
      <c r="GJK84"/>
      <c r="GJL84"/>
      <c r="GJM84"/>
      <c r="GJN84"/>
      <c r="GJO84"/>
      <c r="GJP84"/>
      <c r="GJQ84"/>
      <c r="GJR84"/>
      <c r="GJS84"/>
      <c r="GJT84"/>
      <c r="GJU84"/>
      <c r="GJV84"/>
      <c r="GJW84"/>
      <c r="GJX84"/>
      <c r="GJY84"/>
      <c r="GJZ84"/>
      <c r="GKA84"/>
      <c r="GKB84"/>
      <c r="GKC84"/>
      <c r="GKD84"/>
      <c r="GKE84"/>
      <c r="GKF84"/>
      <c r="GKG84"/>
      <c r="GKH84"/>
      <c r="GKI84"/>
      <c r="GKJ84"/>
      <c r="GKK84"/>
      <c r="GKL84"/>
      <c r="GKM84"/>
      <c r="GKN84"/>
      <c r="GKO84"/>
      <c r="GKP84"/>
      <c r="GKQ84"/>
      <c r="GKR84"/>
      <c r="GKS84"/>
      <c r="GKT84"/>
      <c r="GKU84"/>
      <c r="GKV84"/>
      <c r="GKW84"/>
      <c r="GKX84"/>
      <c r="GKY84"/>
      <c r="GKZ84"/>
      <c r="GLA84"/>
      <c r="GLB84"/>
      <c r="GLC84"/>
      <c r="GLD84"/>
      <c r="GLE84"/>
      <c r="GLF84"/>
      <c r="GLG84"/>
      <c r="GLH84"/>
      <c r="GLI84"/>
      <c r="GLJ84"/>
      <c r="GLK84"/>
      <c r="GLL84"/>
      <c r="GLM84"/>
      <c r="GLN84"/>
      <c r="GLO84"/>
      <c r="GLP84"/>
      <c r="GLQ84"/>
      <c r="GLR84"/>
      <c r="GLS84"/>
      <c r="GLT84"/>
      <c r="GLU84"/>
      <c r="GLV84"/>
      <c r="GLW84"/>
      <c r="GLX84"/>
      <c r="GLY84"/>
      <c r="GLZ84"/>
      <c r="GMA84"/>
      <c r="GMB84"/>
      <c r="GMC84"/>
      <c r="GMD84"/>
      <c r="GME84"/>
      <c r="GMF84"/>
      <c r="GMG84"/>
      <c r="GMH84"/>
      <c r="GMI84"/>
      <c r="GMJ84"/>
      <c r="GMK84"/>
      <c r="GML84"/>
      <c r="GMM84"/>
      <c r="GMN84"/>
      <c r="GMO84"/>
      <c r="GMP84"/>
      <c r="GMQ84"/>
      <c r="GMR84"/>
      <c r="GMS84"/>
      <c r="GMT84"/>
      <c r="GMU84"/>
      <c r="GMV84"/>
      <c r="GMW84"/>
      <c r="GMX84"/>
      <c r="GMY84"/>
      <c r="GMZ84"/>
      <c r="GNA84"/>
      <c r="GNB84"/>
      <c r="GNC84"/>
      <c r="GND84"/>
      <c r="GNE84"/>
      <c r="GNF84"/>
      <c r="GNG84"/>
      <c r="GNH84"/>
      <c r="GNI84"/>
      <c r="GNJ84"/>
      <c r="GNK84"/>
      <c r="GNL84"/>
      <c r="GNM84"/>
      <c r="GNN84"/>
      <c r="GNO84"/>
      <c r="GNP84"/>
      <c r="GNQ84"/>
      <c r="GNR84"/>
      <c r="GNS84"/>
      <c r="GNT84"/>
      <c r="GNU84"/>
      <c r="GNV84"/>
      <c r="GNW84"/>
      <c r="GNX84"/>
      <c r="GNY84"/>
      <c r="GNZ84"/>
      <c r="GOA84"/>
      <c r="GOB84"/>
      <c r="GOC84"/>
      <c r="GOD84"/>
      <c r="GOE84"/>
      <c r="GOF84"/>
      <c r="GOG84"/>
      <c r="GOH84"/>
      <c r="GOI84"/>
      <c r="GOJ84"/>
      <c r="GOK84"/>
      <c r="GOL84"/>
      <c r="GOM84"/>
      <c r="GON84"/>
      <c r="GOO84"/>
      <c r="GOP84"/>
      <c r="GOQ84"/>
      <c r="GOR84"/>
      <c r="GOS84"/>
      <c r="GOT84"/>
      <c r="GOU84"/>
      <c r="GOV84"/>
      <c r="GOW84"/>
      <c r="GOX84"/>
      <c r="GOY84"/>
      <c r="GOZ84"/>
      <c r="GPA84"/>
      <c r="GPB84"/>
      <c r="GPC84"/>
      <c r="GPD84"/>
      <c r="GPE84"/>
      <c r="GPF84"/>
      <c r="GPG84"/>
      <c r="GPH84"/>
      <c r="GPI84"/>
      <c r="GPJ84"/>
      <c r="GPK84"/>
      <c r="GPL84"/>
      <c r="GPM84"/>
      <c r="GPN84"/>
      <c r="GPO84"/>
      <c r="GPP84"/>
      <c r="GPQ84"/>
      <c r="GPR84"/>
      <c r="GPS84"/>
      <c r="GPT84"/>
      <c r="GPU84"/>
      <c r="GPV84"/>
      <c r="GPW84"/>
      <c r="GPX84"/>
      <c r="GPY84"/>
      <c r="GPZ84"/>
      <c r="GQA84"/>
      <c r="GQB84"/>
      <c r="GQC84"/>
      <c r="GQD84"/>
      <c r="GQE84"/>
      <c r="GQF84"/>
      <c r="GQG84"/>
      <c r="GQH84"/>
      <c r="GQI84"/>
      <c r="GQJ84"/>
      <c r="GQK84"/>
      <c r="GQL84"/>
      <c r="GQM84"/>
      <c r="GQN84"/>
      <c r="GQO84"/>
      <c r="GQP84"/>
      <c r="GQQ84"/>
      <c r="GQR84"/>
      <c r="GQS84"/>
      <c r="GQT84"/>
      <c r="GQU84"/>
      <c r="GQV84"/>
      <c r="GQW84"/>
      <c r="GQX84"/>
      <c r="GQY84"/>
      <c r="GQZ84"/>
      <c r="GRA84"/>
      <c r="GRB84"/>
      <c r="GRC84"/>
      <c r="GRD84"/>
      <c r="GRE84"/>
      <c r="GRF84"/>
      <c r="GRG84"/>
      <c r="GRH84"/>
      <c r="GRI84"/>
      <c r="GRJ84"/>
      <c r="GRK84"/>
      <c r="GRL84"/>
      <c r="GRM84"/>
      <c r="GRN84"/>
      <c r="GRO84"/>
      <c r="GRP84"/>
      <c r="GRQ84"/>
      <c r="GRR84"/>
      <c r="GRS84"/>
      <c r="GRT84"/>
      <c r="GRU84"/>
      <c r="GRV84"/>
      <c r="GRW84"/>
      <c r="GRX84"/>
      <c r="GRY84"/>
      <c r="GRZ84"/>
      <c r="GSA84"/>
      <c r="GSB84"/>
      <c r="GSC84"/>
      <c r="GSD84"/>
      <c r="GSE84"/>
      <c r="GSF84"/>
      <c r="GSG84"/>
      <c r="GSH84"/>
      <c r="GSI84"/>
      <c r="GSJ84"/>
      <c r="GSK84"/>
      <c r="GSL84"/>
      <c r="GSM84"/>
      <c r="GSN84"/>
      <c r="GSO84"/>
      <c r="GSP84"/>
      <c r="GSQ84"/>
      <c r="GSR84"/>
      <c r="GSS84"/>
      <c r="GST84"/>
      <c r="GSU84"/>
      <c r="GSV84"/>
      <c r="GSW84"/>
      <c r="GSX84"/>
      <c r="GSY84"/>
      <c r="GSZ84"/>
      <c r="GTA84"/>
      <c r="GTB84"/>
      <c r="GTC84"/>
      <c r="GTD84"/>
      <c r="GTE84"/>
      <c r="GTF84"/>
      <c r="GTG84"/>
      <c r="GTH84"/>
      <c r="GTI84"/>
      <c r="GTJ84"/>
      <c r="GTK84"/>
      <c r="GTL84"/>
      <c r="GTM84"/>
      <c r="GTN84"/>
      <c r="GTO84"/>
      <c r="GTP84"/>
      <c r="GTQ84"/>
      <c r="GTR84"/>
      <c r="GTS84"/>
      <c r="GTT84"/>
      <c r="GTU84"/>
      <c r="GTV84"/>
      <c r="GTW84"/>
      <c r="GTX84"/>
      <c r="GTY84"/>
      <c r="GTZ84"/>
      <c r="GUA84"/>
      <c r="GUB84"/>
      <c r="GUC84"/>
      <c r="GUD84"/>
      <c r="GUE84"/>
      <c r="GUF84"/>
      <c r="GUG84"/>
      <c r="GUH84"/>
      <c r="GUI84"/>
      <c r="GUJ84"/>
      <c r="GUK84"/>
      <c r="GUL84"/>
      <c r="GUM84"/>
      <c r="GUN84"/>
      <c r="GUO84"/>
      <c r="GUP84"/>
      <c r="GUQ84"/>
      <c r="GUR84"/>
      <c r="GUS84"/>
      <c r="GUT84"/>
      <c r="GUU84"/>
      <c r="GUV84"/>
      <c r="GUW84"/>
      <c r="GUX84"/>
      <c r="GUY84"/>
      <c r="GUZ84"/>
      <c r="GVA84"/>
      <c r="GVB84"/>
      <c r="GVC84"/>
      <c r="GVD84"/>
      <c r="GVE84"/>
      <c r="GVF84"/>
      <c r="GVG84"/>
      <c r="GVH84"/>
      <c r="GVI84"/>
      <c r="GVJ84"/>
      <c r="GVK84"/>
      <c r="GVL84"/>
      <c r="GVM84"/>
      <c r="GVN84"/>
      <c r="GVO84"/>
      <c r="GVP84"/>
      <c r="GVQ84"/>
      <c r="GVR84"/>
      <c r="GVS84"/>
      <c r="GVT84"/>
      <c r="GVU84"/>
      <c r="GVV84"/>
      <c r="GVW84"/>
      <c r="GVX84"/>
      <c r="GVY84"/>
      <c r="GVZ84"/>
      <c r="GWA84"/>
      <c r="GWB84"/>
      <c r="GWC84"/>
      <c r="GWD84"/>
      <c r="GWE84"/>
      <c r="GWF84"/>
      <c r="GWG84"/>
      <c r="GWH84"/>
      <c r="GWI84"/>
      <c r="GWJ84"/>
      <c r="GWK84"/>
      <c r="GWL84"/>
      <c r="GWM84"/>
      <c r="GWN84"/>
      <c r="GWO84"/>
      <c r="GWP84"/>
      <c r="GWQ84"/>
      <c r="GWR84"/>
      <c r="GWS84"/>
      <c r="GWT84"/>
      <c r="GWU84"/>
      <c r="GWV84"/>
      <c r="GWW84"/>
      <c r="GWX84"/>
      <c r="GWY84"/>
      <c r="GWZ84"/>
      <c r="GXA84"/>
      <c r="GXB84"/>
      <c r="GXC84"/>
      <c r="GXD84"/>
      <c r="GXE84"/>
      <c r="GXF84"/>
      <c r="GXG84"/>
      <c r="GXH84"/>
      <c r="GXI84"/>
      <c r="GXJ84"/>
      <c r="GXK84"/>
      <c r="GXL84"/>
      <c r="GXM84"/>
      <c r="GXN84"/>
      <c r="GXO84"/>
      <c r="GXP84"/>
      <c r="GXQ84"/>
      <c r="GXR84"/>
      <c r="GXS84"/>
      <c r="GXT84"/>
      <c r="GXU84"/>
      <c r="GXV84"/>
      <c r="GXW84"/>
      <c r="GXX84"/>
      <c r="GXY84"/>
      <c r="GXZ84"/>
      <c r="GYA84"/>
      <c r="GYB84"/>
      <c r="GYC84"/>
      <c r="GYD84"/>
      <c r="GYE84"/>
      <c r="GYF84"/>
      <c r="GYG84"/>
      <c r="GYH84"/>
      <c r="GYI84"/>
      <c r="GYJ84"/>
      <c r="GYK84"/>
      <c r="GYL84"/>
      <c r="GYM84"/>
      <c r="GYN84"/>
      <c r="GYO84"/>
      <c r="GYP84"/>
      <c r="GYQ84"/>
      <c r="GYR84"/>
      <c r="GYS84"/>
      <c r="GYT84"/>
      <c r="GYU84"/>
      <c r="GYV84"/>
      <c r="GYW84"/>
      <c r="GYX84"/>
      <c r="GYY84"/>
      <c r="GYZ84"/>
      <c r="GZA84"/>
      <c r="GZB84"/>
      <c r="GZC84"/>
      <c r="GZD84"/>
      <c r="GZE84"/>
      <c r="GZF84"/>
      <c r="GZG84"/>
      <c r="GZH84"/>
      <c r="GZI84"/>
      <c r="GZJ84"/>
      <c r="GZK84"/>
      <c r="GZL84"/>
      <c r="GZM84"/>
      <c r="GZN84"/>
      <c r="GZO84"/>
      <c r="GZP84"/>
      <c r="GZQ84"/>
      <c r="GZR84"/>
      <c r="GZS84"/>
      <c r="GZT84"/>
      <c r="GZU84"/>
      <c r="GZV84"/>
      <c r="GZW84"/>
      <c r="GZX84"/>
      <c r="GZY84"/>
      <c r="GZZ84"/>
      <c r="HAA84"/>
      <c r="HAB84"/>
      <c r="HAC84"/>
      <c r="HAD84"/>
      <c r="HAE84"/>
      <c r="HAF84"/>
      <c r="HAG84"/>
      <c r="HAH84"/>
      <c r="HAI84"/>
      <c r="HAJ84"/>
      <c r="HAK84"/>
      <c r="HAL84"/>
      <c r="HAM84"/>
      <c r="HAN84"/>
      <c r="HAO84"/>
      <c r="HAP84"/>
      <c r="HAQ84"/>
      <c r="HAR84"/>
      <c r="HAS84"/>
      <c r="HAT84"/>
      <c r="HAU84"/>
      <c r="HAV84"/>
      <c r="HAW84"/>
      <c r="HAX84"/>
      <c r="HAY84"/>
      <c r="HAZ84"/>
      <c r="HBA84"/>
      <c r="HBB84"/>
      <c r="HBC84"/>
      <c r="HBD84"/>
      <c r="HBE84"/>
      <c r="HBF84"/>
      <c r="HBG84"/>
      <c r="HBH84"/>
      <c r="HBI84"/>
      <c r="HBJ84"/>
      <c r="HBK84"/>
      <c r="HBL84"/>
      <c r="HBM84"/>
      <c r="HBN84"/>
      <c r="HBO84"/>
      <c r="HBP84"/>
      <c r="HBQ84"/>
      <c r="HBR84"/>
      <c r="HBS84"/>
      <c r="HBT84"/>
      <c r="HBU84"/>
      <c r="HBV84"/>
      <c r="HBW84"/>
      <c r="HBX84"/>
      <c r="HBY84"/>
      <c r="HBZ84"/>
      <c r="HCA84"/>
      <c r="HCB84"/>
      <c r="HCC84"/>
      <c r="HCD84"/>
      <c r="HCE84"/>
      <c r="HCF84"/>
      <c r="HCG84"/>
      <c r="HCH84"/>
      <c r="HCI84"/>
      <c r="HCJ84"/>
      <c r="HCK84"/>
      <c r="HCL84"/>
      <c r="HCM84"/>
      <c r="HCN84"/>
      <c r="HCO84"/>
      <c r="HCP84"/>
      <c r="HCQ84"/>
      <c r="HCR84"/>
      <c r="HCS84"/>
      <c r="HCT84"/>
      <c r="HCU84"/>
      <c r="HCV84"/>
      <c r="HCW84"/>
      <c r="HCX84"/>
      <c r="HCY84"/>
      <c r="HCZ84"/>
      <c r="HDA84"/>
      <c r="HDB84"/>
      <c r="HDC84"/>
      <c r="HDD84"/>
      <c r="HDE84"/>
      <c r="HDF84"/>
      <c r="HDG84"/>
      <c r="HDH84"/>
      <c r="HDI84"/>
      <c r="HDJ84"/>
      <c r="HDK84"/>
      <c r="HDL84"/>
      <c r="HDM84"/>
      <c r="HDN84"/>
      <c r="HDO84"/>
      <c r="HDP84"/>
      <c r="HDQ84"/>
      <c r="HDR84"/>
      <c r="HDS84"/>
      <c r="HDT84"/>
      <c r="HDU84"/>
      <c r="HDV84"/>
      <c r="HDW84"/>
      <c r="HDX84"/>
      <c r="HDY84"/>
      <c r="HDZ84"/>
      <c r="HEA84"/>
      <c r="HEB84"/>
      <c r="HEC84"/>
      <c r="HED84"/>
      <c r="HEE84"/>
      <c r="HEF84"/>
      <c r="HEG84"/>
      <c r="HEH84"/>
      <c r="HEI84"/>
      <c r="HEJ84"/>
      <c r="HEK84"/>
      <c r="HEL84"/>
      <c r="HEM84"/>
      <c r="HEN84"/>
      <c r="HEO84"/>
      <c r="HEP84"/>
      <c r="HEQ84"/>
      <c r="HER84"/>
      <c r="HES84"/>
      <c r="HET84"/>
      <c r="HEU84"/>
      <c r="HEV84"/>
      <c r="HEW84"/>
      <c r="HEX84"/>
      <c r="HEY84"/>
      <c r="HEZ84"/>
      <c r="HFA84"/>
      <c r="HFB84"/>
      <c r="HFC84"/>
      <c r="HFD84"/>
      <c r="HFE84"/>
      <c r="HFF84"/>
      <c r="HFG84"/>
      <c r="HFH84"/>
      <c r="HFI84"/>
      <c r="HFJ84"/>
      <c r="HFK84"/>
      <c r="HFL84"/>
      <c r="HFM84"/>
      <c r="HFN84"/>
      <c r="HFO84"/>
      <c r="HFP84"/>
      <c r="HFQ84"/>
      <c r="HFR84"/>
      <c r="HFS84"/>
      <c r="HFT84"/>
      <c r="HFU84"/>
      <c r="HFV84"/>
      <c r="HFW84"/>
      <c r="HFX84"/>
      <c r="HFY84"/>
      <c r="HFZ84"/>
      <c r="HGA84"/>
      <c r="HGB84"/>
      <c r="HGC84"/>
      <c r="HGD84"/>
      <c r="HGE84"/>
      <c r="HGF84"/>
      <c r="HGG84"/>
      <c r="HGH84"/>
      <c r="HGI84"/>
      <c r="HGJ84"/>
      <c r="HGK84"/>
      <c r="HGL84"/>
      <c r="HGM84"/>
      <c r="HGN84"/>
      <c r="HGO84"/>
      <c r="HGP84"/>
      <c r="HGQ84"/>
      <c r="HGR84"/>
      <c r="HGS84"/>
      <c r="HGT84"/>
      <c r="HGU84"/>
      <c r="HGV84"/>
      <c r="HGW84"/>
      <c r="HGX84"/>
      <c r="HGY84"/>
      <c r="HGZ84"/>
      <c r="HHA84"/>
      <c r="HHB84"/>
      <c r="HHC84"/>
      <c r="HHD84"/>
      <c r="HHE84"/>
      <c r="HHF84"/>
      <c r="HHG84"/>
      <c r="HHH84"/>
      <c r="HHI84"/>
      <c r="HHJ84"/>
      <c r="HHK84"/>
      <c r="HHL84"/>
      <c r="HHM84"/>
      <c r="HHN84"/>
      <c r="HHO84"/>
      <c r="HHP84"/>
      <c r="HHQ84"/>
      <c r="HHR84"/>
      <c r="HHS84"/>
      <c r="HHT84"/>
      <c r="HHU84"/>
      <c r="HHV84"/>
      <c r="HHW84"/>
      <c r="HHX84"/>
      <c r="HHY84"/>
      <c r="HHZ84"/>
      <c r="HIA84"/>
      <c r="HIB84"/>
      <c r="HIC84"/>
      <c r="HID84"/>
      <c r="HIE84"/>
      <c r="HIF84"/>
      <c r="HIG84"/>
      <c r="HIH84"/>
      <c r="HII84"/>
      <c r="HIJ84"/>
      <c r="HIK84"/>
      <c r="HIL84"/>
      <c r="HIM84"/>
      <c r="HIN84"/>
      <c r="HIO84"/>
      <c r="HIP84"/>
      <c r="HIQ84"/>
      <c r="HIR84"/>
      <c r="HIS84"/>
      <c r="HIT84"/>
      <c r="HIU84"/>
      <c r="HIV84"/>
      <c r="HIW84"/>
      <c r="HIX84"/>
      <c r="HIY84"/>
      <c r="HIZ84"/>
      <c r="HJA84"/>
      <c r="HJB84"/>
      <c r="HJC84"/>
      <c r="HJD84"/>
      <c r="HJE84"/>
      <c r="HJF84"/>
      <c r="HJG84"/>
      <c r="HJH84"/>
      <c r="HJI84"/>
      <c r="HJJ84"/>
      <c r="HJK84"/>
      <c r="HJL84"/>
      <c r="HJM84"/>
      <c r="HJN84"/>
      <c r="HJO84"/>
      <c r="HJP84"/>
      <c r="HJQ84"/>
      <c r="HJR84"/>
      <c r="HJS84"/>
      <c r="HJT84"/>
      <c r="HJU84"/>
      <c r="HJV84"/>
      <c r="HJW84"/>
      <c r="HJX84"/>
      <c r="HJY84"/>
      <c r="HJZ84"/>
      <c r="HKA84"/>
      <c r="HKB84"/>
      <c r="HKC84"/>
      <c r="HKD84"/>
      <c r="HKE84"/>
      <c r="HKF84"/>
      <c r="HKG84"/>
      <c r="HKH84"/>
      <c r="HKI84"/>
      <c r="HKJ84"/>
      <c r="HKK84"/>
      <c r="HKL84"/>
      <c r="HKM84"/>
      <c r="HKN84"/>
      <c r="HKO84"/>
      <c r="HKP84"/>
      <c r="HKQ84"/>
      <c r="HKR84"/>
      <c r="HKS84"/>
      <c r="HKT84"/>
      <c r="HKU84"/>
      <c r="HKV84"/>
      <c r="HKW84"/>
      <c r="HKX84"/>
      <c r="HKY84"/>
      <c r="HKZ84"/>
      <c r="HLA84"/>
      <c r="HLB84"/>
      <c r="HLC84"/>
      <c r="HLD84"/>
      <c r="HLE84"/>
      <c r="HLF84"/>
      <c r="HLG84"/>
      <c r="HLH84"/>
      <c r="HLI84"/>
      <c r="HLJ84"/>
      <c r="HLK84"/>
      <c r="HLL84"/>
      <c r="HLM84"/>
      <c r="HLN84"/>
      <c r="HLO84"/>
      <c r="HLP84"/>
      <c r="HLQ84"/>
      <c r="HLR84"/>
      <c r="HLS84"/>
      <c r="HLT84"/>
      <c r="HLU84"/>
      <c r="HLV84"/>
      <c r="HLW84"/>
      <c r="HLX84"/>
      <c r="HLY84"/>
      <c r="HLZ84"/>
      <c r="HMA84"/>
      <c r="HMB84"/>
      <c r="HMC84"/>
      <c r="HMD84"/>
      <c r="HME84"/>
      <c r="HMF84"/>
      <c r="HMG84"/>
      <c r="HMH84"/>
      <c r="HMI84"/>
      <c r="HMJ84"/>
      <c r="HMK84"/>
      <c r="HML84"/>
      <c r="HMM84"/>
      <c r="HMN84"/>
      <c r="HMO84"/>
      <c r="HMP84"/>
      <c r="HMQ84"/>
      <c r="HMR84"/>
      <c r="HMS84"/>
      <c r="HMT84"/>
      <c r="HMU84"/>
      <c r="HMV84"/>
      <c r="HMW84"/>
      <c r="HMX84"/>
      <c r="HMY84"/>
      <c r="HMZ84"/>
      <c r="HNA84"/>
      <c r="HNB84"/>
      <c r="HNC84"/>
      <c r="HND84"/>
      <c r="HNE84"/>
      <c r="HNF84"/>
      <c r="HNG84"/>
      <c r="HNH84"/>
      <c r="HNI84"/>
      <c r="HNJ84"/>
      <c r="HNK84"/>
      <c r="HNL84"/>
      <c r="HNM84"/>
      <c r="HNN84"/>
      <c r="HNO84"/>
      <c r="HNP84"/>
      <c r="HNQ84"/>
      <c r="HNR84"/>
      <c r="HNS84"/>
      <c r="HNT84"/>
      <c r="HNU84"/>
      <c r="HNV84"/>
      <c r="HNW84"/>
      <c r="HNX84"/>
      <c r="HNY84"/>
      <c r="HNZ84"/>
      <c r="HOA84"/>
      <c r="HOB84"/>
      <c r="HOC84"/>
      <c r="HOD84"/>
      <c r="HOE84"/>
      <c r="HOF84"/>
      <c r="HOG84"/>
      <c r="HOH84"/>
      <c r="HOI84"/>
      <c r="HOJ84"/>
      <c r="HOK84"/>
      <c r="HOL84"/>
      <c r="HOM84"/>
      <c r="HON84"/>
      <c r="HOO84"/>
      <c r="HOP84"/>
      <c r="HOQ84"/>
      <c r="HOR84"/>
      <c r="HOS84"/>
      <c r="HOT84"/>
      <c r="HOU84"/>
      <c r="HOV84"/>
      <c r="HOW84"/>
      <c r="HOX84"/>
      <c r="HOY84"/>
      <c r="HOZ84"/>
      <c r="HPA84"/>
      <c r="HPB84"/>
      <c r="HPC84"/>
      <c r="HPD84"/>
      <c r="HPE84"/>
      <c r="HPF84"/>
      <c r="HPG84"/>
      <c r="HPH84"/>
      <c r="HPI84"/>
      <c r="HPJ84"/>
      <c r="HPK84"/>
      <c r="HPL84"/>
      <c r="HPM84"/>
      <c r="HPN84"/>
      <c r="HPO84"/>
      <c r="HPP84"/>
      <c r="HPQ84"/>
      <c r="HPR84"/>
      <c r="HPS84"/>
      <c r="HPT84"/>
      <c r="HPU84"/>
      <c r="HPV84"/>
      <c r="HPW84"/>
      <c r="HPX84"/>
      <c r="HPY84"/>
      <c r="HPZ84"/>
      <c r="HQA84"/>
      <c r="HQB84"/>
      <c r="HQC84"/>
      <c r="HQD84"/>
      <c r="HQE84"/>
      <c r="HQF84"/>
      <c r="HQG84"/>
      <c r="HQH84"/>
      <c r="HQI84"/>
      <c r="HQJ84"/>
      <c r="HQK84"/>
      <c r="HQL84"/>
      <c r="HQM84"/>
      <c r="HQN84"/>
      <c r="HQO84"/>
      <c r="HQP84"/>
      <c r="HQQ84"/>
      <c r="HQR84"/>
      <c r="HQS84"/>
      <c r="HQT84"/>
      <c r="HQU84"/>
      <c r="HQV84"/>
      <c r="HQW84"/>
      <c r="HQX84"/>
      <c r="HQY84"/>
      <c r="HQZ84"/>
      <c r="HRA84"/>
      <c r="HRB84"/>
      <c r="HRC84"/>
      <c r="HRD84"/>
      <c r="HRE84"/>
      <c r="HRF84"/>
      <c r="HRG84"/>
      <c r="HRH84"/>
      <c r="HRI84"/>
      <c r="HRJ84"/>
      <c r="HRK84"/>
      <c r="HRL84"/>
      <c r="HRM84"/>
      <c r="HRN84"/>
      <c r="HRO84"/>
      <c r="HRP84"/>
      <c r="HRQ84"/>
      <c r="HRR84"/>
      <c r="HRS84"/>
      <c r="HRT84"/>
      <c r="HRU84"/>
      <c r="HRV84"/>
      <c r="HRW84"/>
      <c r="HRX84"/>
      <c r="HRY84"/>
      <c r="HRZ84"/>
      <c r="HSA84"/>
      <c r="HSB84"/>
      <c r="HSC84"/>
      <c r="HSD84"/>
      <c r="HSE84"/>
      <c r="HSF84"/>
      <c r="HSG84"/>
      <c r="HSH84"/>
      <c r="HSI84"/>
      <c r="HSJ84"/>
      <c r="HSK84"/>
      <c r="HSL84"/>
      <c r="HSM84"/>
      <c r="HSN84"/>
      <c r="HSO84"/>
      <c r="HSP84"/>
      <c r="HSQ84"/>
      <c r="HSR84"/>
      <c r="HSS84"/>
      <c r="HST84"/>
      <c r="HSU84"/>
      <c r="HSV84"/>
      <c r="HSW84"/>
      <c r="HSX84"/>
      <c r="HSY84"/>
      <c r="HSZ84"/>
      <c r="HTA84"/>
      <c r="HTB84"/>
      <c r="HTC84"/>
      <c r="HTD84"/>
      <c r="HTE84"/>
      <c r="HTF84"/>
      <c r="HTG84"/>
      <c r="HTH84"/>
      <c r="HTI84"/>
      <c r="HTJ84"/>
      <c r="HTK84"/>
      <c r="HTL84"/>
      <c r="HTM84"/>
      <c r="HTN84"/>
      <c r="HTO84"/>
      <c r="HTP84"/>
      <c r="HTQ84"/>
      <c r="HTR84"/>
      <c r="HTS84"/>
      <c r="HTT84"/>
      <c r="HTU84"/>
      <c r="HTV84"/>
      <c r="HTW84"/>
      <c r="HTX84"/>
      <c r="HTY84"/>
      <c r="HTZ84"/>
      <c r="HUA84"/>
      <c r="HUB84"/>
      <c r="HUC84"/>
      <c r="HUD84"/>
      <c r="HUE84"/>
      <c r="HUF84"/>
      <c r="HUG84"/>
      <c r="HUH84"/>
      <c r="HUI84"/>
      <c r="HUJ84"/>
      <c r="HUK84"/>
      <c r="HUL84"/>
      <c r="HUM84"/>
      <c r="HUN84"/>
      <c r="HUO84"/>
      <c r="HUP84"/>
      <c r="HUQ84"/>
      <c r="HUR84"/>
      <c r="HUS84"/>
      <c r="HUT84"/>
      <c r="HUU84"/>
      <c r="HUV84"/>
      <c r="HUW84"/>
      <c r="HUX84"/>
      <c r="HUY84"/>
      <c r="HUZ84"/>
      <c r="HVA84"/>
      <c r="HVB84"/>
      <c r="HVC84"/>
      <c r="HVD84"/>
      <c r="HVE84"/>
      <c r="HVF84"/>
      <c r="HVG84"/>
      <c r="HVH84"/>
      <c r="HVI84"/>
      <c r="HVJ84"/>
      <c r="HVK84"/>
      <c r="HVL84"/>
      <c r="HVM84"/>
      <c r="HVN84"/>
      <c r="HVO84"/>
      <c r="HVP84"/>
      <c r="HVQ84"/>
      <c r="HVR84"/>
      <c r="HVS84"/>
      <c r="HVT84"/>
      <c r="HVU84"/>
      <c r="HVV84"/>
      <c r="HVW84"/>
      <c r="HVX84"/>
      <c r="HVY84"/>
      <c r="HVZ84"/>
      <c r="HWA84"/>
      <c r="HWB84"/>
      <c r="HWC84"/>
      <c r="HWD84"/>
      <c r="HWE84"/>
      <c r="HWF84"/>
      <c r="HWG84"/>
      <c r="HWH84"/>
      <c r="HWI84"/>
      <c r="HWJ84"/>
      <c r="HWK84"/>
      <c r="HWL84"/>
      <c r="HWM84"/>
      <c r="HWN84"/>
      <c r="HWO84"/>
      <c r="HWP84"/>
      <c r="HWQ84"/>
      <c r="HWR84"/>
      <c r="HWS84"/>
      <c r="HWT84"/>
      <c r="HWU84"/>
      <c r="HWV84"/>
      <c r="HWW84"/>
      <c r="HWX84"/>
      <c r="HWY84"/>
      <c r="HWZ84"/>
      <c r="HXA84"/>
      <c r="HXB84"/>
      <c r="HXC84"/>
      <c r="HXD84"/>
      <c r="HXE84"/>
      <c r="HXF84"/>
      <c r="HXG84"/>
      <c r="HXH84"/>
      <c r="HXI84"/>
      <c r="HXJ84"/>
      <c r="HXK84"/>
      <c r="HXL84"/>
      <c r="HXM84"/>
      <c r="HXN84"/>
      <c r="HXO84"/>
      <c r="HXP84"/>
      <c r="HXQ84"/>
      <c r="HXR84"/>
      <c r="HXS84"/>
      <c r="HXT84"/>
      <c r="HXU84"/>
      <c r="HXV84"/>
      <c r="HXW84"/>
      <c r="HXX84"/>
      <c r="HXY84"/>
      <c r="HXZ84"/>
      <c r="HYA84"/>
      <c r="HYB84"/>
      <c r="HYC84"/>
      <c r="HYD84"/>
      <c r="HYE84"/>
      <c r="HYF84"/>
      <c r="HYG84"/>
      <c r="HYH84"/>
      <c r="HYI84"/>
      <c r="HYJ84"/>
      <c r="HYK84"/>
      <c r="HYL84"/>
      <c r="HYM84"/>
      <c r="HYN84"/>
      <c r="HYO84"/>
      <c r="HYP84"/>
      <c r="HYQ84"/>
      <c r="HYR84"/>
      <c r="HYS84"/>
      <c r="HYT84"/>
      <c r="HYU84"/>
      <c r="HYV84"/>
      <c r="HYW84"/>
      <c r="HYX84"/>
      <c r="HYY84"/>
      <c r="HYZ84"/>
      <c r="HZA84"/>
      <c r="HZB84"/>
      <c r="HZC84"/>
      <c r="HZD84"/>
      <c r="HZE84"/>
      <c r="HZF84"/>
      <c r="HZG84"/>
      <c r="HZH84"/>
      <c r="HZI84"/>
      <c r="HZJ84"/>
      <c r="HZK84"/>
      <c r="HZL84"/>
      <c r="HZM84"/>
      <c r="HZN84"/>
      <c r="HZO84"/>
      <c r="HZP84"/>
      <c r="HZQ84"/>
      <c r="HZR84"/>
      <c r="HZS84"/>
      <c r="HZT84"/>
      <c r="HZU84"/>
      <c r="HZV84"/>
      <c r="HZW84"/>
      <c r="HZX84"/>
      <c r="HZY84"/>
      <c r="HZZ84"/>
      <c r="IAA84"/>
      <c r="IAB84"/>
      <c r="IAC84"/>
      <c r="IAD84"/>
      <c r="IAE84"/>
      <c r="IAF84"/>
      <c r="IAG84"/>
      <c r="IAH84"/>
      <c r="IAI84"/>
      <c r="IAJ84"/>
      <c r="IAK84"/>
      <c r="IAL84"/>
      <c r="IAM84"/>
      <c r="IAN84"/>
      <c r="IAO84"/>
      <c r="IAP84"/>
      <c r="IAQ84"/>
      <c r="IAR84"/>
      <c r="IAS84"/>
      <c r="IAT84"/>
      <c r="IAU84"/>
      <c r="IAV84"/>
      <c r="IAW84"/>
      <c r="IAX84"/>
      <c r="IAY84"/>
      <c r="IAZ84"/>
      <c r="IBA84"/>
      <c r="IBB84"/>
      <c r="IBC84"/>
      <c r="IBD84"/>
      <c r="IBE84"/>
      <c r="IBF84"/>
      <c r="IBG84"/>
      <c r="IBH84"/>
      <c r="IBI84"/>
      <c r="IBJ84"/>
      <c r="IBK84"/>
      <c r="IBL84"/>
      <c r="IBM84"/>
      <c r="IBN84"/>
      <c r="IBO84"/>
      <c r="IBP84"/>
      <c r="IBQ84"/>
      <c r="IBR84"/>
      <c r="IBS84"/>
      <c r="IBT84"/>
      <c r="IBU84"/>
      <c r="IBV84"/>
      <c r="IBW84"/>
      <c r="IBX84"/>
      <c r="IBY84"/>
      <c r="IBZ84"/>
      <c r="ICA84"/>
      <c r="ICB84"/>
      <c r="ICC84"/>
      <c r="ICD84"/>
      <c r="ICE84"/>
      <c r="ICF84"/>
      <c r="ICG84"/>
      <c r="ICH84"/>
      <c r="ICI84"/>
      <c r="ICJ84"/>
      <c r="ICK84"/>
      <c r="ICL84"/>
      <c r="ICM84"/>
      <c r="ICN84"/>
      <c r="ICO84"/>
      <c r="ICP84"/>
      <c r="ICQ84"/>
      <c r="ICR84"/>
      <c r="ICS84"/>
      <c r="ICT84"/>
      <c r="ICU84"/>
      <c r="ICV84"/>
      <c r="ICW84"/>
      <c r="ICX84"/>
      <c r="ICY84"/>
      <c r="ICZ84"/>
      <c r="IDA84"/>
      <c r="IDB84"/>
      <c r="IDC84"/>
      <c r="IDD84"/>
      <c r="IDE84"/>
      <c r="IDF84"/>
      <c r="IDG84"/>
      <c r="IDH84"/>
      <c r="IDI84"/>
      <c r="IDJ84"/>
      <c r="IDK84"/>
      <c r="IDL84"/>
      <c r="IDM84"/>
      <c r="IDN84"/>
      <c r="IDO84"/>
      <c r="IDP84"/>
      <c r="IDQ84"/>
      <c r="IDR84"/>
      <c r="IDS84"/>
      <c r="IDT84"/>
      <c r="IDU84"/>
      <c r="IDV84"/>
      <c r="IDW84"/>
      <c r="IDX84"/>
      <c r="IDY84"/>
      <c r="IDZ84"/>
      <c r="IEA84"/>
      <c r="IEB84"/>
      <c r="IEC84"/>
      <c r="IED84"/>
      <c r="IEE84"/>
      <c r="IEF84"/>
      <c r="IEG84"/>
      <c r="IEH84"/>
      <c r="IEI84"/>
      <c r="IEJ84"/>
      <c r="IEK84"/>
      <c r="IEL84"/>
      <c r="IEM84"/>
      <c r="IEN84"/>
      <c r="IEO84"/>
      <c r="IEP84"/>
      <c r="IEQ84"/>
      <c r="IER84"/>
      <c r="IES84"/>
      <c r="IET84"/>
      <c r="IEU84"/>
      <c r="IEV84"/>
      <c r="IEW84"/>
      <c r="IEX84"/>
      <c r="IEY84"/>
      <c r="IEZ84"/>
      <c r="IFA84"/>
      <c r="IFB84"/>
      <c r="IFC84"/>
      <c r="IFD84"/>
      <c r="IFE84"/>
      <c r="IFF84"/>
      <c r="IFG84"/>
      <c r="IFH84"/>
      <c r="IFI84"/>
      <c r="IFJ84"/>
      <c r="IFK84"/>
      <c r="IFL84"/>
      <c r="IFM84"/>
      <c r="IFN84"/>
      <c r="IFO84"/>
      <c r="IFP84"/>
      <c r="IFQ84"/>
      <c r="IFR84"/>
      <c r="IFS84"/>
      <c r="IFT84"/>
      <c r="IFU84"/>
      <c r="IFV84"/>
      <c r="IFW84"/>
      <c r="IFX84"/>
      <c r="IFY84"/>
      <c r="IFZ84"/>
      <c r="IGA84"/>
      <c r="IGB84"/>
      <c r="IGC84"/>
      <c r="IGD84"/>
      <c r="IGE84"/>
      <c r="IGF84"/>
      <c r="IGG84"/>
      <c r="IGH84"/>
      <c r="IGI84"/>
      <c r="IGJ84"/>
      <c r="IGK84"/>
      <c r="IGL84"/>
      <c r="IGM84"/>
      <c r="IGN84"/>
      <c r="IGO84"/>
      <c r="IGP84"/>
      <c r="IGQ84"/>
      <c r="IGR84"/>
      <c r="IGS84"/>
      <c r="IGT84"/>
      <c r="IGU84"/>
      <c r="IGV84"/>
      <c r="IGW84"/>
      <c r="IGX84"/>
      <c r="IGY84"/>
      <c r="IGZ84"/>
      <c r="IHA84"/>
      <c r="IHB84"/>
      <c r="IHC84"/>
      <c r="IHD84"/>
      <c r="IHE84"/>
      <c r="IHF84"/>
      <c r="IHG84"/>
      <c r="IHH84"/>
      <c r="IHI84"/>
      <c r="IHJ84"/>
      <c r="IHK84"/>
      <c r="IHL84"/>
      <c r="IHM84"/>
      <c r="IHN84"/>
      <c r="IHO84"/>
      <c r="IHP84"/>
      <c r="IHQ84"/>
      <c r="IHR84"/>
      <c r="IHS84"/>
      <c r="IHT84"/>
      <c r="IHU84"/>
      <c r="IHV84"/>
      <c r="IHW84"/>
      <c r="IHX84"/>
      <c r="IHY84"/>
      <c r="IHZ84"/>
      <c r="IIA84"/>
      <c r="IIB84"/>
      <c r="IIC84"/>
      <c r="IID84"/>
      <c r="IIE84"/>
      <c r="IIF84"/>
      <c r="IIG84"/>
      <c r="IIH84"/>
      <c r="III84"/>
      <c r="IIJ84"/>
      <c r="IIK84"/>
      <c r="IIL84"/>
      <c r="IIM84"/>
      <c r="IIN84"/>
      <c r="IIO84"/>
      <c r="IIP84"/>
      <c r="IIQ84"/>
      <c r="IIR84"/>
      <c r="IIS84"/>
      <c r="IIT84"/>
      <c r="IIU84"/>
      <c r="IIV84"/>
      <c r="IIW84"/>
      <c r="IIX84"/>
      <c r="IIY84"/>
      <c r="IIZ84"/>
      <c r="IJA84"/>
      <c r="IJB84"/>
      <c r="IJC84"/>
      <c r="IJD84"/>
      <c r="IJE84"/>
      <c r="IJF84"/>
      <c r="IJG84"/>
      <c r="IJH84"/>
      <c r="IJI84"/>
      <c r="IJJ84"/>
      <c r="IJK84"/>
      <c r="IJL84"/>
      <c r="IJM84"/>
      <c r="IJN84"/>
      <c r="IJO84"/>
      <c r="IJP84"/>
      <c r="IJQ84"/>
      <c r="IJR84"/>
      <c r="IJS84"/>
      <c r="IJT84"/>
      <c r="IJU84"/>
      <c r="IJV84"/>
      <c r="IJW84"/>
      <c r="IJX84"/>
      <c r="IJY84"/>
      <c r="IJZ84"/>
      <c r="IKA84"/>
      <c r="IKB84"/>
      <c r="IKC84"/>
      <c r="IKD84"/>
      <c r="IKE84"/>
      <c r="IKF84"/>
      <c r="IKG84"/>
      <c r="IKH84"/>
      <c r="IKI84"/>
      <c r="IKJ84"/>
      <c r="IKK84"/>
      <c r="IKL84"/>
      <c r="IKM84"/>
      <c r="IKN84"/>
      <c r="IKO84"/>
      <c r="IKP84"/>
      <c r="IKQ84"/>
      <c r="IKR84"/>
      <c r="IKS84"/>
      <c r="IKT84"/>
      <c r="IKU84"/>
      <c r="IKV84"/>
      <c r="IKW84"/>
      <c r="IKX84"/>
      <c r="IKY84"/>
      <c r="IKZ84"/>
      <c r="ILA84"/>
      <c r="ILB84"/>
      <c r="ILC84"/>
      <c r="ILD84"/>
      <c r="ILE84"/>
      <c r="ILF84"/>
      <c r="ILG84"/>
      <c r="ILH84"/>
      <c r="ILI84"/>
      <c r="ILJ84"/>
      <c r="ILK84"/>
      <c r="ILL84"/>
      <c r="ILM84"/>
      <c r="ILN84"/>
      <c r="ILO84"/>
      <c r="ILP84"/>
      <c r="ILQ84"/>
      <c r="ILR84"/>
      <c r="ILS84"/>
      <c r="ILT84"/>
      <c r="ILU84"/>
      <c r="ILV84"/>
      <c r="ILW84"/>
      <c r="ILX84"/>
      <c r="ILY84"/>
      <c r="ILZ84"/>
      <c r="IMA84"/>
      <c r="IMB84"/>
      <c r="IMC84"/>
      <c r="IMD84"/>
      <c r="IME84"/>
      <c r="IMF84"/>
      <c r="IMG84"/>
      <c r="IMH84"/>
      <c r="IMI84"/>
      <c r="IMJ84"/>
      <c r="IMK84"/>
      <c r="IML84"/>
      <c r="IMM84"/>
      <c r="IMN84"/>
      <c r="IMO84"/>
      <c r="IMP84"/>
      <c r="IMQ84"/>
      <c r="IMR84"/>
      <c r="IMS84"/>
      <c r="IMT84"/>
      <c r="IMU84"/>
      <c r="IMV84"/>
      <c r="IMW84"/>
      <c r="IMX84"/>
      <c r="IMY84"/>
      <c r="IMZ84"/>
      <c r="INA84"/>
      <c r="INB84"/>
      <c r="INC84"/>
      <c r="IND84"/>
      <c r="INE84"/>
      <c r="INF84"/>
      <c r="ING84"/>
      <c r="INH84"/>
      <c r="INI84"/>
      <c r="INJ84"/>
      <c r="INK84"/>
      <c r="INL84"/>
      <c r="INM84"/>
      <c r="INN84"/>
      <c r="INO84"/>
      <c r="INP84"/>
      <c r="INQ84"/>
      <c r="INR84"/>
      <c r="INS84"/>
      <c r="INT84"/>
      <c r="INU84"/>
      <c r="INV84"/>
      <c r="INW84"/>
      <c r="INX84"/>
      <c r="INY84"/>
      <c r="INZ84"/>
      <c r="IOA84"/>
      <c r="IOB84"/>
      <c r="IOC84"/>
      <c r="IOD84"/>
      <c r="IOE84"/>
      <c r="IOF84"/>
      <c r="IOG84"/>
      <c r="IOH84"/>
      <c r="IOI84"/>
      <c r="IOJ84"/>
      <c r="IOK84"/>
      <c r="IOL84"/>
      <c r="IOM84"/>
      <c r="ION84"/>
      <c r="IOO84"/>
      <c r="IOP84"/>
      <c r="IOQ84"/>
      <c r="IOR84"/>
      <c r="IOS84"/>
      <c r="IOT84"/>
      <c r="IOU84"/>
      <c r="IOV84"/>
      <c r="IOW84"/>
      <c r="IOX84"/>
      <c r="IOY84"/>
      <c r="IOZ84"/>
      <c r="IPA84"/>
      <c r="IPB84"/>
      <c r="IPC84"/>
      <c r="IPD84"/>
      <c r="IPE84"/>
      <c r="IPF84"/>
      <c r="IPG84"/>
      <c r="IPH84"/>
      <c r="IPI84"/>
      <c r="IPJ84"/>
      <c r="IPK84"/>
      <c r="IPL84"/>
      <c r="IPM84"/>
      <c r="IPN84"/>
      <c r="IPO84"/>
      <c r="IPP84"/>
      <c r="IPQ84"/>
      <c r="IPR84"/>
      <c r="IPS84"/>
      <c r="IPT84"/>
      <c r="IPU84"/>
      <c r="IPV84"/>
      <c r="IPW84"/>
      <c r="IPX84"/>
      <c r="IPY84"/>
      <c r="IPZ84"/>
      <c r="IQA84"/>
      <c r="IQB84"/>
      <c r="IQC84"/>
      <c r="IQD84"/>
      <c r="IQE84"/>
      <c r="IQF84"/>
      <c r="IQG84"/>
      <c r="IQH84"/>
      <c r="IQI84"/>
      <c r="IQJ84"/>
      <c r="IQK84"/>
      <c r="IQL84"/>
      <c r="IQM84"/>
      <c r="IQN84"/>
      <c r="IQO84"/>
      <c r="IQP84"/>
      <c r="IQQ84"/>
      <c r="IQR84"/>
      <c r="IQS84"/>
      <c r="IQT84"/>
      <c r="IQU84"/>
      <c r="IQV84"/>
      <c r="IQW84"/>
      <c r="IQX84"/>
      <c r="IQY84"/>
      <c r="IQZ84"/>
      <c r="IRA84"/>
      <c r="IRB84"/>
      <c r="IRC84"/>
      <c r="IRD84"/>
      <c r="IRE84"/>
      <c r="IRF84"/>
      <c r="IRG84"/>
      <c r="IRH84"/>
      <c r="IRI84"/>
      <c r="IRJ84"/>
      <c r="IRK84"/>
      <c r="IRL84"/>
      <c r="IRM84"/>
      <c r="IRN84"/>
      <c r="IRO84"/>
      <c r="IRP84"/>
      <c r="IRQ84"/>
      <c r="IRR84"/>
      <c r="IRS84"/>
      <c r="IRT84"/>
      <c r="IRU84"/>
      <c r="IRV84"/>
      <c r="IRW84"/>
      <c r="IRX84"/>
      <c r="IRY84"/>
      <c r="IRZ84"/>
      <c r="ISA84"/>
      <c r="ISB84"/>
      <c r="ISC84"/>
      <c r="ISD84"/>
      <c r="ISE84"/>
      <c r="ISF84"/>
      <c r="ISG84"/>
      <c r="ISH84"/>
      <c r="ISI84"/>
      <c r="ISJ84"/>
      <c r="ISK84"/>
      <c r="ISL84"/>
      <c r="ISM84"/>
      <c r="ISN84"/>
      <c r="ISO84"/>
      <c r="ISP84"/>
      <c r="ISQ84"/>
      <c r="ISR84"/>
      <c r="ISS84"/>
      <c r="IST84"/>
      <c r="ISU84"/>
      <c r="ISV84"/>
      <c r="ISW84"/>
      <c r="ISX84"/>
      <c r="ISY84"/>
      <c r="ISZ84"/>
      <c r="ITA84"/>
      <c r="ITB84"/>
      <c r="ITC84"/>
      <c r="ITD84"/>
      <c r="ITE84"/>
      <c r="ITF84"/>
      <c r="ITG84"/>
      <c r="ITH84"/>
      <c r="ITI84"/>
      <c r="ITJ84"/>
      <c r="ITK84"/>
      <c r="ITL84"/>
      <c r="ITM84"/>
      <c r="ITN84"/>
      <c r="ITO84"/>
      <c r="ITP84"/>
      <c r="ITQ84"/>
      <c r="ITR84"/>
      <c r="ITS84"/>
      <c r="ITT84"/>
      <c r="ITU84"/>
      <c r="ITV84"/>
      <c r="ITW84"/>
      <c r="ITX84"/>
      <c r="ITY84"/>
      <c r="ITZ84"/>
      <c r="IUA84"/>
      <c r="IUB84"/>
      <c r="IUC84"/>
      <c r="IUD84"/>
      <c r="IUE84"/>
      <c r="IUF84"/>
      <c r="IUG84"/>
      <c r="IUH84"/>
      <c r="IUI84"/>
      <c r="IUJ84"/>
      <c r="IUK84"/>
      <c r="IUL84"/>
      <c r="IUM84"/>
      <c r="IUN84"/>
      <c r="IUO84"/>
      <c r="IUP84"/>
      <c r="IUQ84"/>
      <c r="IUR84"/>
      <c r="IUS84"/>
      <c r="IUT84"/>
      <c r="IUU84"/>
      <c r="IUV84"/>
      <c r="IUW84"/>
      <c r="IUX84"/>
      <c r="IUY84"/>
      <c r="IUZ84"/>
      <c r="IVA84"/>
      <c r="IVB84"/>
      <c r="IVC84"/>
      <c r="IVD84"/>
      <c r="IVE84"/>
      <c r="IVF84"/>
      <c r="IVG84"/>
      <c r="IVH84"/>
      <c r="IVI84"/>
      <c r="IVJ84"/>
      <c r="IVK84"/>
      <c r="IVL84"/>
      <c r="IVM84"/>
      <c r="IVN84"/>
      <c r="IVO84"/>
      <c r="IVP84"/>
      <c r="IVQ84"/>
      <c r="IVR84"/>
      <c r="IVS84"/>
      <c r="IVT84"/>
      <c r="IVU84"/>
      <c r="IVV84"/>
      <c r="IVW84"/>
      <c r="IVX84"/>
      <c r="IVY84"/>
      <c r="IVZ84"/>
      <c r="IWA84"/>
      <c r="IWB84"/>
      <c r="IWC84"/>
      <c r="IWD84"/>
      <c r="IWE84"/>
      <c r="IWF84"/>
      <c r="IWG84"/>
      <c r="IWH84"/>
      <c r="IWI84"/>
      <c r="IWJ84"/>
      <c r="IWK84"/>
      <c r="IWL84"/>
      <c r="IWM84"/>
      <c r="IWN84"/>
      <c r="IWO84"/>
      <c r="IWP84"/>
      <c r="IWQ84"/>
      <c r="IWR84"/>
      <c r="IWS84"/>
      <c r="IWT84"/>
      <c r="IWU84"/>
      <c r="IWV84"/>
      <c r="IWW84"/>
      <c r="IWX84"/>
      <c r="IWY84"/>
      <c r="IWZ84"/>
      <c r="IXA84"/>
      <c r="IXB84"/>
      <c r="IXC84"/>
      <c r="IXD84"/>
      <c r="IXE84"/>
      <c r="IXF84"/>
      <c r="IXG84"/>
      <c r="IXH84"/>
      <c r="IXI84"/>
      <c r="IXJ84"/>
      <c r="IXK84"/>
      <c r="IXL84"/>
      <c r="IXM84"/>
      <c r="IXN84"/>
      <c r="IXO84"/>
      <c r="IXP84"/>
      <c r="IXQ84"/>
      <c r="IXR84"/>
      <c r="IXS84"/>
      <c r="IXT84"/>
      <c r="IXU84"/>
      <c r="IXV84"/>
      <c r="IXW84"/>
      <c r="IXX84"/>
      <c r="IXY84"/>
      <c r="IXZ84"/>
      <c r="IYA84"/>
      <c r="IYB84"/>
      <c r="IYC84"/>
      <c r="IYD84"/>
      <c r="IYE84"/>
      <c r="IYF84"/>
      <c r="IYG84"/>
      <c r="IYH84"/>
      <c r="IYI84"/>
      <c r="IYJ84"/>
      <c r="IYK84"/>
      <c r="IYL84"/>
      <c r="IYM84"/>
      <c r="IYN84"/>
      <c r="IYO84"/>
      <c r="IYP84"/>
      <c r="IYQ84"/>
      <c r="IYR84"/>
      <c r="IYS84"/>
      <c r="IYT84"/>
      <c r="IYU84"/>
      <c r="IYV84"/>
      <c r="IYW84"/>
      <c r="IYX84"/>
      <c r="IYY84"/>
      <c r="IYZ84"/>
      <c r="IZA84"/>
      <c r="IZB84"/>
      <c r="IZC84"/>
      <c r="IZD84"/>
      <c r="IZE84"/>
      <c r="IZF84"/>
      <c r="IZG84"/>
      <c r="IZH84"/>
      <c r="IZI84"/>
      <c r="IZJ84"/>
      <c r="IZK84"/>
      <c r="IZL84"/>
      <c r="IZM84"/>
      <c r="IZN84"/>
      <c r="IZO84"/>
      <c r="IZP84"/>
      <c r="IZQ84"/>
      <c r="IZR84"/>
      <c r="IZS84"/>
      <c r="IZT84"/>
      <c r="IZU84"/>
      <c r="IZV84"/>
      <c r="IZW84"/>
      <c r="IZX84"/>
      <c r="IZY84"/>
      <c r="IZZ84"/>
      <c r="JAA84"/>
      <c r="JAB84"/>
      <c r="JAC84"/>
      <c r="JAD84"/>
      <c r="JAE84"/>
      <c r="JAF84"/>
      <c r="JAG84"/>
      <c r="JAH84"/>
      <c r="JAI84"/>
      <c r="JAJ84"/>
      <c r="JAK84"/>
      <c r="JAL84"/>
      <c r="JAM84"/>
      <c r="JAN84"/>
      <c r="JAO84"/>
      <c r="JAP84"/>
      <c r="JAQ84"/>
      <c r="JAR84"/>
      <c r="JAS84"/>
      <c r="JAT84"/>
      <c r="JAU84"/>
      <c r="JAV84"/>
      <c r="JAW84"/>
      <c r="JAX84"/>
      <c r="JAY84"/>
      <c r="JAZ84"/>
      <c r="JBA84"/>
      <c r="JBB84"/>
      <c r="JBC84"/>
      <c r="JBD84"/>
      <c r="JBE84"/>
      <c r="JBF84"/>
      <c r="JBG84"/>
      <c r="JBH84"/>
      <c r="JBI84"/>
      <c r="JBJ84"/>
      <c r="JBK84"/>
      <c r="JBL84"/>
      <c r="JBM84"/>
      <c r="JBN84"/>
      <c r="JBO84"/>
      <c r="JBP84"/>
      <c r="JBQ84"/>
      <c r="JBR84"/>
      <c r="JBS84"/>
      <c r="JBT84"/>
      <c r="JBU84"/>
      <c r="JBV84"/>
      <c r="JBW84"/>
      <c r="JBX84"/>
      <c r="JBY84"/>
      <c r="JBZ84"/>
      <c r="JCA84"/>
      <c r="JCB84"/>
      <c r="JCC84"/>
      <c r="JCD84"/>
      <c r="JCE84"/>
      <c r="JCF84"/>
      <c r="JCG84"/>
      <c r="JCH84"/>
      <c r="JCI84"/>
      <c r="JCJ84"/>
      <c r="JCK84"/>
      <c r="JCL84"/>
      <c r="JCM84"/>
      <c r="JCN84"/>
      <c r="JCO84"/>
      <c r="JCP84"/>
      <c r="JCQ84"/>
      <c r="JCR84"/>
      <c r="JCS84"/>
      <c r="JCT84"/>
      <c r="JCU84"/>
      <c r="JCV84"/>
      <c r="JCW84"/>
      <c r="JCX84"/>
      <c r="JCY84"/>
      <c r="JCZ84"/>
      <c r="JDA84"/>
      <c r="JDB84"/>
      <c r="JDC84"/>
      <c r="JDD84"/>
      <c r="JDE84"/>
      <c r="JDF84"/>
      <c r="JDG84"/>
      <c r="JDH84"/>
      <c r="JDI84"/>
      <c r="JDJ84"/>
      <c r="JDK84"/>
      <c r="JDL84"/>
      <c r="JDM84"/>
      <c r="JDN84"/>
      <c r="JDO84"/>
      <c r="JDP84"/>
      <c r="JDQ84"/>
      <c r="JDR84"/>
      <c r="JDS84"/>
      <c r="JDT84"/>
      <c r="JDU84"/>
      <c r="JDV84"/>
      <c r="JDW84"/>
      <c r="JDX84"/>
      <c r="JDY84"/>
      <c r="JDZ84"/>
      <c r="JEA84"/>
      <c r="JEB84"/>
      <c r="JEC84"/>
      <c r="JED84"/>
      <c r="JEE84"/>
      <c r="JEF84"/>
      <c r="JEG84"/>
      <c r="JEH84"/>
      <c r="JEI84"/>
      <c r="JEJ84"/>
      <c r="JEK84"/>
      <c r="JEL84"/>
      <c r="JEM84"/>
      <c r="JEN84"/>
      <c r="JEO84"/>
      <c r="JEP84"/>
      <c r="JEQ84"/>
      <c r="JER84"/>
      <c r="JES84"/>
      <c r="JET84"/>
      <c r="JEU84"/>
      <c r="JEV84"/>
      <c r="JEW84"/>
      <c r="JEX84"/>
      <c r="JEY84"/>
      <c r="JEZ84"/>
      <c r="JFA84"/>
      <c r="JFB84"/>
      <c r="JFC84"/>
      <c r="JFD84"/>
      <c r="JFE84"/>
      <c r="JFF84"/>
      <c r="JFG84"/>
      <c r="JFH84"/>
      <c r="JFI84"/>
      <c r="JFJ84"/>
      <c r="JFK84"/>
      <c r="JFL84"/>
      <c r="JFM84"/>
      <c r="JFN84"/>
      <c r="JFO84"/>
      <c r="JFP84"/>
      <c r="JFQ84"/>
      <c r="JFR84"/>
      <c r="JFS84"/>
      <c r="JFT84"/>
      <c r="JFU84"/>
      <c r="JFV84"/>
      <c r="JFW84"/>
      <c r="JFX84"/>
      <c r="JFY84"/>
      <c r="JFZ84"/>
      <c r="JGA84"/>
      <c r="JGB84"/>
      <c r="JGC84"/>
      <c r="JGD84"/>
      <c r="JGE84"/>
      <c r="JGF84"/>
      <c r="JGG84"/>
      <c r="JGH84"/>
      <c r="JGI84"/>
      <c r="JGJ84"/>
      <c r="JGK84"/>
      <c r="JGL84"/>
      <c r="JGM84"/>
      <c r="JGN84"/>
      <c r="JGO84"/>
      <c r="JGP84"/>
      <c r="JGQ84"/>
      <c r="JGR84"/>
      <c r="JGS84"/>
      <c r="JGT84"/>
      <c r="JGU84"/>
      <c r="JGV84"/>
      <c r="JGW84"/>
      <c r="JGX84"/>
      <c r="JGY84"/>
      <c r="JGZ84"/>
      <c r="JHA84"/>
      <c r="JHB84"/>
      <c r="JHC84"/>
      <c r="JHD84"/>
      <c r="JHE84"/>
      <c r="JHF84"/>
      <c r="JHG84"/>
      <c r="JHH84"/>
      <c r="JHI84"/>
      <c r="JHJ84"/>
      <c r="JHK84"/>
      <c r="JHL84"/>
      <c r="JHM84"/>
      <c r="JHN84"/>
      <c r="JHO84"/>
      <c r="JHP84"/>
      <c r="JHQ84"/>
      <c r="JHR84"/>
      <c r="JHS84"/>
      <c r="JHT84"/>
      <c r="JHU84"/>
      <c r="JHV84"/>
      <c r="JHW84"/>
      <c r="JHX84"/>
      <c r="JHY84"/>
      <c r="JHZ84"/>
      <c r="JIA84"/>
      <c r="JIB84"/>
      <c r="JIC84"/>
      <c r="JID84"/>
      <c r="JIE84"/>
      <c r="JIF84"/>
      <c r="JIG84"/>
      <c r="JIH84"/>
      <c r="JII84"/>
      <c r="JIJ84"/>
      <c r="JIK84"/>
      <c r="JIL84"/>
      <c r="JIM84"/>
      <c r="JIN84"/>
      <c r="JIO84"/>
      <c r="JIP84"/>
      <c r="JIQ84"/>
      <c r="JIR84"/>
      <c r="JIS84"/>
      <c r="JIT84"/>
      <c r="JIU84"/>
      <c r="JIV84"/>
      <c r="JIW84"/>
      <c r="JIX84"/>
      <c r="JIY84"/>
      <c r="JIZ84"/>
      <c r="JJA84"/>
      <c r="JJB84"/>
      <c r="JJC84"/>
      <c r="JJD84"/>
      <c r="JJE84"/>
      <c r="JJF84"/>
      <c r="JJG84"/>
      <c r="JJH84"/>
      <c r="JJI84"/>
      <c r="JJJ84"/>
      <c r="JJK84"/>
      <c r="JJL84"/>
      <c r="JJM84"/>
      <c r="JJN84"/>
      <c r="JJO84"/>
      <c r="JJP84"/>
      <c r="JJQ84"/>
      <c r="JJR84"/>
      <c r="JJS84"/>
      <c r="JJT84"/>
      <c r="JJU84"/>
      <c r="JJV84"/>
      <c r="JJW84"/>
      <c r="JJX84"/>
      <c r="JJY84"/>
      <c r="JJZ84"/>
      <c r="JKA84"/>
      <c r="JKB84"/>
      <c r="JKC84"/>
      <c r="JKD84"/>
      <c r="JKE84"/>
      <c r="JKF84"/>
      <c r="JKG84"/>
      <c r="JKH84"/>
      <c r="JKI84"/>
      <c r="JKJ84"/>
      <c r="JKK84"/>
      <c r="JKL84"/>
      <c r="JKM84"/>
      <c r="JKN84"/>
      <c r="JKO84"/>
      <c r="JKP84"/>
      <c r="JKQ84"/>
      <c r="JKR84"/>
      <c r="JKS84"/>
      <c r="JKT84"/>
      <c r="JKU84"/>
      <c r="JKV84"/>
      <c r="JKW84"/>
      <c r="JKX84"/>
      <c r="JKY84"/>
      <c r="JKZ84"/>
      <c r="JLA84"/>
      <c r="JLB84"/>
      <c r="JLC84"/>
      <c r="JLD84"/>
      <c r="JLE84"/>
      <c r="JLF84"/>
      <c r="JLG84"/>
      <c r="JLH84"/>
      <c r="JLI84"/>
      <c r="JLJ84"/>
      <c r="JLK84"/>
      <c r="JLL84"/>
      <c r="JLM84"/>
      <c r="JLN84"/>
      <c r="JLO84"/>
      <c r="JLP84"/>
      <c r="JLQ84"/>
      <c r="JLR84"/>
      <c r="JLS84"/>
      <c r="JLT84"/>
      <c r="JLU84"/>
      <c r="JLV84"/>
      <c r="JLW84"/>
      <c r="JLX84"/>
      <c r="JLY84"/>
      <c r="JLZ84"/>
      <c r="JMA84"/>
      <c r="JMB84"/>
      <c r="JMC84"/>
      <c r="JMD84"/>
      <c r="JME84"/>
      <c r="JMF84"/>
      <c r="JMG84"/>
      <c r="JMH84"/>
      <c r="JMI84"/>
      <c r="JMJ84"/>
      <c r="JMK84"/>
      <c r="JML84"/>
      <c r="JMM84"/>
      <c r="JMN84"/>
      <c r="JMO84"/>
      <c r="JMP84"/>
      <c r="JMQ84"/>
      <c r="JMR84"/>
      <c r="JMS84"/>
      <c r="JMT84"/>
      <c r="JMU84"/>
      <c r="JMV84"/>
      <c r="JMW84"/>
      <c r="JMX84"/>
      <c r="JMY84"/>
      <c r="JMZ84"/>
      <c r="JNA84"/>
      <c r="JNB84"/>
      <c r="JNC84"/>
      <c r="JND84"/>
      <c r="JNE84"/>
      <c r="JNF84"/>
      <c r="JNG84"/>
      <c r="JNH84"/>
      <c r="JNI84"/>
      <c r="JNJ84"/>
      <c r="JNK84"/>
      <c r="JNL84"/>
      <c r="JNM84"/>
      <c r="JNN84"/>
      <c r="JNO84"/>
      <c r="JNP84"/>
      <c r="JNQ84"/>
      <c r="JNR84"/>
      <c r="JNS84"/>
      <c r="JNT84"/>
      <c r="JNU84"/>
      <c r="JNV84"/>
      <c r="JNW84"/>
      <c r="JNX84"/>
      <c r="JNY84"/>
      <c r="JNZ84"/>
      <c r="JOA84"/>
      <c r="JOB84"/>
      <c r="JOC84"/>
      <c r="JOD84"/>
      <c r="JOE84"/>
      <c r="JOF84"/>
      <c r="JOG84"/>
      <c r="JOH84"/>
      <c r="JOI84"/>
      <c r="JOJ84"/>
      <c r="JOK84"/>
      <c r="JOL84"/>
      <c r="JOM84"/>
      <c r="JON84"/>
      <c r="JOO84"/>
      <c r="JOP84"/>
      <c r="JOQ84"/>
      <c r="JOR84"/>
      <c r="JOS84"/>
      <c r="JOT84"/>
      <c r="JOU84"/>
      <c r="JOV84"/>
      <c r="JOW84"/>
      <c r="JOX84"/>
      <c r="JOY84"/>
      <c r="JOZ84"/>
      <c r="JPA84"/>
      <c r="JPB84"/>
      <c r="JPC84"/>
      <c r="JPD84"/>
      <c r="JPE84"/>
      <c r="JPF84"/>
      <c r="JPG84"/>
      <c r="JPH84"/>
      <c r="JPI84"/>
      <c r="JPJ84"/>
      <c r="JPK84"/>
      <c r="JPL84"/>
      <c r="JPM84"/>
      <c r="JPN84"/>
      <c r="JPO84"/>
      <c r="JPP84"/>
      <c r="JPQ84"/>
      <c r="JPR84"/>
      <c r="JPS84"/>
      <c r="JPT84"/>
      <c r="JPU84"/>
      <c r="JPV84"/>
      <c r="JPW84"/>
      <c r="JPX84"/>
      <c r="JPY84"/>
      <c r="JPZ84"/>
      <c r="JQA84"/>
      <c r="JQB84"/>
      <c r="JQC84"/>
      <c r="JQD84"/>
      <c r="JQE84"/>
      <c r="JQF84"/>
      <c r="JQG84"/>
      <c r="JQH84"/>
      <c r="JQI84"/>
      <c r="JQJ84"/>
      <c r="JQK84"/>
      <c r="JQL84"/>
      <c r="JQM84"/>
      <c r="JQN84"/>
      <c r="JQO84"/>
      <c r="JQP84"/>
      <c r="JQQ84"/>
      <c r="JQR84"/>
      <c r="JQS84"/>
      <c r="JQT84"/>
      <c r="JQU84"/>
      <c r="JQV84"/>
      <c r="JQW84"/>
      <c r="JQX84"/>
      <c r="JQY84"/>
      <c r="JQZ84"/>
      <c r="JRA84"/>
      <c r="JRB84"/>
      <c r="JRC84"/>
      <c r="JRD84"/>
      <c r="JRE84"/>
      <c r="JRF84"/>
      <c r="JRG84"/>
      <c r="JRH84"/>
      <c r="JRI84"/>
      <c r="JRJ84"/>
      <c r="JRK84"/>
      <c r="JRL84"/>
      <c r="JRM84"/>
      <c r="JRN84"/>
      <c r="JRO84"/>
      <c r="JRP84"/>
      <c r="JRQ84"/>
      <c r="JRR84"/>
      <c r="JRS84"/>
      <c r="JRT84"/>
      <c r="JRU84"/>
      <c r="JRV84"/>
      <c r="JRW84"/>
      <c r="JRX84"/>
      <c r="JRY84"/>
      <c r="JRZ84"/>
      <c r="JSA84"/>
      <c r="JSB84"/>
      <c r="JSC84"/>
      <c r="JSD84"/>
      <c r="JSE84"/>
      <c r="JSF84"/>
      <c r="JSG84"/>
      <c r="JSH84"/>
      <c r="JSI84"/>
      <c r="JSJ84"/>
      <c r="JSK84"/>
      <c r="JSL84"/>
      <c r="JSM84"/>
      <c r="JSN84"/>
      <c r="JSO84"/>
      <c r="JSP84"/>
      <c r="JSQ84"/>
      <c r="JSR84"/>
      <c r="JSS84"/>
      <c r="JST84"/>
      <c r="JSU84"/>
      <c r="JSV84"/>
      <c r="JSW84"/>
      <c r="JSX84"/>
      <c r="JSY84"/>
      <c r="JSZ84"/>
      <c r="JTA84"/>
      <c r="JTB84"/>
      <c r="JTC84"/>
      <c r="JTD84"/>
      <c r="JTE84"/>
      <c r="JTF84"/>
      <c r="JTG84"/>
      <c r="JTH84"/>
      <c r="JTI84"/>
      <c r="JTJ84"/>
      <c r="JTK84"/>
      <c r="JTL84"/>
      <c r="JTM84"/>
      <c r="JTN84"/>
      <c r="JTO84"/>
      <c r="JTP84"/>
      <c r="JTQ84"/>
      <c r="JTR84"/>
      <c r="JTS84"/>
      <c r="JTT84"/>
      <c r="JTU84"/>
      <c r="JTV84"/>
      <c r="JTW84"/>
      <c r="JTX84"/>
      <c r="JTY84"/>
      <c r="JTZ84"/>
      <c r="JUA84"/>
      <c r="JUB84"/>
      <c r="JUC84"/>
      <c r="JUD84"/>
      <c r="JUE84"/>
      <c r="JUF84"/>
      <c r="JUG84"/>
      <c r="JUH84"/>
      <c r="JUI84"/>
      <c r="JUJ84"/>
      <c r="JUK84"/>
      <c r="JUL84"/>
      <c r="JUM84"/>
      <c r="JUN84"/>
      <c r="JUO84"/>
      <c r="JUP84"/>
      <c r="JUQ84"/>
      <c r="JUR84"/>
      <c r="JUS84"/>
      <c r="JUT84"/>
      <c r="JUU84"/>
      <c r="JUV84"/>
      <c r="JUW84"/>
      <c r="JUX84"/>
      <c r="JUY84"/>
      <c r="JUZ84"/>
      <c r="JVA84"/>
      <c r="JVB84"/>
      <c r="JVC84"/>
      <c r="JVD84"/>
      <c r="JVE84"/>
      <c r="JVF84"/>
      <c r="JVG84"/>
      <c r="JVH84"/>
      <c r="JVI84"/>
      <c r="JVJ84"/>
      <c r="JVK84"/>
      <c r="JVL84"/>
      <c r="JVM84"/>
      <c r="JVN84"/>
      <c r="JVO84"/>
      <c r="JVP84"/>
      <c r="JVQ84"/>
      <c r="JVR84"/>
      <c r="JVS84"/>
      <c r="JVT84"/>
      <c r="JVU84"/>
      <c r="JVV84"/>
      <c r="JVW84"/>
      <c r="JVX84"/>
      <c r="JVY84"/>
      <c r="JVZ84"/>
      <c r="JWA84"/>
      <c r="JWB84"/>
      <c r="JWC84"/>
      <c r="JWD84"/>
      <c r="JWE84"/>
      <c r="JWF84"/>
      <c r="JWG84"/>
      <c r="JWH84"/>
      <c r="JWI84"/>
      <c r="JWJ84"/>
      <c r="JWK84"/>
      <c r="JWL84"/>
      <c r="JWM84"/>
      <c r="JWN84"/>
      <c r="JWO84"/>
      <c r="JWP84"/>
      <c r="JWQ84"/>
      <c r="JWR84"/>
      <c r="JWS84"/>
      <c r="JWT84"/>
      <c r="JWU84"/>
      <c r="JWV84"/>
      <c r="JWW84"/>
      <c r="JWX84"/>
      <c r="JWY84"/>
      <c r="JWZ84"/>
      <c r="JXA84"/>
      <c r="JXB84"/>
      <c r="JXC84"/>
      <c r="JXD84"/>
      <c r="JXE84"/>
      <c r="JXF84"/>
      <c r="JXG84"/>
      <c r="JXH84"/>
      <c r="JXI84"/>
      <c r="JXJ84"/>
      <c r="JXK84"/>
      <c r="JXL84"/>
      <c r="JXM84"/>
      <c r="JXN84"/>
      <c r="JXO84"/>
      <c r="JXP84"/>
      <c r="JXQ84"/>
      <c r="JXR84"/>
      <c r="JXS84"/>
      <c r="JXT84"/>
      <c r="JXU84"/>
      <c r="JXV84"/>
      <c r="JXW84"/>
      <c r="JXX84"/>
      <c r="JXY84"/>
      <c r="JXZ84"/>
      <c r="JYA84"/>
      <c r="JYB84"/>
      <c r="JYC84"/>
      <c r="JYD84"/>
      <c r="JYE84"/>
      <c r="JYF84"/>
      <c r="JYG84"/>
      <c r="JYH84"/>
      <c r="JYI84"/>
      <c r="JYJ84"/>
      <c r="JYK84"/>
      <c r="JYL84"/>
      <c r="JYM84"/>
      <c r="JYN84"/>
      <c r="JYO84"/>
      <c r="JYP84"/>
      <c r="JYQ84"/>
      <c r="JYR84"/>
      <c r="JYS84"/>
      <c r="JYT84"/>
      <c r="JYU84"/>
      <c r="JYV84"/>
      <c r="JYW84"/>
      <c r="JYX84"/>
      <c r="JYY84"/>
      <c r="JYZ84"/>
      <c r="JZA84"/>
      <c r="JZB84"/>
      <c r="JZC84"/>
      <c r="JZD84"/>
      <c r="JZE84"/>
      <c r="JZF84"/>
      <c r="JZG84"/>
      <c r="JZH84"/>
      <c r="JZI84"/>
      <c r="JZJ84"/>
      <c r="JZK84"/>
      <c r="JZL84"/>
      <c r="JZM84"/>
      <c r="JZN84"/>
      <c r="JZO84"/>
      <c r="JZP84"/>
      <c r="JZQ84"/>
      <c r="JZR84"/>
      <c r="JZS84"/>
      <c r="JZT84"/>
      <c r="JZU84"/>
      <c r="JZV84"/>
      <c r="JZW84"/>
      <c r="JZX84"/>
      <c r="JZY84"/>
      <c r="JZZ84"/>
      <c r="KAA84"/>
      <c r="KAB84"/>
      <c r="KAC84"/>
      <c r="KAD84"/>
      <c r="KAE84"/>
      <c r="KAF84"/>
      <c r="KAG84"/>
      <c r="KAH84"/>
      <c r="KAI84"/>
      <c r="KAJ84"/>
      <c r="KAK84"/>
      <c r="KAL84"/>
      <c r="KAM84"/>
      <c r="KAN84"/>
      <c r="KAO84"/>
      <c r="KAP84"/>
      <c r="KAQ84"/>
      <c r="KAR84"/>
      <c r="KAS84"/>
      <c r="KAT84"/>
      <c r="KAU84"/>
      <c r="KAV84"/>
      <c r="KAW84"/>
      <c r="KAX84"/>
      <c r="KAY84"/>
      <c r="KAZ84"/>
      <c r="KBA84"/>
      <c r="KBB84"/>
      <c r="KBC84"/>
      <c r="KBD84"/>
      <c r="KBE84"/>
      <c r="KBF84"/>
      <c r="KBG84"/>
      <c r="KBH84"/>
      <c r="KBI84"/>
      <c r="KBJ84"/>
      <c r="KBK84"/>
      <c r="KBL84"/>
      <c r="KBM84"/>
      <c r="KBN84"/>
      <c r="KBO84"/>
      <c r="KBP84"/>
      <c r="KBQ84"/>
      <c r="KBR84"/>
      <c r="KBS84"/>
      <c r="KBT84"/>
      <c r="KBU84"/>
      <c r="KBV84"/>
      <c r="KBW84"/>
      <c r="KBX84"/>
      <c r="KBY84"/>
      <c r="KBZ84"/>
      <c r="KCA84"/>
      <c r="KCB84"/>
      <c r="KCC84"/>
      <c r="KCD84"/>
      <c r="KCE84"/>
      <c r="KCF84"/>
      <c r="KCG84"/>
      <c r="KCH84"/>
      <c r="KCI84"/>
      <c r="KCJ84"/>
      <c r="KCK84"/>
      <c r="KCL84"/>
      <c r="KCM84"/>
      <c r="KCN84"/>
      <c r="KCO84"/>
      <c r="KCP84"/>
      <c r="KCQ84"/>
      <c r="KCR84"/>
      <c r="KCS84"/>
      <c r="KCT84"/>
      <c r="KCU84"/>
      <c r="KCV84"/>
      <c r="KCW84"/>
      <c r="KCX84"/>
      <c r="KCY84"/>
      <c r="KCZ84"/>
      <c r="KDA84"/>
      <c r="KDB84"/>
      <c r="KDC84"/>
      <c r="KDD84"/>
      <c r="KDE84"/>
      <c r="KDF84"/>
      <c r="KDG84"/>
      <c r="KDH84"/>
      <c r="KDI84"/>
      <c r="KDJ84"/>
      <c r="KDK84"/>
      <c r="KDL84"/>
      <c r="KDM84"/>
      <c r="KDN84"/>
      <c r="KDO84"/>
      <c r="KDP84"/>
      <c r="KDQ84"/>
      <c r="KDR84"/>
      <c r="KDS84"/>
      <c r="KDT84"/>
      <c r="KDU84"/>
      <c r="KDV84"/>
      <c r="KDW84"/>
      <c r="KDX84"/>
      <c r="KDY84"/>
      <c r="KDZ84"/>
      <c r="KEA84"/>
      <c r="KEB84"/>
      <c r="KEC84"/>
      <c r="KED84"/>
      <c r="KEE84"/>
      <c r="KEF84"/>
      <c r="KEG84"/>
      <c r="KEH84"/>
      <c r="KEI84"/>
      <c r="KEJ84"/>
      <c r="KEK84"/>
      <c r="KEL84"/>
      <c r="KEM84"/>
      <c r="KEN84"/>
      <c r="KEO84"/>
      <c r="KEP84"/>
      <c r="KEQ84"/>
      <c r="KER84"/>
      <c r="KES84"/>
      <c r="KET84"/>
      <c r="KEU84"/>
      <c r="KEV84"/>
      <c r="KEW84"/>
      <c r="KEX84"/>
      <c r="KEY84"/>
      <c r="KEZ84"/>
      <c r="KFA84"/>
      <c r="KFB84"/>
      <c r="KFC84"/>
      <c r="KFD84"/>
      <c r="KFE84"/>
      <c r="KFF84"/>
      <c r="KFG84"/>
      <c r="KFH84"/>
      <c r="KFI84"/>
      <c r="KFJ84"/>
      <c r="KFK84"/>
      <c r="KFL84"/>
      <c r="KFM84"/>
      <c r="KFN84"/>
      <c r="KFO84"/>
      <c r="KFP84"/>
      <c r="KFQ84"/>
      <c r="KFR84"/>
      <c r="KFS84"/>
      <c r="KFT84"/>
      <c r="KFU84"/>
      <c r="KFV84"/>
      <c r="KFW84"/>
      <c r="KFX84"/>
      <c r="KFY84"/>
      <c r="KFZ84"/>
      <c r="KGA84"/>
      <c r="KGB84"/>
      <c r="KGC84"/>
      <c r="KGD84"/>
      <c r="KGE84"/>
      <c r="KGF84"/>
      <c r="KGG84"/>
      <c r="KGH84"/>
      <c r="KGI84"/>
      <c r="KGJ84"/>
      <c r="KGK84"/>
      <c r="KGL84"/>
      <c r="KGM84"/>
      <c r="KGN84"/>
      <c r="KGO84"/>
      <c r="KGP84"/>
      <c r="KGQ84"/>
      <c r="KGR84"/>
      <c r="KGS84"/>
      <c r="KGT84"/>
      <c r="KGU84"/>
      <c r="KGV84"/>
      <c r="KGW84"/>
      <c r="KGX84"/>
      <c r="KGY84"/>
      <c r="KGZ84"/>
      <c r="KHA84"/>
      <c r="KHB84"/>
      <c r="KHC84"/>
      <c r="KHD84"/>
      <c r="KHE84"/>
      <c r="KHF84"/>
      <c r="KHG84"/>
      <c r="KHH84"/>
      <c r="KHI84"/>
      <c r="KHJ84"/>
      <c r="KHK84"/>
      <c r="KHL84"/>
      <c r="KHM84"/>
      <c r="KHN84"/>
      <c r="KHO84"/>
      <c r="KHP84"/>
      <c r="KHQ84"/>
      <c r="KHR84"/>
      <c r="KHS84"/>
      <c r="KHT84"/>
      <c r="KHU84"/>
      <c r="KHV84"/>
      <c r="KHW84"/>
      <c r="KHX84"/>
      <c r="KHY84"/>
      <c r="KHZ84"/>
      <c r="KIA84"/>
      <c r="KIB84"/>
      <c r="KIC84"/>
      <c r="KID84"/>
      <c r="KIE84"/>
      <c r="KIF84"/>
      <c r="KIG84"/>
      <c r="KIH84"/>
      <c r="KII84"/>
      <c r="KIJ84"/>
      <c r="KIK84"/>
      <c r="KIL84"/>
      <c r="KIM84"/>
      <c r="KIN84"/>
      <c r="KIO84"/>
      <c r="KIP84"/>
      <c r="KIQ84"/>
      <c r="KIR84"/>
      <c r="KIS84"/>
      <c r="KIT84"/>
      <c r="KIU84"/>
      <c r="KIV84"/>
      <c r="KIW84"/>
      <c r="KIX84"/>
      <c r="KIY84"/>
      <c r="KIZ84"/>
      <c r="KJA84"/>
      <c r="KJB84"/>
      <c r="KJC84"/>
      <c r="KJD84"/>
      <c r="KJE84"/>
      <c r="KJF84"/>
      <c r="KJG84"/>
      <c r="KJH84"/>
      <c r="KJI84"/>
      <c r="KJJ84"/>
      <c r="KJK84"/>
      <c r="KJL84"/>
      <c r="KJM84"/>
      <c r="KJN84"/>
      <c r="KJO84"/>
      <c r="KJP84"/>
      <c r="KJQ84"/>
      <c r="KJR84"/>
      <c r="KJS84"/>
      <c r="KJT84"/>
      <c r="KJU84"/>
      <c r="KJV84"/>
      <c r="KJW84"/>
      <c r="KJX84"/>
      <c r="KJY84"/>
      <c r="KJZ84"/>
      <c r="KKA84"/>
      <c r="KKB84"/>
      <c r="KKC84"/>
      <c r="KKD84"/>
      <c r="KKE84"/>
      <c r="KKF84"/>
      <c r="KKG84"/>
      <c r="KKH84"/>
      <c r="KKI84"/>
      <c r="KKJ84"/>
      <c r="KKK84"/>
      <c r="KKL84"/>
      <c r="KKM84"/>
      <c r="KKN84"/>
      <c r="KKO84"/>
      <c r="KKP84"/>
      <c r="KKQ84"/>
      <c r="KKR84"/>
      <c r="KKS84"/>
      <c r="KKT84"/>
      <c r="KKU84"/>
      <c r="KKV84"/>
      <c r="KKW84"/>
      <c r="KKX84"/>
      <c r="KKY84"/>
      <c r="KKZ84"/>
      <c r="KLA84"/>
      <c r="KLB84"/>
      <c r="KLC84"/>
      <c r="KLD84"/>
      <c r="KLE84"/>
      <c r="KLF84"/>
      <c r="KLG84"/>
      <c r="KLH84"/>
      <c r="KLI84"/>
      <c r="KLJ84"/>
      <c r="KLK84"/>
      <c r="KLL84"/>
      <c r="KLM84"/>
      <c r="KLN84"/>
      <c r="KLO84"/>
      <c r="KLP84"/>
      <c r="KLQ84"/>
      <c r="KLR84"/>
      <c r="KLS84"/>
      <c r="KLT84"/>
      <c r="KLU84"/>
      <c r="KLV84"/>
      <c r="KLW84"/>
      <c r="KLX84"/>
      <c r="KLY84"/>
      <c r="KLZ84"/>
      <c r="KMA84"/>
      <c r="KMB84"/>
      <c r="KMC84"/>
      <c r="KMD84"/>
      <c r="KME84"/>
      <c r="KMF84"/>
      <c r="KMG84"/>
      <c r="KMH84"/>
      <c r="KMI84"/>
      <c r="KMJ84"/>
      <c r="KMK84"/>
      <c r="KML84"/>
      <c r="KMM84"/>
      <c r="KMN84"/>
      <c r="KMO84"/>
      <c r="KMP84"/>
      <c r="KMQ84"/>
      <c r="KMR84"/>
      <c r="KMS84"/>
      <c r="KMT84"/>
      <c r="KMU84"/>
      <c r="KMV84"/>
      <c r="KMW84"/>
      <c r="KMX84"/>
      <c r="KMY84"/>
      <c r="KMZ84"/>
      <c r="KNA84"/>
      <c r="KNB84"/>
      <c r="KNC84"/>
      <c r="KND84"/>
      <c r="KNE84"/>
      <c r="KNF84"/>
      <c r="KNG84"/>
      <c r="KNH84"/>
      <c r="KNI84"/>
      <c r="KNJ84"/>
      <c r="KNK84"/>
      <c r="KNL84"/>
      <c r="KNM84"/>
      <c r="KNN84"/>
      <c r="KNO84"/>
      <c r="KNP84"/>
      <c r="KNQ84"/>
      <c r="KNR84"/>
      <c r="KNS84"/>
      <c r="KNT84"/>
      <c r="KNU84"/>
      <c r="KNV84"/>
      <c r="KNW84"/>
      <c r="KNX84"/>
      <c r="KNY84"/>
      <c r="KNZ84"/>
      <c r="KOA84"/>
      <c r="KOB84"/>
      <c r="KOC84"/>
      <c r="KOD84"/>
      <c r="KOE84"/>
      <c r="KOF84"/>
      <c r="KOG84"/>
      <c r="KOH84"/>
      <c r="KOI84"/>
      <c r="KOJ84"/>
      <c r="KOK84"/>
      <c r="KOL84"/>
      <c r="KOM84"/>
      <c r="KON84"/>
      <c r="KOO84"/>
      <c r="KOP84"/>
      <c r="KOQ84"/>
      <c r="KOR84"/>
      <c r="KOS84"/>
      <c r="KOT84"/>
      <c r="KOU84"/>
      <c r="KOV84"/>
      <c r="KOW84"/>
      <c r="KOX84"/>
      <c r="KOY84"/>
      <c r="KOZ84"/>
      <c r="KPA84"/>
      <c r="KPB84"/>
      <c r="KPC84"/>
      <c r="KPD84"/>
      <c r="KPE84"/>
      <c r="KPF84"/>
      <c r="KPG84"/>
      <c r="KPH84"/>
      <c r="KPI84"/>
      <c r="KPJ84"/>
      <c r="KPK84"/>
      <c r="KPL84"/>
      <c r="KPM84"/>
      <c r="KPN84"/>
      <c r="KPO84"/>
      <c r="KPP84"/>
      <c r="KPQ84"/>
      <c r="KPR84"/>
      <c r="KPS84"/>
      <c r="KPT84"/>
      <c r="KPU84"/>
      <c r="KPV84"/>
      <c r="KPW84"/>
      <c r="KPX84"/>
      <c r="KPY84"/>
      <c r="KPZ84"/>
      <c r="KQA84"/>
      <c r="KQB84"/>
      <c r="KQC84"/>
      <c r="KQD84"/>
      <c r="KQE84"/>
      <c r="KQF84"/>
      <c r="KQG84"/>
      <c r="KQH84"/>
      <c r="KQI84"/>
      <c r="KQJ84"/>
      <c r="KQK84"/>
      <c r="KQL84"/>
      <c r="KQM84"/>
      <c r="KQN84"/>
      <c r="KQO84"/>
      <c r="KQP84"/>
      <c r="KQQ84"/>
      <c r="KQR84"/>
      <c r="KQS84"/>
      <c r="KQT84"/>
      <c r="KQU84"/>
      <c r="KQV84"/>
      <c r="KQW84"/>
      <c r="KQX84"/>
      <c r="KQY84"/>
      <c r="KQZ84"/>
      <c r="KRA84"/>
      <c r="KRB84"/>
      <c r="KRC84"/>
      <c r="KRD84"/>
      <c r="KRE84"/>
      <c r="KRF84"/>
      <c r="KRG84"/>
      <c r="KRH84"/>
      <c r="KRI84"/>
      <c r="KRJ84"/>
      <c r="KRK84"/>
      <c r="KRL84"/>
      <c r="KRM84"/>
      <c r="KRN84"/>
      <c r="KRO84"/>
      <c r="KRP84"/>
      <c r="KRQ84"/>
      <c r="KRR84"/>
      <c r="KRS84"/>
      <c r="KRT84"/>
      <c r="KRU84"/>
      <c r="KRV84"/>
      <c r="KRW84"/>
      <c r="KRX84"/>
      <c r="KRY84"/>
      <c r="KRZ84"/>
      <c r="KSA84"/>
      <c r="KSB84"/>
      <c r="KSC84"/>
      <c r="KSD84"/>
      <c r="KSE84"/>
      <c r="KSF84"/>
      <c r="KSG84"/>
      <c r="KSH84"/>
      <c r="KSI84"/>
      <c r="KSJ84"/>
      <c r="KSK84"/>
      <c r="KSL84"/>
      <c r="KSM84"/>
      <c r="KSN84"/>
      <c r="KSO84"/>
      <c r="KSP84"/>
      <c r="KSQ84"/>
      <c r="KSR84"/>
      <c r="KSS84"/>
      <c r="KST84"/>
      <c r="KSU84"/>
      <c r="KSV84"/>
      <c r="KSW84"/>
      <c r="KSX84"/>
      <c r="KSY84"/>
      <c r="KSZ84"/>
      <c r="KTA84"/>
      <c r="KTB84"/>
      <c r="KTC84"/>
      <c r="KTD84"/>
      <c r="KTE84"/>
      <c r="KTF84"/>
      <c r="KTG84"/>
      <c r="KTH84"/>
      <c r="KTI84"/>
      <c r="KTJ84"/>
      <c r="KTK84"/>
      <c r="KTL84"/>
      <c r="KTM84"/>
      <c r="KTN84"/>
      <c r="KTO84"/>
      <c r="KTP84"/>
      <c r="KTQ84"/>
      <c r="KTR84"/>
      <c r="KTS84"/>
      <c r="KTT84"/>
      <c r="KTU84"/>
      <c r="KTV84"/>
      <c r="KTW84"/>
      <c r="KTX84"/>
      <c r="KTY84"/>
      <c r="KTZ84"/>
      <c r="KUA84"/>
      <c r="KUB84"/>
      <c r="KUC84"/>
      <c r="KUD84"/>
      <c r="KUE84"/>
      <c r="KUF84"/>
      <c r="KUG84"/>
      <c r="KUH84"/>
      <c r="KUI84"/>
      <c r="KUJ84"/>
      <c r="KUK84"/>
      <c r="KUL84"/>
      <c r="KUM84"/>
      <c r="KUN84"/>
      <c r="KUO84"/>
      <c r="KUP84"/>
      <c r="KUQ84"/>
      <c r="KUR84"/>
      <c r="KUS84"/>
      <c r="KUT84"/>
      <c r="KUU84"/>
      <c r="KUV84"/>
      <c r="KUW84"/>
      <c r="KUX84"/>
      <c r="KUY84"/>
      <c r="KUZ84"/>
      <c r="KVA84"/>
      <c r="KVB84"/>
      <c r="KVC84"/>
      <c r="KVD84"/>
      <c r="KVE84"/>
      <c r="KVF84"/>
      <c r="KVG84"/>
      <c r="KVH84"/>
      <c r="KVI84"/>
      <c r="KVJ84"/>
      <c r="KVK84"/>
      <c r="KVL84"/>
      <c r="KVM84"/>
      <c r="KVN84"/>
      <c r="KVO84"/>
      <c r="KVP84"/>
      <c r="KVQ84"/>
      <c r="KVR84"/>
      <c r="KVS84"/>
      <c r="KVT84"/>
      <c r="KVU84"/>
      <c r="KVV84"/>
      <c r="KVW84"/>
      <c r="KVX84"/>
      <c r="KVY84"/>
      <c r="KVZ84"/>
      <c r="KWA84"/>
      <c r="KWB84"/>
      <c r="KWC84"/>
      <c r="KWD84"/>
      <c r="KWE84"/>
      <c r="KWF84"/>
      <c r="KWG84"/>
      <c r="KWH84"/>
      <c r="KWI84"/>
      <c r="KWJ84"/>
      <c r="KWK84"/>
      <c r="KWL84"/>
      <c r="KWM84"/>
      <c r="KWN84"/>
      <c r="KWO84"/>
      <c r="KWP84"/>
      <c r="KWQ84"/>
      <c r="KWR84"/>
      <c r="KWS84"/>
      <c r="KWT84"/>
      <c r="KWU84"/>
      <c r="KWV84"/>
      <c r="KWW84"/>
      <c r="KWX84"/>
      <c r="KWY84"/>
      <c r="KWZ84"/>
      <c r="KXA84"/>
      <c r="KXB84"/>
      <c r="KXC84"/>
      <c r="KXD84"/>
      <c r="KXE84"/>
      <c r="KXF84"/>
      <c r="KXG84"/>
      <c r="KXH84"/>
      <c r="KXI84"/>
      <c r="KXJ84"/>
      <c r="KXK84"/>
      <c r="KXL84"/>
      <c r="KXM84"/>
      <c r="KXN84"/>
      <c r="KXO84"/>
      <c r="KXP84"/>
      <c r="KXQ84"/>
      <c r="KXR84"/>
      <c r="KXS84"/>
      <c r="KXT84"/>
      <c r="KXU84"/>
      <c r="KXV84"/>
      <c r="KXW84"/>
      <c r="KXX84"/>
      <c r="KXY84"/>
      <c r="KXZ84"/>
      <c r="KYA84"/>
      <c r="KYB84"/>
      <c r="KYC84"/>
      <c r="KYD84"/>
      <c r="KYE84"/>
      <c r="KYF84"/>
      <c r="KYG84"/>
      <c r="KYH84"/>
      <c r="KYI84"/>
      <c r="KYJ84"/>
      <c r="KYK84"/>
      <c r="KYL84"/>
      <c r="KYM84"/>
      <c r="KYN84"/>
      <c r="KYO84"/>
      <c r="KYP84"/>
      <c r="KYQ84"/>
      <c r="KYR84"/>
      <c r="KYS84"/>
      <c r="KYT84"/>
      <c r="KYU84"/>
      <c r="KYV84"/>
      <c r="KYW84"/>
      <c r="KYX84"/>
      <c r="KYY84"/>
      <c r="KYZ84"/>
      <c r="KZA84"/>
      <c r="KZB84"/>
      <c r="KZC84"/>
      <c r="KZD84"/>
      <c r="KZE84"/>
      <c r="KZF84"/>
      <c r="KZG84"/>
      <c r="KZH84"/>
      <c r="KZI84"/>
      <c r="KZJ84"/>
      <c r="KZK84"/>
      <c r="KZL84"/>
      <c r="KZM84"/>
      <c r="KZN84"/>
      <c r="KZO84"/>
      <c r="KZP84"/>
      <c r="KZQ84"/>
      <c r="KZR84"/>
      <c r="KZS84"/>
      <c r="KZT84"/>
      <c r="KZU84"/>
      <c r="KZV84"/>
      <c r="KZW84"/>
      <c r="KZX84"/>
      <c r="KZY84"/>
      <c r="KZZ84"/>
      <c r="LAA84"/>
      <c r="LAB84"/>
      <c r="LAC84"/>
      <c r="LAD84"/>
      <c r="LAE84"/>
      <c r="LAF84"/>
      <c r="LAG84"/>
      <c r="LAH84"/>
      <c r="LAI84"/>
      <c r="LAJ84"/>
      <c r="LAK84"/>
      <c r="LAL84"/>
      <c r="LAM84"/>
      <c r="LAN84"/>
      <c r="LAO84"/>
      <c r="LAP84"/>
      <c r="LAQ84"/>
      <c r="LAR84"/>
      <c r="LAS84"/>
      <c r="LAT84"/>
      <c r="LAU84"/>
      <c r="LAV84"/>
      <c r="LAW84"/>
      <c r="LAX84"/>
      <c r="LAY84"/>
      <c r="LAZ84"/>
      <c r="LBA84"/>
      <c r="LBB84"/>
      <c r="LBC84"/>
      <c r="LBD84"/>
      <c r="LBE84"/>
      <c r="LBF84"/>
      <c r="LBG84"/>
      <c r="LBH84"/>
      <c r="LBI84"/>
      <c r="LBJ84"/>
      <c r="LBK84"/>
      <c r="LBL84"/>
      <c r="LBM84"/>
      <c r="LBN84"/>
      <c r="LBO84"/>
      <c r="LBP84"/>
      <c r="LBQ84"/>
      <c r="LBR84"/>
      <c r="LBS84"/>
      <c r="LBT84"/>
      <c r="LBU84"/>
      <c r="LBV84"/>
      <c r="LBW84"/>
      <c r="LBX84"/>
      <c r="LBY84"/>
      <c r="LBZ84"/>
      <c r="LCA84"/>
      <c r="LCB84"/>
      <c r="LCC84"/>
      <c r="LCD84"/>
      <c r="LCE84"/>
      <c r="LCF84"/>
      <c r="LCG84"/>
      <c r="LCH84"/>
      <c r="LCI84"/>
      <c r="LCJ84"/>
      <c r="LCK84"/>
      <c r="LCL84"/>
      <c r="LCM84"/>
      <c r="LCN84"/>
      <c r="LCO84"/>
      <c r="LCP84"/>
      <c r="LCQ84"/>
      <c r="LCR84"/>
      <c r="LCS84"/>
      <c r="LCT84"/>
      <c r="LCU84"/>
      <c r="LCV84"/>
      <c r="LCW84"/>
      <c r="LCX84"/>
      <c r="LCY84"/>
      <c r="LCZ84"/>
      <c r="LDA84"/>
      <c r="LDB84"/>
      <c r="LDC84"/>
      <c r="LDD84"/>
      <c r="LDE84"/>
      <c r="LDF84"/>
      <c r="LDG84"/>
      <c r="LDH84"/>
      <c r="LDI84"/>
      <c r="LDJ84"/>
      <c r="LDK84"/>
      <c r="LDL84"/>
      <c r="LDM84"/>
      <c r="LDN84"/>
      <c r="LDO84"/>
      <c r="LDP84"/>
      <c r="LDQ84"/>
      <c r="LDR84"/>
      <c r="LDS84"/>
      <c r="LDT84"/>
      <c r="LDU84"/>
      <c r="LDV84"/>
      <c r="LDW84"/>
      <c r="LDX84"/>
      <c r="LDY84"/>
      <c r="LDZ84"/>
      <c r="LEA84"/>
      <c r="LEB84"/>
      <c r="LEC84"/>
      <c r="LED84"/>
      <c r="LEE84"/>
      <c r="LEF84"/>
      <c r="LEG84"/>
      <c r="LEH84"/>
      <c r="LEI84"/>
      <c r="LEJ84"/>
      <c r="LEK84"/>
      <c r="LEL84"/>
      <c r="LEM84"/>
      <c r="LEN84"/>
      <c r="LEO84"/>
      <c r="LEP84"/>
      <c r="LEQ84"/>
      <c r="LER84"/>
      <c r="LES84"/>
      <c r="LET84"/>
      <c r="LEU84"/>
      <c r="LEV84"/>
      <c r="LEW84"/>
      <c r="LEX84"/>
      <c r="LEY84"/>
      <c r="LEZ84"/>
      <c r="LFA84"/>
      <c r="LFB84"/>
      <c r="LFC84"/>
      <c r="LFD84"/>
      <c r="LFE84"/>
      <c r="LFF84"/>
      <c r="LFG84"/>
      <c r="LFH84"/>
      <c r="LFI84"/>
      <c r="LFJ84"/>
      <c r="LFK84"/>
      <c r="LFL84"/>
      <c r="LFM84"/>
      <c r="LFN84"/>
      <c r="LFO84"/>
      <c r="LFP84"/>
      <c r="LFQ84"/>
      <c r="LFR84"/>
      <c r="LFS84"/>
      <c r="LFT84"/>
      <c r="LFU84"/>
      <c r="LFV84"/>
      <c r="LFW84"/>
      <c r="LFX84"/>
      <c r="LFY84"/>
      <c r="LFZ84"/>
      <c r="LGA84"/>
      <c r="LGB84"/>
      <c r="LGC84"/>
      <c r="LGD84"/>
      <c r="LGE84"/>
      <c r="LGF84"/>
      <c r="LGG84"/>
      <c r="LGH84"/>
      <c r="LGI84"/>
      <c r="LGJ84"/>
      <c r="LGK84"/>
      <c r="LGL84"/>
      <c r="LGM84"/>
      <c r="LGN84"/>
      <c r="LGO84"/>
      <c r="LGP84"/>
      <c r="LGQ84"/>
      <c r="LGR84"/>
      <c r="LGS84"/>
      <c r="LGT84"/>
      <c r="LGU84"/>
      <c r="LGV84"/>
      <c r="LGW84"/>
      <c r="LGX84"/>
      <c r="LGY84"/>
      <c r="LGZ84"/>
      <c r="LHA84"/>
      <c r="LHB84"/>
      <c r="LHC84"/>
      <c r="LHD84"/>
      <c r="LHE84"/>
      <c r="LHF84"/>
      <c r="LHG84"/>
      <c r="LHH84"/>
      <c r="LHI84"/>
      <c r="LHJ84"/>
      <c r="LHK84"/>
      <c r="LHL84"/>
      <c r="LHM84"/>
      <c r="LHN84"/>
      <c r="LHO84"/>
      <c r="LHP84"/>
      <c r="LHQ84"/>
      <c r="LHR84"/>
      <c r="LHS84"/>
      <c r="LHT84"/>
      <c r="LHU84"/>
      <c r="LHV84"/>
      <c r="LHW84"/>
      <c r="LHX84"/>
      <c r="LHY84"/>
      <c r="LHZ84"/>
      <c r="LIA84"/>
      <c r="LIB84"/>
      <c r="LIC84"/>
      <c r="LID84"/>
      <c r="LIE84"/>
      <c r="LIF84"/>
      <c r="LIG84"/>
      <c r="LIH84"/>
      <c r="LII84"/>
      <c r="LIJ84"/>
      <c r="LIK84"/>
      <c r="LIL84"/>
      <c r="LIM84"/>
      <c r="LIN84"/>
      <c r="LIO84"/>
      <c r="LIP84"/>
      <c r="LIQ84"/>
      <c r="LIR84"/>
      <c r="LIS84"/>
      <c r="LIT84"/>
      <c r="LIU84"/>
      <c r="LIV84"/>
      <c r="LIW84"/>
      <c r="LIX84"/>
      <c r="LIY84"/>
      <c r="LIZ84"/>
      <c r="LJA84"/>
      <c r="LJB84"/>
      <c r="LJC84"/>
      <c r="LJD84"/>
      <c r="LJE84"/>
      <c r="LJF84"/>
      <c r="LJG84"/>
      <c r="LJH84"/>
      <c r="LJI84"/>
      <c r="LJJ84"/>
      <c r="LJK84"/>
      <c r="LJL84"/>
      <c r="LJM84"/>
      <c r="LJN84"/>
      <c r="LJO84"/>
      <c r="LJP84"/>
      <c r="LJQ84"/>
      <c r="LJR84"/>
      <c r="LJS84"/>
      <c r="LJT84"/>
      <c r="LJU84"/>
      <c r="LJV84"/>
      <c r="LJW84"/>
      <c r="LJX84"/>
      <c r="LJY84"/>
      <c r="LJZ84"/>
      <c r="LKA84"/>
      <c r="LKB84"/>
      <c r="LKC84"/>
      <c r="LKD84"/>
      <c r="LKE84"/>
      <c r="LKF84"/>
      <c r="LKG84"/>
      <c r="LKH84"/>
      <c r="LKI84"/>
      <c r="LKJ84"/>
      <c r="LKK84"/>
      <c r="LKL84"/>
      <c r="LKM84"/>
      <c r="LKN84"/>
      <c r="LKO84"/>
      <c r="LKP84"/>
      <c r="LKQ84"/>
      <c r="LKR84"/>
      <c r="LKS84"/>
      <c r="LKT84"/>
      <c r="LKU84"/>
      <c r="LKV84"/>
      <c r="LKW84"/>
      <c r="LKX84"/>
      <c r="LKY84"/>
      <c r="LKZ84"/>
      <c r="LLA84"/>
      <c r="LLB84"/>
      <c r="LLC84"/>
      <c r="LLD84"/>
      <c r="LLE84"/>
      <c r="LLF84"/>
      <c r="LLG84"/>
      <c r="LLH84"/>
      <c r="LLI84"/>
      <c r="LLJ84"/>
      <c r="LLK84"/>
      <c r="LLL84"/>
      <c r="LLM84"/>
      <c r="LLN84"/>
      <c r="LLO84"/>
      <c r="LLP84"/>
      <c r="LLQ84"/>
      <c r="LLR84"/>
      <c r="LLS84"/>
      <c r="LLT84"/>
      <c r="LLU84"/>
      <c r="LLV84"/>
      <c r="LLW84"/>
      <c r="LLX84"/>
      <c r="LLY84"/>
      <c r="LLZ84"/>
      <c r="LMA84"/>
      <c r="LMB84"/>
      <c r="LMC84"/>
      <c r="LMD84"/>
      <c r="LME84"/>
      <c r="LMF84"/>
      <c r="LMG84"/>
      <c r="LMH84"/>
      <c r="LMI84"/>
      <c r="LMJ84"/>
      <c r="LMK84"/>
      <c r="LML84"/>
      <c r="LMM84"/>
      <c r="LMN84"/>
      <c r="LMO84"/>
      <c r="LMP84"/>
      <c r="LMQ84"/>
      <c r="LMR84"/>
      <c r="LMS84"/>
      <c r="LMT84"/>
      <c r="LMU84"/>
      <c r="LMV84"/>
      <c r="LMW84"/>
      <c r="LMX84"/>
      <c r="LMY84"/>
      <c r="LMZ84"/>
      <c r="LNA84"/>
      <c r="LNB84"/>
      <c r="LNC84"/>
      <c r="LND84"/>
      <c r="LNE84"/>
      <c r="LNF84"/>
      <c r="LNG84"/>
      <c r="LNH84"/>
      <c r="LNI84"/>
      <c r="LNJ84"/>
      <c r="LNK84"/>
      <c r="LNL84"/>
      <c r="LNM84"/>
      <c r="LNN84"/>
      <c r="LNO84"/>
      <c r="LNP84"/>
      <c r="LNQ84"/>
      <c r="LNR84"/>
      <c r="LNS84"/>
      <c r="LNT84"/>
      <c r="LNU84"/>
      <c r="LNV84"/>
      <c r="LNW84"/>
      <c r="LNX84"/>
      <c r="LNY84"/>
      <c r="LNZ84"/>
      <c r="LOA84"/>
      <c r="LOB84"/>
      <c r="LOC84"/>
      <c r="LOD84"/>
      <c r="LOE84"/>
      <c r="LOF84"/>
      <c r="LOG84"/>
      <c r="LOH84"/>
      <c r="LOI84"/>
      <c r="LOJ84"/>
      <c r="LOK84"/>
      <c r="LOL84"/>
      <c r="LOM84"/>
      <c r="LON84"/>
      <c r="LOO84"/>
      <c r="LOP84"/>
      <c r="LOQ84"/>
      <c r="LOR84"/>
      <c r="LOS84"/>
      <c r="LOT84"/>
      <c r="LOU84"/>
      <c r="LOV84"/>
      <c r="LOW84"/>
      <c r="LOX84"/>
      <c r="LOY84"/>
      <c r="LOZ84"/>
      <c r="LPA84"/>
      <c r="LPB84"/>
      <c r="LPC84"/>
      <c r="LPD84"/>
      <c r="LPE84"/>
      <c r="LPF84"/>
      <c r="LPG84"/>
      <c r="LPH84"/>
      <c r="LPI84"/>
      <c r="LPJ84"/>
      <c r="LPK84"/>
      <c r="LPL84"/>
      <c r="LPM84"/>
      <c r="LPN84"/>
      <c r="LPO84"/>
      <c r="LPP84"/>
      <c r="LPQ84"/>
      <c r="LPR84"/>
      <c r="LPS84"/>
      <c r="LPT84"/>
      <c r="LPU84"/>
      <c r="LPV84"/>
      <c r="LPW84"/>
      <c r="LPX84"/>
      <c r="LPY84"/>
      <c r="LPZ84"/>
      <c r="LQA84"/>
      <c r="LQB84"/>
      <c r="LQC84"/>
      <c r="LQD84"/>
      <c r="LQE84"/>
      <c r="LQF84"/>
      <c r="LQG84"/>
      <c r="LQH84"/>
      <c r="LQI84"/>
      <c r="LQJ84"/>
      <c r="LQK84"/>
      <c r="LQL84"/>
      <c r="LQM84"/>
      <c r="LQN84"/>
      <c r="LQO84"/>
      <c r="LQP84"/>
      <c r="LQQ84"/>
      <c r="LQR84"/>
      <c r="LQS84"/>
      <c r="LQT84"/>
      <c r="LQU84"/>
      <c r="LQV84"/>
      <c r="LQW84"/>
      <c r="LQX84"/>
      <c r="LQY84"/>
      <c r="LQZ84"/>
      <c r="LRA84"/>
      <c r="LRB84"/>
      <c r="LRC84"/>
      <c r="LRD84"/>
      <c r="LRE84"/>
      <c r="LRF84"/>
      <c r="LRG84"/>
      <c r="LRH84"/>
      <c r="LRI84"/>
      <c r="LRJ84"/>
      <c r="LRK84"/>
      <c r="LRL84"/>
      <c r="LRM84"/>
      <c r="LRN84"/>
      <c r="LRO84"/>
      <c r="LRP84"/>
      <c r="LRQ84"/>
      <c r="LRR84"/>
      <c r="LRS84"/>
      <c r="LRT84"/>
      <c r="LRU84"/>
      <c r="LRV84"/>
      <c r="LRW84"/>
      <c r="LRX84"/>
      <c r="LRY84"/>
      <c r="LRZ84"/>
      <c r="LSA84"/>
      <c r="LSB84"/>
      <c r="LSC84"/>
      <c r="LSD84"/>
      <c r="LSE84"/>
      <c r="LSF84"/>
      <c r="LSG84"/>
      <c r="LSH84"/>
      <c r="LSI84"/>
      <c r="LSJ84"/>
      <c r="LSK84"/>
      <c r="LSL84"/>
      <c r="LSM84"/>
      <c r="LSN84"/>
      <c r="LSO84"/>
      <c r="LSP84"/>
      <c r="LSQ84"/>
      <c r="LSR84"/>
      <c r="LSS84"/>
      <c r="LST84"/>
      <c r="LSU84"/>
      <c r="LSV84"/>
      <c r="LSW84"/>
      <c r="LSX84"/>
      <c r="LSY84"/>
      <c r="LSZ84"/>
      <c r="LTA84"/>
      <c r="LTB84"/>
      <c r="LTC84"/>
      <c r="LTD84"/>
      <c r="LTE84"/>
      <c r="LTF84"/>
      <c r="LTG84"/>
      <c r="LTH84"/>
      <c r="LTI84"/>
      <c r="LTJ84"/>
      <c r="LTK84"/>
      <c r="LTL84"/>
      <c r="LTM84"/>
      <c r="LTN84"/>
      <c r="LTO84"/>
      <c r="LTP84"/>
      <c r="LTQ84"/>
      <c r="LTR84"/>
      <c r="LTS84"/>
      <c r="LTT84"/>
      <c r="LTU84"/>
      <c r="LTV84"/>
      <c r="LTW84"/>
      <c r="LTX84"/>
      <c r="LTY84"/>
      <c r="LTZ84"/>
      <c r="LUA84"/>
      <c r="LUB84"/>
      <c r="LUC84"/>
      <c r="LUD84"/>
      <c r="LUE84"/>
      <c r="LUF84"/>
      <c r="LUG84"/>
      <c r="LUH84"/>
      <c r="LUI84"/>
      <c r="LUJ84"/>
      <c r="LUK84"/>
      <c r="LUL84"/>
      <c r="LUM84"/>
      <c r="LUN84"/>
      <c r="LUO84"/>
      <c r="LUP84"/>
      <c r="LUQ84"/>
      <c r="LUR84"/>
      <c r="LUS84"/>
      <c r="LUT84"/>
      <c r="LUU84"/>
      <c r="LUV84"/>
      <c r="LUW84"/>
      <c r="LUX84"/>
      <c r="LUY84"/>
      <c r="LUZ84"/>
      <c r="LVA84"/>
      <c r="LVB84"/>
      <c r="LVC84"/>
      <c r="LVD84"/>
      <c r="LVE84"/>
      <c r="LVF84"/>
      <c r="LVG84"/>
      <c r="LVH84"/>
      <c r="LVI84"/>
      <c r="LVJ84"/>
      <c r="LVK84"/>
      <c r="LVL84"/>
      <c r="LVM84"/>
      <c r="LVN84"/>
      <c r="LVO84"/>
      <c r="LVP84"/>
      <c r="LVQ84"/>
      <c r="LVR84"/>
      <c r="LVS84"/>
      <c r="LVT84"/>
      <c r="LVU84"/>
      <c r="LVV84"/>
      <c r="LVW84"/>
      <c r="LVX84"/>
      <c r="LVY84"/>
      <c r="LVZ84"/>
      <c r="LWA84"/>
      <c r="LWB84"/>
      <c r="LWC84"/>
      <c r="LWD84"/>
      <c r="LWE84"/>
      <c r="LWF84"/>
      <c r="LWG84"/>
      <c r="LWH84"/>
      <c r="LWI84"/>
      <c r="LWJ84"/>
      <c r="LWK84"/>
      <c r="LWL84"/>
      <c r="LWM84"/>
      <c r="LWN84"/>
      <c r="LWO84"/>
      <c r="LWP84"/>
      <c r="LWQ84"/>
      <c r="LWR84"/>
      <c r="LWS84"/>
      <c r="LWT84"/>
      <c r="LWU84"/>
      <c r="LWV84"/>
      <c r="LWW84"/>
      <c r="LWX84"/>
      <c r="LWY84"/>
      <c r="LWZ84"/>
      <c r="LXA84"/>
      <c r="LXB84"/>
      <c r="LXC84"/>
      <c r="LXD84"/>
      <c r="LXE84"/>
      <c r="LXF84"/>
      <c r="LXG84"/>
      <c r="LXH84"/>
      <c r="LXI84"/>
      <c r="LXJ84"/>
      <c r="LXK84"/>
      <c r="LXL84"/>
      <c r="LXM84"/>
      <c r="LXN84"/>
      <c r="LXO84"/>
      <c r="LXP84"/>
      <c r="LXQ84"/>
      <c r="LXR84"/>
      <c r="LXS84"/>
      <c r="LXT84"/>
      <c r="LXU84"/>
      <c r="LXV84"/>
      <c r="LXW84"/>
      <c r="LXX84"/>
      <c r="LXY84"/>
      <c r="LXZ84"/>
      <c r="LYA84"/>
      <c r="LYB84"/>
      <c r="LYC84"/>
      <c r="LYD84"/>
      <c r="LYE84"/>
      <c r="LYF84"/>
      <c r="LYG84"/>
      <c r="LYH84"/>
      <c r="LYI84"/>
      <c r="LYJ84"/>
      <c r="LYK84"/>
      <c r="LYL84"/>
      <c r="LYM84"/>
      <c r="LYN84"/>
      <c r="LYO84"/>
      <c r="LYP84"/>
      <c r="LYQ84"/>
      <c r="LYR84"/>
      <c r="LYS84"/>
      <c r="LYT84"/>
      <c r="LYU84"/>
      <c r="LYV84"/>
      <c r="LYW84"/>
      <c r="LYX84"/>
      <c r="LYY84"/>
      <c r="LYZ84"/>
      <c r="LZA84"/>
      <c r="LZB84"/>
      <c r="LZC84"/>
      <c r="LZD84"/>
      <c r="LZE84"/>
      <c r="LZF84"/>
      <c r="LZG84"/>
      <c r="LZH84"/>
      <c r="LZI84"/>
      <c r="LZJ84"/>
      <c r="LZK84"/>
      <c r="LZL84"/>
      <c r="LZM84"/>
      <c r="LZN84"/>
      <c r="LZO84"/>
      <c r="LZP84"/>
      <c r="LZQ84"/>
      <c r="LZR84"/>
      <c r="LZS84"/>
      <c r="LZT84"/>
      <c r="LZU84"/>
      <c r="LZV84"/>
      <c r="LZW84"/>
      <c r="LZX84"/>
      <c r="LZY84"/>
      <c r="LZZ84"/>
      <c r="MAA84"/>
      <c r="MAB84"/>
      <c r="MAC84"/>
      <c r="MAD84"/>
      <c r="MAE84"/>
      <c r="MAF84"/>
      <c r="MAG84"/>
      <c r="MAH84"/>
      <c r="MAI84"/>
      <c r="MAJ84"/>
      <c r="MAK84"/>
      <c r="MAL84"/>
      <c r="MAM84"/>
      <c r="MAN84"/>
      <c r="MAO84"/>
      <c r="MAP84"/>
      <c r="MAQ84"/>
      <c r="MAR84"/>
      <c r="MAS84"/>
      <c r="MAT84"/>
      <c r="MAU84"/>
      <c r="MAV84"/>
      <c r="MAW84"/>
      <c r="MAX84"/>
      <c r="MAY84"/>
      <c r="MAZ84"/>
      <c r="MBA84"/>
      <c r="MBB84"/>
      <c r="MBC84"/>
      <c r="MBD84"/>
      <c r="MBE84"/>
      <c r="MBF84"/>
      <c r="MBG84"/>
      <c r="MBH84"/>
      <c r="MBI84"/>
      <c r="MBJ84"/>
      <c r="MBK84"/>
      <c r="MBL84"/>
      <c r="MBM84"/>
      <c r="MBN84"/>
      <c r="MBO84"/>
      <c r="MBP84"/>
      <c r="MBQ84"/>
      <c r="MBR84"/>
      <c r="MBS84"/>
      <c r="MBT84"/>
      <c r="MBU84"/>
      <c r="MBV84"/>
      <c r="MBW84"/>
      <c r="MBX84"/>
      <c r="MBY84"/>
      <c r="MBZ84"/>
      <c r="MCA84"/>
      <c r="MCB84"/>
      <c r="MCC84"/>
      <c r="MCD84"/>
      <c r="MCE84"/>
      <c r="MCF84"/>
      <c r="MCG84"/>
      <c r="MCH84"/>
      <c r="MCI84"/>
      <c r="MCJ84"/>
      <c r="MCK84"/>
      <c r="MCL84"/>
      <c r="MCM84"/>
      <c r="MCN84"/>
      <c r="MCO84"/>
      <c r="MCP84"/>
      <c r="MCQ84"/>
      <c r="MCR84"/>
      <c r="MCS84"/>
      <c r="MCT84"/>
      <c r="MCU84"/>
      <c r="MCV84"/>
      <c r="MCW84"/>
      <c r="MCX84"/>
      <c r="MCY84"/>
      <c r="MCZ84"/>
      <c r="MDA84"/>
      <c r="MDB84"/>
      <c r="MDC84"/>
      <c r="MDD84"/>
      <c r="MDE84"/>
      <c r="MDF84"/>
      <c r="MDG84"/>
      <c r="MDH84"/>
      <c r="MDI84"/>
      <c r="MDJ84"/>
      <c r="MDK84"/>
      <c r="MDL84"/>
      <c r="MDM84"/>
      <c r="MDN84"/>
      <c r="MDO84"/>
      <c r="MDP84"/>
      <c r="MDQ84"/>
      <c r="MDR84"/>
      <c r="MDS84"/>
      <c r="MDT84"/>
      <c r="MDU84"/>
      <c r="MDV84"/>
      <c r="MDW84"/>
      <c r="MDX84"/>
      <c r="MDY84"/>
      <c r="MDZ84"/>
      <c r="MEA84"/>
      <c r="MEB84"/>
      <c r="MEC84"/>
      <c r="MED84"/>
      <c r="MEE84"/>
      <c r="MEF84"/>
      <c r="MEG84"/>
      <c r="MEH84"/>
      <c r="MEI84"/>
      <c r="MEJ84"/>
      <c r="MEK84"/>
      <c r="MEL84"/>
      <c r="MEM84"/>
      <c r="MEN84"/>
      <c r="MEO84"/>
      <c r="MEP84"/>
      <c r="MEQ84"/>
      <c r="MER84"/>
      <c r="MES84"/>
      <c r="MET84"/>
      <c r="MEU84"/>
      <c r="MEV84"/>
      <c r="MEW84"/>
      <c r="MEX84"/>
      <c r="MEY84"/>
      <c r="MEZ84"/>
      <c r="MFA84"/>
      <c r="MFB84"/>
      <c r="MFC84"/>
      <c r="MFD84"/>
      <c r="MFE84"/>
      <c r="MFF84"/>
      <c r="MFG84"/>
      <c r="MFH84"/>
      <c r="MFI84"/>
      <c r="MFJ84"/>
      <c r="MFK84"/>
      <c r="MFL84"/>
      <c r="MFM84"/>
      <c r="MFN84"/>
      <c r="MFO84"/>
      <c r="MFP84"/>
      <c r="MFQ84"/>
      <c r="MFR84"/>
      <c r="MFS84"/>
      <c r="MFT84"/>
      <c r="MFU84"/>
      <c r="MFV84"/>
      <c r="MFW84"/>
      <c r="MFX84"/>
      <c r="MFY84"/>
      <c r="MFZ84"/>
      <c r="MGA84"/>
      <c r="MGB84"/>
      <c r="MGC84"/>
      <c r="MGD84"/>
      <c r="MGE84"/>
      <c r="MGF84"/>
      <c r="MGG84"/>
      <c r="MGH84"/>
      <c r="MGI84"/>
      <c r="MGJ84"/>
      <c r="MGK84"/>
      <c r="MGL84"/>
      <c r="MGM84"/>
      <c r="MGN84"/>
      <c r="MGO84"/>
      <c r="MGP84"/>
      <c r="MGQ84"/>
      <c r="MGR84"/>
      <c r="MGS84"/>
      <c r="MGT84"/>
      <c r="MGU84"/>
      <c r="MGV84"/>
      <c r="MGW84"/>
      <c r="MGX84"/>
      <c r="MGY84"/>
      <c r="MGZ84"/>
      <c r="MHA84"/>
      <c r="MHB84"/>
      <c r="MHC84"/>
      <c r="MHD84"/>
      <c r="MHE84"/>
      <c r="MHF84"/>
      <c r="MHG84"/>
      <c r="MHH84"/>
      <c r="MHI84"/>
      <c r="MHJ84"/>
      <c r="MHK84"/>
      <c r="MHL84"/>
      <c r="MHM84"/>
      <c r="MHN84"/>
      <c r="MHO84"/>
      <c r="MHP84"/>
      <c r="MHQ84"/>
      <c r="MHR84"/>
      <c r="MHS84"/>
      <c r="MHT84"/>
      <c r="MHU84"/>
      <c r="MHV84"/>
      <c r="MHW84"/>
      <c r="MHX84"/>
      <c r="MHY84"/>
      <c r="MHZ84"/>
      <c r="MIA84"/>
      <c r="MIB84"/>
      <c r="MIC84"/>
      <c r="MID84"/>
      <c r="MIE84"/>
      <c r="MIF84"/>
      <c r="MIG84"/>
      <c r="MIH84"/>
      <c r="MII84"/>
      <c r="MIJ84"/>
      <c r="MIK84"/>
      <c r="MIL84"/>
      <c r="MIM84"/>
      <c r="MIN84"/>
      <c r="MIO84"/>
      <c r="MIP84"/>
      <c r="MIQ84"/>
      <c r="MIR84"/>
      <c r="MIS84"/>
      <c r="MIT84"/>
      <c r="MIU84"/>
      <c r="MIV84"/>
      <c r="MIW84"/>
      <c r="MIX84"/>
      <c r="MIY84"/>
      <c r="MIZ84"/>
      <c r="MJA84"/>
      <c r="MJB84"/>
      <c r="MJC84"/>
      <c r="MJD84"/>
      <c r="MJE84"/>
      <c r="MJF84"/>
      <c r="MJG84"/>
      <c r="MJH84"/>
      <c r="MJI84"/>
      <c r="MJJ84"/>
      <c r="MJK84"/>
      <c r="MJL84"/>
      <c r="MJM84"/>
      <c r="MJN84"/>
      <c r="MJO84"/>
      <c r="MJP84"/>
      <c r="MJQ84"/>
      <c r="MJR84"/>
      <c r="MJS84"/>
      <c r="MJT84"/>
      <c r="MJU84"/>
      <c r="MJV84"/>
      <c r="MJW84"/>
      <c r="MJX84"/>
      <c r="MJY84"/>
      <c r="MJZ84"/>
      <c r="MKA84"/>
      <c r="MKB84"/>
      <c r="MKC84"/>
      <c r="MKD84"/>
      <c r="MKE84"/>
      <c r="MKF84"/>
      <c r="MKG84"/>
      <c r="MKH84"/>
      <c r="MKI84"/>
      <c r="MKJ84"/>
      <c r="MKK84"/>
      <c r="MKL84"/>
      <c r="MKM84"/>
      <c r="MKN84"/>
      <c r="MKO84"/>
      <c r="MKP84"/>
      <c r="MKQ84"/>
      <c r="MKR84"/>
      <c r="MKS84"/>
      <c r="MKT84"/>
      <c r="MKU84"/>
      <c r="MKV84"/>
      <c r="MKW84"/>
      <c r="MKX84"/>
      <c r="MKY84"/>
      <c r="MKZ84"/>
      <c r="MLA84"/>
      <c r="MLB84"/>
      <c r="MLC84"/>
      <c r="MLD84"/>
      <c r="MLE84"/>
      <c r="MLF84"/>
      <c r="MLG84"/>
      <c r="MLH84"/>
      <c r="MLI84"/>
      <c r="MLJ84"/>
      <c r="MLK84"/>
      <c r="MLL84"/>
      <c r="MLM84"/>
      <c r="MLN84"/>
      <c r="MLO84"/>
      <c r="MLP84"/>
      <c r="MLQ84"/>
      <c r="MLR84"/>
      <c r="MLS84"/>
      <c r="MLT84"/>
      <c r="MLU84"/>
      <c r="MLV84"/>
      <c r="MLW84"/>
      <c r="MLX84"/>
      <c r="MLY84"/>
      <c r="MLZ84"/>
      <c r="MMA84"/>
      <c r="MMB84"/>
      <c r="MMC84"/>
      <c r="MMD84"/>
      <c r="MME84"/>
      <c r="MMF84"/>
      <c r="MMG84"/>
      <c r="MMH84"/>
      <c r="MMI84"/>
      <c r="MMJ84"/>
      <c r="MMK84"/>
      <c r="MML84"/>
      <c r="MMM84"/>
      <c r="MMN84"/>
      <c r="MMO84"/>
      <c r="MMP84"/>
      <c r="MMQ84"/>
      <c r="MMR84"/>
      <c r="MMS84"/>
      <c r="MMT84"/>
      <c r="MMU84"/>
      <c r="MMV84"/>
      <c r="MMW84"/>
      <c r="MMX84"/>
      <c r="MMY84"/>
      <c r="MMZ84"/>
      <c r="MNA84"/>
      <c r="MNB84"/>
      <c r="MNC84"/>
      <c r="MND84"/>
      <c r="MNE84"/>
      <c r="MNF84"/>
      <c r="MNG84"/>
      <c r="MNH84"/>
      <c r="MNI84"/>
      <c r="MNJ84"/>
      <c r="MNK84"/>
      <c r="MNL84"/>
      <c r="MNM84"/>
      <c r="MNN84"/>
      <c r="MNO84"/>
      <c r="MNP84"/>
      <c r="MNQ84"/>
      <c r="MNR84"/>
      <c r="MNS84"/>
      <c r="MNT84"/>
      <c r="MNU84"/>
      <c r="MNV84"/>
      <c r="MNW84"/>
      <c r="MNX84"/>
      <c r="MNY84"/>
      <c r="MNZ84"/>
      <c r="MOA84"/>
      <c r="MOB84"/>
      <c r="MOC84"/>
      <c r="MOD84"/>
      <c r="MOE84"/>
      <c r="MOF84"/>
      <c r="MOG84"/>
      <c r="MOH84"/>
      <c r="MOI84"/>
      <c r="MOJ84"/>
      <c r="MOK84"/>
      <c r="MOL84"/>
      <c r="MOM84"/>
      <c r="MON84"/>
      <c r="MOO84"/>
      <c r="MOP84"/>
      <c r="MOQ84"/>
      <c r="MOR84"/>
      <c r="MOS84"/>
      <c r="MOT84"/>
      <c r="MOU84"/>
      <c r="MOV84"/>
      <c r="MOW84"/>
      <c r="MOX84"/>
      <c r="MOY84"/>
      <c r="MOZ84"/>
      <c r="MPA84"/>
      <c r="MPB84"/>
      <c r="MPC84"/>
      <c r="MPD84"/>
      <c r="MPE84"/>
      <c r="MPF84"/>
      <c r="MPG84"/>
      <c r="MPH84"/>
      <c r="MPI84"/>
      <c r="MPJ84"/>
      <c r="MPK84"/>
      <c r="MPL84"/>
      <c r="MPM84"/>
      <c r="MPN84"/>
      <c r="MPO84"/>
      <c r="MPP84"/>
      <c r="MPQ84"/>
      <c r="MPR84"/>
      <c r="MPS84"/>
      <c r="MPT84"/>
      <c r="MPU84"/>
      <c r="MPV84"/>
      <c r="MPW84"/>
      <c r="MPX84"/>
      <c r="MPY84"/>
      <c r="MPZ84"/>
      <c r="MQA84"/>
      <c r="MQB84"/>
      <c r="MQC84"/>
      <c r="MQD84"/>
      <c r="MQE84"/>
      <c r="MQF84"/>
      <c r="MQG84"/>
      <c r="MQH84"/>
      <c r="MQI84"/>
      <c r="MQJ84"/>
      <c r="MQK84"/>
      <c r="MQL84"/>
      <c r="MQM84"/>
      <c r="MQN84"/>
      <c r="MQO84"/>
      <c r="MQP84"/>
      <c r="MQQ84"/>
      <c r="MQR84"/>
      <c r="MQS84"/>
      <c r="MQT84"/>
      <c r="MQU84"/>
      <c r="MQV84"/>
      <c r="MQW84"/>
      <c r="MQX84"/>
      <c r="MQY84"/>
      <c r="MQZ84"/>
      <c r="MRA84"/>
      <c r="MRB84"/>
      <c r="MRC84"/>
      <c r="MRD84"/>
      <c r="MRE84"/>
      <c r="MRF84"/>
      <c r="MRG84"/>
      <c r="MRH84"/>
      <c r="MRI84"/>
      <c r="MRJ84"/>
      <c r="MRK84"/>
      <c r="MRL84"/>
      <c r="MRM84"/>
      <c r="MRN84"/>
      <c r="MRO84"/>
      <c r="MRP84"/>
      <c r="MRQ84"/>
      <c r="MRR84"/>
      <c r="MRS84"/>
      <c r="MRT84"/>
      <c r="MRU84"/>
      <c r="MRV84"/>
      <c r="MRW84"/>
      <c r="MRX84"/>
      <c r="MRY84"/>
      <c r="MRZ84"/>
      <c r="MSA84"/>
      <c r="MSB84"/>
      <c r="MSC84"/>
      <c r="MSD84"/>
      <c r="MSE84"/>
      <c r="MSF84"/>
      <c r="MSG84"/>
      <c r="MSH84"/>
      <c r="MSI84"/>
      <c r="MSJ84"/>
      <c r="MSK84"/>
      <c r="MSL84"/>
      <c r="MSM84"/>
      <c r="MSN84"/>
      <c r="MSO84"/>
      <c r="MSP84"/>
      <c r="MSQ84"/>
      <c r="MSR84"/>
      <c r="MSS84"/>
      <c r="MST84"/>
      <c r="MSU84"/>
      <c r="MSV84"/>
      <c r="MSW84"/>
      <c r="MSX84"/>
      <c r="MSY84"/>
      <c r="MSZ84"/>
      <c r="MTA84"/>
      <c r="MTB84"/>
      <c r="MTC84"/>
      <c r="MTD84"/>
      <c r="MTE84"/>
      <c r="MTF84"/>
      <c r="MTG84"/>
      <c r="MTH84"/>
      <c r="MTI84"/>
      <c r="MTJ84"/>
      <c r="MTK84"/>
      <c r="MTL84"/>
      <c r="MTM84"/>
      <c r="MTN84"/>
      <c r="MTO84"/>
      <c r="MTP84"/>
      <c r="MTQ84"/>
      <c r="MTR84"/>
      <c r="MTS84"/>
      <c r="MTT84"/>
      <c r="MTU84"/>
      <c r="MTV84"/>
      <c r="MTW84"/>
      <c r="MTX84"/>
      <c r="MTY84"/>
      <c r="MTZ84"/>
      <c r="MUA84"/>
      <c r="MUB84"/>
      <c r="MUC84"/>
      <c r="MUD84"/>
      <c r="MUE84"/>
      <c r="MUF84"/>
      <c r="MUG84"/>
      <c r="MUH84"/>
      <c r="MUI84"/>
      <c r="MUJ84"/>
      <c r="MUK84"/>
      <c r="MUL84"/>
      <c r="MUM84"/>
      <c r="MUN84"/>
      <c r="MUO84"/>
      <c r="MUP84"/>
      <c r="MUQ84"/>
      <c r="MUR84"/>
      <c r="MUS84"/>
      <c r="MUT84"/>
      <c r="MUU84"/>
      <c r="MUV84"/>
      <c r="MUW84"/>
      <c r="MUX84"/>
      <c r="MUY84"/>
      <c r="MUZ84"/>
      <c r="MVA84"/>
      <c r="MVB84"/>
      <c r="MVC84"/>
      <c r="MVD84"/>
      <c r="MVE84"/>
      <c r="MVF84"/>
      <c r="MVG84"/>
      <c r="MVH84"/>
      <c r="MVI84"/>
      <c r="MVJ84"/>
      <c r="MVK84"/>
      <c r="MVL84"/>
      <c r="MVM84"/>
      <c r="MVN84"/>
      <c r="MVO84"/>
      <c r="MVP84"/>
      <c r="MVQ84"/>
      <c r="MVR84"/>
      <c r="MVS84"/>
      <c r="MVT84"/>
      <c r="MVU84"/>
      <c r="MVV84"/>
      <c r="MVW84"/>
      <c r="MVX84"/>
      <c r="MVY84"/>
      <c r="MVZ84"/>
      <c r="MWA84"/>
      <c r="MWB84"/>
      <c r="MWC84"/>
      <c r="MWD84"/>
      <c r="MWE84"/>
      <c r="MWF84"/>
      <c r="MWG84"/>
      <c r="MWH84"/>
      <c r="MWI84"/>
      <c r="MWJ84"/>
      <c r="MWK84"/>
      <c r="MWL84"/>
      <c r="MWM84"/>
      <c r="MWN84"/>
      <c r="MWO84"/>
      <c r="MWP84"/>
      <c r="MWQ84"/>
      <c r="MWR84"/>
      <c r="MWS84"/>
      <c r="MWT84"/>
      <c r="MWU84"/>
      <c r="MWV84"/>
      <c r="MWW84"/>
      <c r="MWX84"/>
      <c r="MWY84"/>
      <c r="MWZ84"/>
      <c r="MXA84"/>
      <c r="MXB84"/>
      <c r="MXC84"/>
      <c r="MXD84"/>
      <c r="MXE84"/>
      <c r="MXF84"/>
      <c r="MXG84"/>
      <c r="MXH84"/>
      <c r="MXI84"/>
      <c r="MXJ84"/>
      <c r="MXK84"/>
      <c r="MXL84"/>
      <c r="MXM84"/>
      <c r="MXN84"/>
      <c r="MXO84"/>
      <c r="MXP84"/>
      <c r="MXQ84"/>
      <c r="MXR84"/>
      <c r="MXS84"/>
      <c r="MXT84"/>
      <c r="MXU84"/>
      <c r="MXV84"/>
      <c r="MXW84"/>
      <c r="MXX84"/>
      <c r="MXY84"/>
      <c r="MXZ84"/>
      <c r="MYA84"/>
      <c r="MYB84"/>
      <c r="MYC84"/>
      <c r="MYD84"/>
      <c r="MYE84"/>
      <c r="MYF84"/>
      <c r="MYG84"/>
      <c r="MYH84"/>
      <c r="MYI84"/>
      <c r="MYJ84"/>
      <c r="MYK84"/>
      <c r="MYL84"/>
      <c r="MYM84"/>
      <c r="MYN84"/>
      <c r="MYO84"/>
      <c r="MYP84"/>
      <c r="MYQ84"/>
      <c r="MYR84"/>
      <c r="MYS84"/>
      <c r="MYT84"/>
      <c r="MYU84"/>
      <c r="MYV84"/>
      <c r="MYW84"/>
      <c r="MYX84"/>
      <c r="MYY84"/>
      <c r="MYZ84"/>
      <c r="MZA84"/>
      <c r="MZB84"/>
      <c r="MZC84"/>
      <c r="MZD84"/>
      <c r="MZE84"/>
      <c r="MZF84"/>
      <c r="MZG84"/>
      <c r="MZH84"/>
      <c r="MZI84"/>
      <c r="MZJ84"/>
      <c r="MZK84"/>
      <c r="MZL84"/>
      <c r="MZM84"/>
      <c r="MZN84"/>
      <c r="MZO84"/>
      <c r="MZP84"/>
      <c r="MZQ84"/>
      <c r="MZR84"/>
      <c r="MZS84"/>
      <c r="MZT84"/>
      <c r="MZU84"/>
      <c r="MZV84"/>
      <c r="MZW84"/>
      <c r="MZX84"/>
      <c r="MZY84"/>
      <c r="MZZ84"/>
      <c r="NAA84"/>
      <c r="NAB84"/>
      <c r="NAC84"/>
      <c r="NAD84"/>
      <c r="NAE84"/>
      <c r="NAF84"/>
      <c r="NAG84"/>
      <c r="NAH84"/>
      <c r="NAI84"/>
      <c r="NAJ84"/>
      <c r="NAK84"/>
      <c r="NAL84"/>
      <c r="NAM84"/>
      <c r="NAN84"/>
      <c r="NAO84"/>
      <c r="NAP84"/>
      <c r="NAQ84"/>
      <c r="NAR84"/>
      <c r="NAS84"/>
      <c r="NAT84"/>
      <c r="NAU84"/>
      <c r="NAV84"/>
      <c r="NAW84"/>
      <c r="NAX84"/>
      <c r="NAY84"/>
      <c r="NAZ84"/>
      <c r="NBA84"/>
      <c r="NBB84"/>
      <c r="NBC84"/>
      <c r="NBD84"/>
      <c r="NBE84"/>
      <c r="NBF84"/>
      <c r="NBG84"/>
      <c r="NBH84"/>
      <c r="NBI84"/>
      <c r="NBJ84"/>
      <c r="NBK84"/>
      <c r="NBL84"/>
      <c r="NBM84"/>
      <c r="NBN84"/>
      <c r="NBO84"/>
      <c r="NBP84"/>
      <c r="NBQ84"/>
      <c r="NBR84"/>
      <c r="NBS84"/>
      <c r="NBT84"/>
      <c r="NBU84"/>
      <c r="NBV84"/>
      <c r="NBW84"/>
      <c r="NBX84"/>
      <c r="NBY84"/>
      <c r="NBZ84"/>
      <c r="NCA84"/>
      <c r="NCB84"/>
      <c r="NCC84"/>
      <c r="NCD84"/>
      <c r="NCE84"/>
      <c r="NCF84"/>
      <c r="NCG84"/>
      <c r="NCH84"/>
      <c r="NCI84"/>
      <c r="NCJ84"/>
      <c r="NCK84"/>
      <c r="NCL84"/>
      <c r="NCM84"/>
      <c r="NCN84"/>
      <c r="NCO84"/>
      <c r="NCP84"/>
      <c r="NCQ84"/>
      <c r="NCR84"/>
      <c r="NCS84"/>
      <c r="NCT84"/>
      <c r="NCU84"/>
      <c r="NCV84"/>
      <c r="NCW84"/>
      <c r="NCX84"/>
      <c r="NCY84"/>
      <c r="NCZ84"/>
      <c r="NDA84"/>
      <c r="NDB84"/>
      <c r="NDC84"/>
      <c r="NDD84"/>
      <c r="NDE84"/>
      <c r="NDF84"/>
      <c r="NDG84"/>
      <c r="NDH84"/>
      <c r="NDI84"/>
      <c r="NDJ84"/>
      <c r="NDK84"/>
      <c r="NDL84"/>
      <c r="NDM84"/>
      <c r="NDN84"/>
      <c r="NDO84"/>
      <c r="NDP84"/>
      <c r="NDQ84"/>
      <c r="NDR84"/>
      <c r="NDS84"/>
      <c r="NDT84"/>
      <c r="NDU84"/>
      <c r="NDV84"/>
      <c r="NDW84"/>
      <c r="NDX84"/>
      <c r="NDY84"/>
      <c r="NDZ84"/>
      <c r="NEA84"/>
      <c r="NEB84"/>
      <c r="NEC84"/>
      <c r="NED84"/>
      <c r="NEE84"/>
      <c r="NEF84"/>
      <c r="NEG84"/>
      <c r="NEH84"/>
      <c r="NEI84"/>
      <c r="NEJ84"/>
      <c r="NEK84"/>
      <c r="NEL84"/>
      <c r="NEM84"/>
      <c r="NEN84"/>
      <c r="NEO84"/>
      <c r="NEP84"/>
      <c r="NEQ84"/>
      <c r="NER84"/>
      <c r="NES84"/>
      <c r="NET84"/>
      <c r="NEU84"/>
      <c r="NEV84"/>
      <c r="NEW84"/>
      <c r="NEX84"/>
      <c r="NEY84"/>
      <c r="NEZ84"/>
      <c r="NFA84"/>
      <c r="NFB84"/>
      <c r="NFC84"/>
      <c r="NFD84"/>
      <c r="NFE84"/>
      <c r="NFF84"/>
      <c r="NFG84"/>
      <c r="NFH84"/>
      <c r="NFI84"/>
      <c r="NFJ84"/>
      <c r="NFK84"/>
      <c r="NFL84"/>
      <c r="NFM84"/>
      <c r="NFN84"/>
      <c r="NFO84"/>
      <c r="NFP84"/>
      <c r="NFQ84"/>
      <c r="NFR84"/>
      <c r="NFS84"/>
      <c r="NFT84"/>
      <c r="NFU84"/>
      <c r="NFV84"/>
      <c r="NFW84"/>
      <c r="NFX84"/>
      <c r="NFY84"/>
      <c r="NFZ84"/>
      <c r="NGA84"/>
      <c r="NGB84"/>
      <c r="NGC84"/>
      <c r="NGD84"/>
      <c r="NGE84"/>
      <c r="NGF84"/>
      <c r="NGG84"/>
      <c r="NGH84"/>
      <c r="NGI84"/>
      <c r="NGJ84"/>
      <c r="NGK84"/>
      <c r="NGL84"/>
      <c r="NGM84"/>
      <c r="NGN84"/>
      <c r="NGO84"/>
      <c r="NGP84"/>
      <c r="NGQ84"/>
      <c r="NGR84"/>
      <c r="NGS84"/>
      <c r="NGT84"/>
      <c r="NGU84"/>
      <c r="NGV84"/>
      <c r="NGW84"/>
      <c r="NGX84"/>
      <c r="NGY84"/>
      <c r="NGZ84"/>
      <c r="NHA84"/>
      <c r="NHB84"/>
      <c r="NHC84"/>
      <c r="NHD84"/>
      <c r="NHE84"/>
      <c r="NHF84"/>
      <c r="NHG84"/>
      <c r="NHH84"/>
      <c r="NHI84"/>
      <c r="NHJ84"/>
      <c r="NHK84"/>
      <c r="NHL84"/>
      <c r="NHM84"/>
      <c r="NHN84"/>
      <c r="NHO84"/>
      <c r="NHP84"/>
      <c r="NHQ84"/>
      <c r="NHR84"/>
      <c r="NHS84"/>
      <c r="NHT84"/>
      <c r="NHU84"/>
      <c r="NHV84"/>
      <c r="NHW84"/>
      <c r="NHX84"/>
      <c r="NHY84"/>
      <c r="NHZ84"/>
      <c r="NIA84"/>
      <c r="NIB84"/>
      <c r="NIC84"/>
      <c r="NID84"/>
      <c r="NIE84"/>
      <c r="NIF84"/>
      <c r="NIG84"/>
      <c r="NIH84"/>
      <c r="NII84"/>
      <c r="NIJ84"/>
      <c r="NIK84"/>
      <c r="NIL84"/>
      <c r="NIM84"/>
      <c r="NIN84"/>
      <c r="NIO84"/>
      <c r="NIP84"/>
      <c r="NIQ84"/>
      <c r="NIR84"/>
      <c r="NIS84"/>
      <c r="NIT84"/>
      <c r="NIU84"/>
      <c r="NIV84"/>
      <c r="NIW84"/>
      <c r="NIX84"/>
      <c r="NIY84"/>
      <c r="NIZ84"/>
      <c r="NJA84"/>
      <c r="NJB84"/>
      <c r="NJC84"/>
      <c r="NJD84"/>
      <c r="NJE84"/>
      <c r="NJF84"/>
      <c r="NJG84"/>
      <c r="NJH84"/>
      <c r="NJI84"/>
      <c r="NJJ84"/>
      <c r="NJK84"/>
      <c r="NJL84"/>
      <c r="NJM84"/>
      <c r="NJN84"/>
      <c r="NJO84"/>
      <c r="NJP84"/>
      <c r="NJQ84"/>
      <c r="NJR84"/>
      <c r="NJS84"/>
      <c r="NJT84"/>
      <c r="NJU84"/>
      <c r="NJV84"/>
      <c r="NJW84"/>
      <c r="NJX84"/>
      <c r="NJY84"/>
      <c r="NJZ84"/>
      <c r="NKA84"/>
      <c r="NKB84"/>
      <c r="NKC84"/>
      <c r="NKD84"/>
      <c r="NKE84"/>
      <c r="NKF84"/>
      <c r="NKG84"/>
      <c r="NKH84"/>
      <c r="NKI84"/>
      <c r="NKJ84"/>
      <c r="NKK84"/>
      <c r="NKL84"/>
      <c r="NKM84"/>
      <c r="NKN84"/>
      <c r="NKO84"/>
      <c r="NKP84"/>
      <c r="NKQ84"/>
      <c r="NKR84"/>
      <c r="NKS84"/>
      <c r="NKT84"/>
      <c r="NKU84"/>
      <c r="NKV84"/>
      <c r="NKW84"/>
      <c r="NKX84"/>
      <c r="NKY84"/>
      <c r="NKZ84"/>
      <c r="NLA84"/>
      <c r="NLB84"/>
      <c r="NLC84"/>
      <c r="NLD84"/>
      <c r="NLE84"/>
      <c r="NLF84"/>
      <c r="NLG84"/>
      <c r="NLH84"/>
      <c r="NLI84"/>
      <c r="NLJ84"/>
      <c r="NLK84"/>
      <c r="NLL84"/>
      <c r="NLM84"/>
      <c r="NLN84"/>
      <c r="NLO84"/>
      <c r="NLP84"/>
      <c r="NLQ84"/>
      <c r="NLR84"/>
      <c r="NLS84"/>
      <c r="NLT84"/>
      <c r="NLU84"/>
      <c r="NLV84"/>
      <c r="NLW84"/>
      <c r="NLX84"/>
      <c r="NLY84"/>
      <c r="NLZ84"/>
      <c r="NMA84"/>
      <c r="NMB84"/>
      <c r="NMC84"/>
      <c r="NMD84"/>
      <c r="NME84"/>
      <c r="NMF84"/>
      <c r="NMG84"/>
      <c r="NMH84"/>
      <c r="NMI84"/>
      <c r="NMJ84"/>
      <c r="NMK84"/>
      <c r="NML84"/>
      <c r="NMM84"/>
      <c r="NMN84"/>
      <c r="NMO84"/>
      <c r="NMP84"/>
      <c r="NMQ84"/>
      <c r="NMR84"/>
      <c r="NMS84"/>
      <c r="NMT84"/>
      <c r="NMU84"/>
      <c r="NMV84"/>
      <c r="NMW84"/>
      <c r="NMX84"/>
      <c r="NMY84"/>
      <c r="NMZ84"/>
      <c r="NNA84"/>
      <c r="NNB84"/>
      <c r="NNC84"/>
      <c r="NND84"/>
      <c r="NNE84"/>
      <c r="NNF84"/>
      <c r="NNG84"/>
      <c r="NNH84"/>
      <c r="NNI84"/>
      <c r="NNJ84"/>
      <c r="NNK84"/>
      <c r="NNL84"/>
      <c r="NNM84"/>
      <c r="NNN84"/>
      <c r="NNO84"/>
      <c r="NNP84"/>
      <c r="NNQ84"/>
      <c r="NNR84"/>
      <c r="NNS84"/>
      <c r="NNT84"/>
      <c r="NNU84"/>
      <c r="NNV84"/>
      <c r="NNW84"/>
      <c r="NNX84"/>
      <c r="NNY84"/>
      <c r="NNZ84"/>
      <c r="NOA84"/>
      <c r="NOB84"/>
      <c r="NOC84"/>
      <c r="NOD84"/>
      <c r="NOE84"/>
      <c r="NOF84"/>
      <c r="NOG84"/>
      <c r="NOH84"/>
      <c r="NOI84"/>
      <c r="NOJ84"/>
      <c r="NOK84"/>
      <c r="NOL84"/>
      <c r="NOM84"/>
      <c r="NON84"/>
      <c r="NOO84"/>
      <c r="NOP84"/>
      <c r="NOQ84"/>
      <c r="NOR84"/>
      <c r="NOS84"/>
      <c r="NOT84"/>
      <c r="NOU84"/>
      <c r="NOV84"/>
      <c r="NOW84"/>
      <c r="NOX84"/>
      <c r="NOY84"/>
      <c r="NOZ84"/>
      <c r="NPA84"/>
      <c r="NPB84"/>
      <c r="NPC84"/>
      <c r="NPD84"/>
      <c r="NPE84"/>
      <c r="NPF84"/>
      <c r="NPG84"/>
      <c r="NPH84"/>
      <c r="NPI84"/>
      <c r="NPJ84"/>
      <c r="NPK84"/>
      <c r="NPL84"/>
      <c r="NPM84"/>
      <c r="NPN84"/>
      <c r="NPO84"/>
      <c r="NPP84"/>
      <c r="NPQ84"/>
      <c r="NPR84"/>
      <c r="NPS84"/>
      <c r="NPT84"/>
      <c r="NPU84"/>
      <c r="NPV84"/>
      <c r="NPW84"/>
      <c r="NPX84"/>
      <c r="NPY84"/>
      <c r="NPZ84"/>
      <c r="NQA84"/>
      <c r="NQB84"/>
      <c r="NQC84"/>
      <c r="NQD84"/>
      <c r="NQE84"/>
      <c r="NQF84"/>
      <c r="NQG84"/>
      <c r="NQH84"/>
      <c r="NQI84"/>
      <c r="NQJ84"/>
      <c r="NQK84"/>
      <c r="NQL84"/>
      <c r="NQM84"/>
      <c r="NQN84"/>
      <c r="NQO84"/>
      <c r="NQP84"/>
      <c r="NQQ84"/>
      <c r="NQR84"/>
      <c r="NQS84"/>
      <c r="NQT84"/>
      <c r="NQU84"/>
      <c r="NQV84"/>
      <c r="NQW84"/>
      <c r="NQX84"/>
      <c r="NQY84"/>
      <c r="NQZ84"/>
      <c r="NRA84"/>
      <c r="NRB84"/>
      <c r="NRC84"/>
      <c r="NRD84"/>
      <c r="NRE84"/>
      <c r="NRF84"/>
      <c r="NRG84"/>
      <c r="NRH84"/>
      <c r="NRI84"/>
    </row>
    <row r="85" spans="1:9941" s="30" customFormat="1" ht="13.7" customHeight="1" thickBot="1" x14ac:dyDescent="0.25">
      <c r="A85" s="87" t="s">
        <v>25</v>
      </c>
      <c r="B85" s="741" t="s">
        <v>609</v>
      </c>
      <c r="C85" s="1428">
        <f>+C68+C84</f>
        <v>8416716328</v>
      </c>
      <c r="D85" s="327">
        <f t="shared" ref="D85:K85" si="29">+D68+D84</f>
        <v>9984243602</v>
      </c>
      <c r="E85" s="712">
        <f t="shared" si="29"/>
        <v>0</v>
      </c>
      <c r="F85" s="712">
        <f t="shared" si="29"/>
        <v>0</v>
      </c>
      <c r="G85" s="712">
        <f t="shared" si="29"/>
        <v>0</v>
      </c>
      <c r="H85" s="81">
        <f>+D85-C85</f>
        <v>1567527274</v>
      </c>
      <c r="I85" s="831">
        <f t="shared" si="29"/>
        <v>0</v>
      </c>
      <c r="J85" s="81">
        <f t="shared" si="29"/>
        <v>0</v>
      </c>
      <c r="K85" s="81">
        <f t="shared" si="29"/>
        <v>0</v>
      </c>
      <c r="L85" s="81" t="e">
        <f t="shared" ref="L85" si="30">+L68+L84</f>
        <v>#DIV/0!</v>
      </c>
      <c r="M85"/>
      <c r="N85" s="1293"/>
      <c r="O85" s="1305" t="s">
        <v>896</v>
      </c>
      <c r="P85" s="1765">
        <f>'1. mell.bevétel_össz'!D84</f>
        <v>14211788113</v>
      </c>
      <c r="Q85" s="1293"/>
      <c r="R85" s="1293"/>
      <c r="S85" s="1293"/>
      <c r="T85" s="1293"/>
      <c r="U85" s="1293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  <c r="AMX85"/>
      <c r="AMY85"/>
      <c r="AMZ85"/>
      <c r="ANA85"/>
      <c r="ANB85"/>
      <c r="ANC85"/>
      <c r="AND85"/>
      <c r="ANE85"/>
      <c r="ANF85"/>
      <c r="ANG85"/>
      <c r="ANH85"/>
      <c r="ANI85"/>
      <c r="ANJ85"/>
      <c r="ANK85"/>
      <c r="ANL85"/>
      <c r="ANM85"/>
      <c r="ANN85"/>
      <c r="ANO85"/>
      <c r="ANP85"/>
      <c r="ANQ85"/>
      <c r="ANR85"/>
      <c r="ANS85"/>
      <c r="ANT85"/>
      <c r="ANU85"/>
      <c r="ANV85"/>
      <c r="ANW85"/>
      <c r="ANX85"/>
      <c r="ANY85"/>
      <c r="ANZ85"/>
      <c r="AOA85"/>
      <c r="AOB85"/>
      <c r="AOC85"/>
      <c r="AOD85"/>
      <c r="AOE85"/>
      <c r="AOF85"/>
      <c r="AOG85"/>
      <c r="AOH85"/>
      <c r="AOI85"/>
      <c r="AOJ85"/>
      <c r="AOK85"/>
      <c r="AOL85"/>
      <c r="AOM85"/>
      <c r="AON85"/>
      <c r="AOO85"/>
      <c r="AOP85"/>
      <c r="AOQ85"/>
      <c r="AOR85"/>
      <c r="AOS85"/>
      <c r="AOT85"/>
      <c r="AOU85"/>
      <c r="AOV85"/>
      <c r="AOW85"/>
      <c r="AOX85"/>
      <c r="AOY85"/>
      <c r="AOZ85"/>
      <c r="APA85"/>
      <c r="APB85"/>
      <c r="APC85"/>
      <c r="APD85"/>
      <c r="APE85"/>
      <c r="APF85"/>
      <c r="APG85"/>
      <c r="APH85"/>
      <c r="API85"/>
      <c r="APJ85"/>
      <c r="APK85"/>
      <c r="APL85"/>
      <c r="APM85"/>
      <c r="APN85"/>
      <c r="APO85"/>
      <c r="APP85"/>
      <c r="APQ85"/>
      <c r="APR85"/>
      <c r="APS85"/>
      <c r="APT85"/>
      <c r="APU85"/>
      <c r="APV85"/>
      <c r="APW85"/>
      <c r="APX85"/>
      <c r="APY85"/>
      <c r="APZ85"/>
      <c r="AQA85"/>
      <c r="AQB85"/>
      <c r="AQC85"/>
      <c r="AQD85"/>
      <c r="AQE85"/>
      <c r="AQF85"/>
      <c r="AQG85"/>
      <c r="AQH85"/>
      <c r="AQI85"/>
      <c r="AQJ85"/>
      <c r="AQK85"/>
      <c r="AQL85"/>
      <c r="AQM85"/>
      <c r="AQN85"/>
      <c r="AQO85"/>
      <c r="AQP85"/>
      <c r="AQQ85"/>
      <c r="AQR85"/>
      <c r="AQS85"/>
      <c r="AQT85"/>
      <c r="AQU85"/>
      <c r="AQV85"/>
      <c r="AQW85"/>
      <c r="AQX85"/>
      <c r="AQY85"/>
      <c r="AQZ85"/>
      <c r="ARA85"/>
      <c r="ARB85"/>
      <c r="ARC85"/>
      <c r="ARD85"/>
      <c r="ARE85"/>
      <c r="ARF85"/>
      <c r="ARG85"/>
      <c r="ARH85"/>
      <c r="ARI85"/>
      <c r="ARJ85"/>
      <c r="ARK85"/>
      <c r="ARL85"/>
      <c r="ARM85"/>
      <c r="ARN85"/>
      <c r="ARO85"/>
      <c r="ARP85"/>
      <c r="ARQ85"/>
      <c r="ARR85"/>
      <c r="ARS85"/>
      <c r="ART85"/>
      <c r="ARU85"/>
      <c r="ARV85"/>
      <c r="ARW85"/>
      <c r="ARX85"/>
      <c r="ARY85"/>
      <c r="ARZ85"/>
      <c r="ASA85"/>
      <c r="ASB85"/>
      <c r="ASC85"/>
      <c r="ASD85"/>
      <c r="ASE85"/>
      <c r="ASF85"/>
      <c r="ASG85"/>
      <c r="ASH85"/>
      <c r="ASI85"/>
      <c r="ASJ85"/>
      <c r="ASK85"/>
      <c r="ASL85"/>
      <c r="ASM85"/>
      <c r="ASN85"/>
      <c r="ASO85"/>
      <c r="ASP85"/>
      <c r="ASQ85"/>
      <c r="ASR85"/>
      <c r="ASS85"/>
      <c r="AST85"/>
      <c r="ASU85"/>
      <c r="ASV85"/>
      <c r="ASW85"/>
      <c r="ASX85"/>
      <c r="ASY85"/>
      <c r="ASZ85"/>
      <c r="ATA85"/>
      <c r="ATB85"/>
      <c r="ATC85"/>
      <c r="ATD85"/>
      <c r="ATE85"/>
      <c r="ATF85"/>
      <c r="ATG85"/>
      <c r="ATH85"/>
      <c r="ATI85"/>
      <c r="ATJ85"/>
      <c r="ATK85"/>
      <c r="ATL85"/>
      <c r="ATM85"/>
      <c r="ATN85"/>
      <c r="ATO85"/>
      <c r="ATP85"/>
      <c r="ATQ85"/>
      <c r="ATR85"/>
      <c r="ATS85"/>
      <c r="ATT85"/>
      <c r="ATU85"/>
      <c r="ATV85"/>
      <c r="ATW85"/>
      <c r="ATX85"/>
      <c r="ATY85"/>
      <c r="ATZ85"/>
      <c r="AUA85"/>
      <c r="AUB85"/>
      <c r="AUC85"/>
      <c r="AUD85"/>
      <c r="AUE85"/>
      <c r="AUF85"/>
      <c r="AUG85"/>
      <c r="AUH85"/>
      <c r="AUI85"/>
      <c r="AUJ85"/>
      <c r="AUK85"/>
      <c r="AUL85"/>
      <c r="AUM85"/>
      <c r="AUN85"/>
      <c r="AUO85"/>
      <c r="AUP85"/>
      <c r="AUQ85"/>
      <c r="AUR85"/>
      <c r="AUS85"/>
      <c r="AUT85"/>
      <c r="AUU85"/>
      <c r="AUV85"/>
      <c r="AUW85"/>
      <c r="AUX85"/>
      <c r="AUY85"/>
      <c r="AUZ85"/>
      <c r="AVA85"/>
      <c r="AVB85"/>
      <c r="AVC85"/>
      <c r="AVD85"/>
      <c r="AVE85"/>
      <c r="AVF85"/>
      <c r="AVG85"/>
      <c r="AVH85"/>
      <c r="AVI85"/>
      <c r="AVJ85"/>
      <c r="AVK85"/>
      <c r="AVL85"/>
      <c r="AVM85"/>
      <c r="AVN85"/>
      <c r="AVO85"/>
      <c r="AVP85"/>
      <c r="AVQ85"/>
      <c r="AVR85"/>
      <c r="AVS85"/>
      <c r="AVT85"/>
      <c r="AVU85"/>
      <c r="AVV85"/>
      <c r="AVW85"/>
      <c r="AVX85"/>
      <c r="AVY85"/>
      <c r="AVZ85"/>
      <c r="AWA85"/>
      <c r="AWB85"/>
      <c r="AWC85"/>
      <c r="AWD85"/>
      <c r="AWE85"/>
      <c r="AWF85"/>
      <c r="AWG85"/>
      <c r="AWH85"/>
      <c r="AWI85"/>
      <c r="AWJ85"/>
      <c r="AWK85"/>
      <c r="AWL85"/>
      <c r="AWM85"/>
      <c r="AWN85"/>
      <c r="AWO85"/>
      <c r="AWP85"/>
      <c r="AWQ85"/>
      <c r="AWR85"/>
      <c r="AWS85"/>
      <c r="AWT85"/>
      <c r="AWU85"/>
      <c r="AWV85"/>
      <c r="AWW85"/>
      <c r="AWX85"/>
      <c r="AWY85"/>
      <c r="AWZ85"/>
      <c r="AXA85"/>
      <c r="AXB85"/>
      <c r="AXC85"/>
      <c r="AXD85"/>
      <c r="AXE85"/>
      <c r="AXF85"/>
      <c r="AXG85"/>
      <c r="AXH85"/>
      <c r="AXI85"/>
      <c r="AXJ85"/>
      <c r="AXK85"/>
      <c r="AXL85"/>
      <c r="AXM85"/>
      <c r="AXN85"/>
      <c r="AXO85"/>
      <c r="AXP85"/>
      <c r="AXQ85"/>
      <c r="AXR85"/>
      <c r="AXS85"/>
      <c r="AXT85"/>
      <c r="AXU85"/>
      <c r="AXV85"/>
      <c r="AXW85"/>
      <c r="AXX85"/>
      <c r="AXY85"/>
      <c r="AXZ85"/>
      <c r="AYA85"/>
      <c r="AYB85"/>
      <c r="AYC85"/>
      <c r="AYD85"/>
      <c r="AYE85"/>
      <c r="AYF85"/>
      <c r="AYG85"/>
      <c r="AYH85"/>
      <c r="AYI85"/>
      <c r="AYJ85"/>
      <c r="AYK85"/>
      <c r="AYL85"/>
      <c r="AYM85"/>
      <c r="AYN85"/>
      <c r="AYO85"/>
      <c r="AYP85"/>
      <c r="AYQ85"/>
      <c r="AYR85"/>
      <c r="AYS85"/>
      <c r="AYT85"/>
      <c r="AYU85"/>
      <c r="AYV85"/>
      <c r="AYW85"/>
      <c r="AYX85"/>
      <c r="AYY85"/>
      <c r="AYZ85"/>
      <c r="AZA85"/>
      <c r="AZB85"/>
      <c r="AZC85"/>
      <c r="AZD85"/>
      <c r="AZE85"/>
      <c r="AZF85"/>
      <c r="AZG85"/>
      <c r="AZH85"/>
      <c r="AZI85"/>
      <c r="AZJ85"/>
      <c r="AZK85"/>
      <c r="AZL85"/>
      <c r="AZM85"/>
      <c r="AZN85"/>
      <c r="AZO85"/>
      <c r="AZP85"/>
      <c r="AZQ85"/>
      <c r="AZR85"/>
      <c r="AZS85"/>
      <c r="AZT85"/>
      <c r="AZU85"/>
      <c r="AZV85"/>
      <c r="AZW85"/>
      <c r="AZX85"/>
      <c r="AZY85"/>
      <c r="AZZ85"/>
      <c r="BAA85"/>
      <c r="BAB85"/>
      <c r="BAC85"/>
      <c r="BAD85"/>
      <c r="BAE85"/>
      <c r="BAF85"/>
      <c r="BAG85"/>
      <c r="BAH85"/>
      <c r="BAI85"/>
      <c r="BAJ85"/>
      <c r="BAK85"/>
      <c r="BAL85"/>
      <c r="BAM85"/>
      <c r="BAN85"/>
      <c r="BAO85"/>
      <c r="BAP85"/>
      <c r="BAQ85"/>
      <c r="BAR85"/>
      <c r="BAS85"/>
      <c r="BAT85"/>
      <c r="BAU85"/>
      <c r="BAV85"/>
      <c r="BAW85"/>
      <c r="BAX85"/>
      <c r="BAY85"/>
      <c r="BAZ85"/>
      <c r="BBA85"/>
      <c r="BBB85"/>
      <c r="BBC85"/>
      <c r="BBD85"/>
      <c r="BBE85"/>
      <c r="BBF85"/>
      <c r="BBG85"/>
      <c r="BBH85"/>
      <c r="BBI85"/>
      <c r="BBJ85"/>
      <c r="BBK85"/>
      <c r="BBL85"/>
      <c r="BBM85"/>
      <c r="BBN85"/>
      <c r="BBO85"/>
      <c r="BBP85"/>
      <c r="BBQ85"/>
      <c r="BBR85"/>
      <c r="BBS85"/>
      <c r="BBT85"/>
      <c r="BBU85"/>
      <c r="BBV85"/>
      <c r="BBW85"/>
      <c r="BBX85"/>
      <c r="BBY85"/>
      <c r="BBZ85"/>
      <c r="BCA85"/>
      <c r="BCB85"/>
      <c r="BCC85"/>
      <c r="BCD85"/>
      <c r="BCE85"/>
      <c r="BCF85"/>
      <c r="BCG85"/>
      <c r="BCH85"/>
      <c r="BCI85"/>
      <c r="BCJ85"/>
      <c r="BCK85"/>
      <c r="BCL85"/>
      <c r="BCM85"/>
      <c r="BCN85"/>
      <c r="BCO85"/>
      <c r="BCP85"/>
      <c r="BCQ85"/>
      <c r="BCR85"/>
      <c r="BCS85"/>
      <c r="BCT85"/>
      <c r="BCU85"/>
      <c r="BCV85"/>
      <c r="BCW85"/>
      <c r="BCX85"/>
      <c r="BCY85"/>
      <c r="BCZ85"/>
      <c r="BDA85"/>
      <c r="BDB85"/>
      <c r="BDC85"/>
      <c r="BDD85"/>
      <c r="BDE85"/>
      <c r="BDF85"/>
      <c r="BDG85"/>
      <c r="BDH85"/>
      <c r="BDI85"/>
      <c r="BDJ85"/>
      <c r="BDK85"/>
      <c r="BDL85"/>
      <c r="BDM85"/>
      <c r="BDN85"/>
      <c r="BDO85"/>
      <c r="BDP85"/>
      <c r="BDQ85"/>
      <c r="BDR85"/>
      <c r="BDS85"/>
      <c r="BDT85"/>
      <c r="BDU85"/>
      <c r="BDV85"/>
      <c r="BDW85"/>
      <c r="BDX85"/>
      <c r="BDY85"/>
      <c r="BDZ85"/>
      <c r="BEA85"/>
      <c r="BEB85"/>
      <c r="BEC85"/>
      <c r="BED85"/>
      <c r="BEE85"/>
      <c r="BEF85"/>
      <c r="BEG85"/>
      <c r="BEH85"/>
      <c r="BEI85"/>
      <c r="BEJ85"/>
      <c r="BEK85"/>
      <c r="BEL85"/>
      <c r="BEM85"/>
      <c r="BEN85"/>
      <c r="BEO85"/>
      <c r="BEP85"/>
      <c r="BEQ85"/>
      <c r="BER85"/>
      <c r="BES85"/>
      <c r="BET85"/>
      <c r="BEU85"/>
      <c r="BEV85"/>
      <c r="BEW85"/>
      <c r="BEX85"/>
      <c r="BEY85"/>
      <c r="BEZ85"/>
      <c r="BFA85"/>
      <c r="BFB85"/>
      <c r="BFC85"/>
      <c r="BFD85"/>
      <c r="BFE85"/>
      <c r="BFF85"/>
      <c r="BFG85"/>
      <c r="BFH85"/>
      <c r="BFI85"/>
      <c r="BFJ85"/>
      <c r="BFK85"/>
      <c r="BFL85"/>
      <c r="BFM85"/>
      <c r="BFN85"/>
      <c r="BFO85"/>
      <c r="BFP85"/>
      <c r="BFQ85"/>
      <c r="BFR85"/>
      <c r="BFS85"/>
      <c r="BFT85"/>
      <c r="BFU85"/>
      <c r="BFV85"/>
      <c r="BFW85"/>
      <c r="BFX85"/>
      <c r="BFY85"/>
      <c r="BFZ85"/>
      <c r="BGA85"/>
      <c r="BGB85"/>
      <c r="BGC85"/>
      <c r="BGD85"/>
      <c r="BGE85"/>
      <c r="BGF85"/>
      <c r="BGG85"/>
      <c r="BGH85"/>
      <c r="BGI85"/>
      <c r="BGJ85"/>
      <c r="BGK85"/>
      <c r="BGL85"/>
      <c r="BGM85"/>
      <c r="BGN85"/>
      <c r="BGO85"/>
      <c r="BGP85"/>
      <c r="BGQ85"/>
      <c r="BGR85"/>
      <c r="BGS85"/>
      <c r="BGT85"/>
      <c r="BGU85"/>
      <c r="BGV85"/>
      <c r="BGW85"/>
      <c r="BGX85"/>
      <c r="BGY85"/>
      <c r="BGZ85"/>
      <c r="BHA85"/>
      <c r="BHB85"/>
      <c r="BHC85"/>
      <c r="BHD85"/>
      <c r="BHE85"/>
      <c r="BHF85"/>
      <c r="BHG85"/>
      <c r="BHH85"/>
      <c r="BHI85"/>
      <c r="BHJ85"/>
      <c r="BHK85"/>
      <c r="BHL85"/>
      <c r="BHM85"/>
      <c r="BHN85"/>
      <c r="BHO85"/>
      <c r="BHP85"/>
      <c r="BHQ85"/>
      <c r="BHR85"/>
      <c r="BHS85"/>
      <c r="BHT85"/>
      <c r="BHU85"/>
      <c r="BHV85"/>
      <c r="BHW85"/>
      <c r="BHX85"/>
      <c r="BHY85"/>
      <c r="BHZ85"/>
      <c r="BIA85"/>
      <c r="BIB85"/>
      <c r="BIC85"/>
      <c r="BID85"/>
      <c r="BIE85"/>
      <c r="BIF85"/>
      <c r="BIG85"/>
      <c r="BIH85"/>
      <c r="BII85"/>
      <c r="BIJ85"/>
      <c r="BIK85"/>
      <c r="BIL85"/>
      <c r="BIM85"/>
      <c r="BIN85"/>
      <c r="BIO85"/>
      <c r="BIP85"/>
      <c r="BIQ85"/>
      <c r="BIR85"/>
      <c r="BIS85"/>
      <c r="BIT85"/>
      <c r="BIU85"/>
      <c r="BIV85"/>
      <c r="BIW85"/>
      <c r="BIX85"/>
      <c r="BIY85"/>
      <c r="BIZ85"/>
      <c r="BJA85"/>
      <c r="BJB85"/>
      <c r="BJC85"/>
      <c r="BJD85"/>
      <c r="BJE85"/>
      <c r="BJF85"/>
      <c r="BJG85"/>
      <c r="BJH85"/>
      <c r="BJI85"/>
      <c r="BJJ85"/>
      <c r="BJK85"/>
      <c r="BJL85"/>
      <c r="BJM85"/>
      <c r="BJN85"/>
      <c r="BJO85"/>
      <c r="BJP85"/>
      <c r="BJQ85"/>
      <c r="BJR85"/>
      <c r="BJS85"/>
      <c r="BJT85"/>
      <c r="BJU85"/>
      <c r="BJV85"/>
      <c r="BJW85"/>
      <c r="BJX85"/>
      <c r="BJY85"/>
      <c r="BJZ85"/>
      <c r="BKA85"/>
      <c r="BKB85"/>
      <c r="BKC85"/>
      <c r="BKD85"/>
      <c r="BKE85"/>
      <c r="BKF85"/>
      <c r="BKG85"/>
      <c r="BKH85"/>
      <c r="BKI85"/>
      <c r="BKJ85"/>
      <c r="BKK85"/>
      <c r="BKL85"/>
      <c r="BKM85"/>
      <c r="BKN85"/>
      <c r="BKO85"/>
      <c r="BKP85"/>
      <c r="BKQ85"/>
      <c r="BKR85"/>
      <c r="BKS85"/>
      <c r="BKT85"/>
      <c r="BKU85"/>
      <c r="BKV85"/>
      <c r="BKW85"/>
      <c r="BKX85"/>
      <c r="BKY85"/>
      <c r="BKZ85"/>
      <c r="BLA85"/>
      <c r="BLB85"/>
      <c r="BLC85"/>
      <c r="BLD85"/>
      <c r="BLE85"/>
      <c r="BLF85"/>
      <c r="BLG85"/>
      <c r="BLH85"/>
      <c r="BLI85"/>
      <c r="BLJ85"/>
      <c r="BLK85"/>
      <c r="BLL85"/>
      <c r="BLM85"/>
      <c r="BLN85"/>
      <c r="BLO85"/>
      <c r="BLP85"/>
      <c r="BLQ85"/>
      <c r="BLR85"/>
      <c r="BLS85"/>
      <c r="BLT85"/>
      <c r="BLU85"/>
      <c r="BLV85"/>
      <c r="BLW85"/>
      <c r="BLX85"/>
      <c r="BLY85"/>
      <c r="BLZ85"/>
      <c r="BMA85"/>
      <c r="BMB85"/>
      <c r="BMC85"/>
      <c r="BMD85"/>
      <c r="BME85"/>
      <c r="BMF85"/>
      <c r="BMG85"/>
      <c r="BMH85"/>
      <c r="BMI85"/>
      <c r="BMJ85"/>
      <c r="BMK85"/>
      <c r="BML85"/>
      <c r="BMM85"/>
      <c r="BMN85"/>
      <c r="BMO85"/>
      <c r="BMP85"/>
      <c r="BMQ85"/>
      <c r="BMR85"/>
      <c r="BMS85"/>
      <c r="BMT85"/>
      <c r="BMU85"/>
      <c r="BMV85"/>
      <c r="BMW85"/>
      <c r="BMX85"/>
      <c r="BMY85"/>
      <c r="BMZ85"/>
      <c r="BNA85"/>
      <c r="BNB85"/>
      <c r="BNC85"/>
      <c r="BND85"/>
      <c r="BNE85"/>
      <c r="BNF85"/>
      <c r="BNG85"/>
      <c r="BNH85"/>
      <c r="BNI85"/>
      <c r="BNJ85"/>
      <c r="BNK85"/>
      <c r="BNL85"/>
      <c r="BNM85"/>
      <c r="BNN85"/>
      <c r="BNO85"/>
      <c r="BNP85"/>
      <c r="BNQ85"/>
      <c r="BNR85"/>
      <c r="BNS85"/>
      <c r="BNT85"/>
      <c r="BNU85"/>
      <c r="BNV85"/>
      <c r="BNW85"/>
      <c r="BNX85"/>
      <c r="BNY85"/>
      <c r="BNZ85"/>
      <c r="BOA85"/>
      <c r="BOB85"/>
      <c r="BOC85"/>
      <c r="BOD85"/>
      <c r="BOE85"/>
      <c r="BOF85"/>
      <c r="BOG85"/>
      <c r="BOH85"/>
      <c r="BOI85"/>
      <c r="BOJ85"/>
      <c r="BOK85"/>
      <c r="BOL85"/>
      <c r="BOM85"/>
      <c r="BON85"/>
      <c r="BOO85"/>
      <c r="BOP85"/>
      <c r="BOQ85"/>
      <c r="BOR85"/>
      <c r="BOS85"/>
      <c r="BOT85"/>
      <c r="BOU85"/>
      <c r="BOV85"/>
      <c r="BOW85"/>
      <c r="BOX85"/>
      <c r="BOY85"/>
      <c r="BOZ85"/>
      <c r="BPA85"/>
      <c r="BPB85"/>
      <c r="BPC85"/>
      <c r="BPD85"/>
      <c r="BPE85"/>
      <c r="BPF85"/>
      <c r="BPG85"/>
      <c r="BPH85"/>
      <c r="BPI85"/>
      <c r="BPJ85"/>
      <c r="BPK85"/>
      <c r="BPL85"/>
      <c r="BPM85"/>
      <c r="BPN85"/>
      <c r="BPO85"/>
      <c r="BPP85"/>
      <c r="BPQ85"/>
      <c r="BPR85"/>
      <c r="BPS85"/>
      <c r="BPT85"/>
      <c r="BPU85"/>
      <c r="BPV85"/>
      <c r="BPW85"/>
      <c r="BPX85"/>
      <c r="BPY85"/>
      <c r="BPZ85"/>
      <c r="BQA85"/>
      <c r="BQB85"/>
      <c r="BQC85"/>
      <c r="BQD85"/>
      <c r="BQE85"/>
      <c r="BQF85"/>
      <c r="BQG85"/>
      <c r="BQH85"/>
      <c r="BQI85"/>
      <c r="BQJ85"/>
      <c r="BQK85"/>
      <c r="BQL85"/>
      <c r="BQM85"/>
      <c r="BQN85"/>
      <c r="BQO85"/>
      <c r="BQP85"/>
      <c r="BQQ85"/>
      <c r="BQR85"/>
      <c r="BQS85"/>
      <c r="BQT85"/>
      <c r="BQU85"/>
      <c r="BQV85"/>
      <c r="BQW85"/>
      <c r="BQX85"/>
      <c r="BQY85"/>
      <c r="BQZ85"/>
      <c r="BRA85"/>
      <c r="BRB85"/>
      <c r="BRC85"/>
      <c r="BRD85"/>
      <c r="BRE85"/>
      <c r="BRF85"/>
      <c r="BRG85"/>
      <c r="BRH85"/>
      <c r="BRI85"/>
      <c r="BRJ85"/>
      <c r="BRK85"/>
      <c r="BRL85"/>
      <c r="BRM85"/>
      <c r="BRN85"/>
      <c r="BRO85"/>
      <c r="BRP85"/>
      <c r="BRQ85"/>
      <c r="BRR85"/>
      <c r="BRS85"/>
      <c r="BRT85"/>
      <c r="BRU85"/>
      <c r="BRV85"/>
      <c r="BRW85"/>
      <c r="BRX85"/>
      <c r="BRY85"/>
      <c r="BRZ85"/>
      <c r="BSA85"/>
      <c r="BSB85"/>
      <c r="BSC85"/>
      <c r="BSD85"/>
      <c r="BSE85"/>
      <c r="BSF85"/>
      <c r="BSG85"/>
      <c r="BSH85"/>
      <c r="BSI85"/>
      <c r="BSJ85"/>
      <c r="BSK85"/>
      <c r="BSL85"/>
      <c r="BSM85"/>
      <c r="BSN85"/>
      <c r="BSO85"/>
      <c r="BSP85"/>
      <c r="BSQ85"/>
      <c r="BSR85"/>
      <c r="BSS85"/>
      <c r="BST85"/>
      <c r="BSU85"/>
      <c r="BSV85"/>
      <c r="BSW85"/>
      <c r="BSX85"/>
      <c r="BSY85"/>
      <c r="BSZ85"/>
      <c r="BTA85"/>
      <c r="BTB85"/>
      <c r="BTC85"/>
      <c r="BTD85"/>
      <c r="BTE85"/>
      <c r="BTF85"/>
      <c r="BTG85"/>
      <c r="BTH85"/>
      <c r="BTI85"/>
      <c r="BTJ85"/>
      <c r="BTK85"/>
      <c r="BTL85"/>
      <c r="BTM85"/>
      <c r="BTN85"/>
      <c r="BTO85"/>
      <c r="BTP85"/>
      <c r="BTQ85"/>
      <c r="BTR85"/>
      <c r="BTS85"/>
      <c r="BTT85"/>
      <c r="BTU85"/>
      <c r="BTV85"/>
      <c r="BTW85"/>
      <c r="BTX85"/>
      <c r="BTY85"/>
      <c r="BTZ85"/>
      <c r="BUA85"/>
      <c r="BUB85"/>
      <c r="BUC85"/>
      <c r="BUD85"/>
      <c r="BUE85"/>
      <c r="BUF85"/>
      <c r="BUG85"/>
      <c r="BUH85"/>
      <c r="BUI85"/>
      <c r="BUJ85"/>
      <c r="BUK85"/>
      <c r="BUL85"/>
      <c r="BUM85"/>
      <c r="BUN85"/>
      <c r="BUO85"/>
      <c r="BUP85"/>
      <c r="BUQ85"/>
      <c r="BUR85"/>
      <c r="BUS85"/>
      <c r="BUT85"/>
      <c r="BUU85"/>
      <c r="BUV85"/>
      <c r="BUW85"/>
      <c r="BUX85"/>
      <c r="BUY85"/>
      <c r="BUZ85"/>
      <c r="BVA85"/>
      <c r="BVB85"/>
      <c r="BVC85"/>
      <c r="BVD85"/>
      <c r="BVE85"/>
      <c r="BVF85"/>
      <c r="BVG85"/>
      <c r="BVH85"/>
      <c r="BVI85"/>
      <c r="BVJ85"/>
      <c r="BVK85"/>
      <c r="BVL85"/>
      <c r="BVM85"/>
      <c r="BVN85"/>
      <c r="BVO85"/>
      <c r="BVP85"/>
      <c r="BVQ85"/>
      <c r="BVR85"/>
      <c r="BVS85"/>
      <c r="BVT85"/>
      <c r="BVU85"/>
      <c r="BVV85"/>
      <c r="BVW85"/>
      <c r="BVX85"/>
      <c r="BVY85"/>
      <c r="BVZ85"/>
      <c r="BWA85"/>
      <c r="BWB85"/>
      <c r="BWC85"/>
      <c r="BWD85"/>
      <c r="BWE85"/>
      <c r="BWF85"/>
      <c r="BWG85"/>
      <c r="BWH85"/>
      <c r="BWI85"/>
      <c r="BWJ85"/>
      <c r="BWK85"/>
      <c r="BWL85"/>
      <c r="BWM85"/>
      <c r="BWN85"/>
      <c r="BWO85"/>
      <c r="BWP85"/>
      <c r="BWQ85"/>
      <c r="BWR85"/>
      <c r="BWS85"/>
      <c r="BWT85"/>
      <c r="BWU85"/>
      <c r="BWV85"/>
      <c r="BWW85"/>
      <c r="BWX85"/>
      <c r="BWY85"/>
      <c r="BWZ85"/>
      <c r="BXA85"/>
      <c r="BXB85"/>
      <c r="BXC85"/>
      <c r="BXD85"/>
      <c r="BXE85"/>
      <c r="BXF85"/>
      <c r="BXG85"/>
      <c r="BXH85"/>
      <c r="BXI85"/>
      <c r="BXJ85"/>
      <c r="BXK85"/>
      <c r="BXL85"/>
      <c r="BXM85"/>
      <c r="BXN85"/>
      <c r="BXO85"/>
      <c r="BXP85"/>
      <c r="BXQ85"/>
      <c r="BXR85"/>
      <c r="BXS85"/>
      <c r="BXT85"/>
      <c r="BXU85"/>
      <c r="BXV85"/>
      <c r="BXW85"/>
      <c r="BXX85"/>
      <c r="BXY85"/>
      <c r="BXZ85"/>
      <c r="BYA85"/>
      <c r="BYB85"/>
      <c r="BYC85"/>
      <c r="BYD85"/>
      <c r="BYE85"/>
      <c r="BYF85"/>
      <c r="BYG85"/>
      <c r="BYH85"/>
      <c r="BYI85"/>
      <c r="BYJ85"/>
      <c r="BYK85"/>
      <c r="BYL85"/>
      <c r="BYM85"/>
      <c r="BYN85"/>
      <c r="BYO85"/>
      <c r="BYP85"/>
      <c r="BYQ85"/>
      <c r="BYR85"/>
      <c r="BYS85"/>
      <c r="BYT85"/>
      <c r="BYU85"/>
      <c r="BYV85"/>
      <c r="BYW85"/>
      <c r="BYX85"/>
      <c r="BYY85"/>
      <c r="BYZ85"/>
      <c r="BZA85"/>
      <c r="BZB85"/>
      <c r="BZC85"/>
      <c r="BZD85"/>
      <c r="BZE85"/>
      <c r="BZF85"/>
      <c r="BZG85"/>
      <c r="BZH85"/>
      <c r="BZI85"/>
      <c r="BZJ85"/>
      <c r="BZK85"/>
      <c r="BZL85"/>
      <c r="BZM85"/>
      <c r="BZN85"/>
      <c r="BZO85"/>
      <c r="BZP85"/>
      <c r="BZQ85"/>
      <c r="BZR85"/>
      <c r="BZS85"/>
      <c r="BZT85"/>
      <c r="BZU85"/>
      <c r="BZV85"/>
      <c r="BZW85"/>
      <c r="BZX85"/>
      <c r="BZY85"/>
      <c r="BZZ85"/>
      <c r="CAA85"/>
      <c r="CAB85"/>
      <c r="CAC85"/>
      <c r="CAD85"/>
      <c r="CAE85"/>
      <c r="CAF85"/>
      <c r="CAG85"/>
      <c r="CAH85"/>
      <c r="CAI85"/>
      <c r="CAJ85"/>
      <c r="CAK85"/>
      <c r="CAL85"/>
      <c r="CAM85"/>
      <c r="CAN85"/>
      <c r="CAO85"/>
      <c r="CAP85"/>
      <c r="CAQ85"/>
      <c r="CAR85"/>
      <c r="CAS85"/>
      <c r="CAT85"/>
      <c r="CAU85"/>
      <c r="CAV85"/>
      <c r="CAW85"/>
      <c r="CAX85"/>
      <c r="CAY85"/>
      <c r="CAZ85"/>
      <c r="CBA85"/>
      <c r="CBB85"/>
      <c r="CBC85"/>
      <c r="CBD85"/>
      <c r="CBE85"/>
      <c r="CBF85"/>
      <c r="CBG85"/>
      <c r="CBH85"/>
      <c r="CBI85"/>
      <c r="CBJ85"/>
      <c r="CBK85"/>
      <c r="CBL85"/>
      <c r="CBM85"/>
      <c r="CBN85"/>
      <c r="CBO85"/>
      <c r="CBP85"/>
      <c r="CBQ85"/>
      <c r="CBR85"/>
      <c r="CBS85"/>
      <c r="CBT85"/>
      <c r="CBU85"/>
      <c r="CBV85"/>
      <c r="CBW85"/>
      <c r="CBX85"/>
      <c r="CBY85"/>
      <c r="CBZ85"/>
      <c r="CCA85"/>
      <c r="CCB85"/>
      <c r="CCC85"/>
      <c r="CCD85"/>
      <c r="CCE85"/>
      <c r="CCF85"/>
      <c r="CCG85"/>
      <c r="CCH85"/>
      <c r="CCI85"/>
      <c r="CCJ85"/>
      <c r="CCK85"/>
      <c r="CCL85"/>
      <c r="CCM85"/>
      <c r="CCN85"/>
      <c r="CCO85"/>
      <c r="CCP85"/>
      <c r="CCQ85"/>
      <c r="CCR85"/>
      <c r="CCS85"/>
      <c r="CCT85"/>
      <c r="CCU85"/>
      <c r="CCV85"/>
      <c r="CCW85"/>
      <c r="CCX85"/>
      <c r="CCY85"/>
      <c r="CCZ85"/>
      <c r="CDA85"/>
      <c r="CDB85"/>
      <c r="CDC85"/>
      <c r="CDD85"/>
      <c r="CDE85"/>
      <c r="CDF85"/>
      <c r="CDG85"/>
      <c r="CDH85"/>
      <c r="CDI85"/>
      <c r="CDJ85"/>
      <c r="CDK85"/>
      <c r="CDL85"/>
      <c r="CDM85"/>
      <c r="CDN85"/>
      <c r="CDO85"/>
      <c r="CDP85"/>
      <c r="CDQ85"/>
      <c r="CDR85"/>
      <c r="CDS85"/>
      <c r="CDT85"/>
      <c r="CDU85"/>
      <c r="CDV85"/>
      <c r="CDW85"/>
      <c r="CDX85"/>
      <c r="CDY85"/>
      <c r="CDZ85"/>
      <c r="CEA85"/>
      <c r="CEB85"/>
      <c r="CEC85"/>
      <c r="CED85"/>
      <c r="CEE85"/>
      <c r="CEF85"/>
      <c r="CEG85"/>
      <c r="CEH85"/>
      <c r="CEI85"/>
      <c r="CEJ85"/>
      <c r="CEK85"/>
      <c r="CEL85"/>
      <c r="CEM85"/>
      <c r="CEN85"/>
      <c r="CEO85"/>
      <c r="CEP85"/>
      <c r="CEQ85"/>
      <c r="CER85"/>
      <c r="CES85"/>
      <c r="CET85"/>
      <c r="CEU85"/>
      <c r="CEV85"/>
      <c r="CEW85"/>
      <c r="CEX85"/>
      <c r="CEY85"/>
      <c r="CEZ85"/>
      <c r="CFA85"/>
      <c r="CFB85"/>
      <c r="CFC85"/>
      <c r="CFD85"/>
      <c r="CFE85"/>
      <c r="CFF85"/>
      <c r="CFG85"/>
      <c r="CFH85"/>
      <c r="CFI85"/>
      <c r="CFJ85"/>
      <c r="CFK85"/>
      <c r="CFL85"/>
      <c r="CFM85"/>
      <c r="CFN85"/>
      <c r="CFO85"/>
      <c r="CFP85"/>
      <c r="CFQ85"/>
      <c r="CFR85"/>
      <c r="CFS85"/>
      <c r="CFT85"/>
      <c r="CFU85"/>
      <c r="CFV85"/>
      <c r="CFW85"/>
      <c r="CFX85"/>
      <c r="CFY85"/>
      <c r="CFZ85"/>
      <c r="CGA85"/>
      <c r="CGB85"/>
      <c r="CGC85"/>
      <c r="CGD85"/>
      <c r="CGE85"/>
      <c r="CGF85"/>
      <c r="CGG85"/>
      <c r="CGH85"/>
      <c r="CGI85"/>
      <c r="CGJ85"/>
      <c r="CGK85"/>
      <c r="CGL85"/>
      <c r="CGM85"/>
      <c r="CGN85"/>
      <c r="CGO85"/>
      <c r="CGP85"/>
      <c r="CGQ85"/>
      <c r="CGR85"/>
      <c r="CGS85"/>
      <c r="CGT85"/>
      <c r="CGU85"/>
      <c r="CGV85"/>
      <c r="CGW85"/>
      <c r="CGX85"/>
      <c r="CGY85"/>
      <c r="CGZ85"/>
      <c r="CHA85"/>
      <c r="CHB85"/>
      <c r="CHC85"/>
      <c r="CHD85"/>
      <c r="CHE85"/>
      <c r="CHF85"/>
      <c r="CHG85"/>
      <c r="CHH85"/>
      <c r="CHI85"/>
      <c r="CHJ85"/>
      <c r="CHK85"/>
      <c r="CHL85"/>
      <c r="CHM85"/>
      <c r="CHN85"/>
      <c r="CHO85"/>
      <c r="CHP85"/>
      <c r="CHQ85"/>
      <c r="CHR85"/>
      <c r="CHS85"/>
      <c r="CHT85"/>
      <c r="CHU85"/>
      <c r="CHV85"/>
      <c r="CHW85"/>
      <c r="CHX85"/>
      <c r="CHY85"/>
      <c r="CHZ85"/>
      <c r="CIA85"/>
      <c r="CIB85"/>
      <c r="CIC85"/>
      <c r="CID85"/>
      <c r="CIE85"/>
      <c r="CIF85"/>
      <c r="CIG85"/>
      <c r="CIH85"/>
      <c r="CII85"/>
      <c r="CIJ85"/>
      <c r="CIK85"/>
      <c r="CIL85"/>
      <c r="CIM85"/>
      <c r="CIN85"/>
      <c r="CIO85"/>
      <c r="CIP85"/>
      <c r="CIQ85"/>
      <c r="CIR85"/>
      <c r="CIS85"/>
      <c r="CIT85"/>
      <c r="CIU85"/>
      <c r="CIV85"/>
      <c r="CIW85"/>
      <c r="CIX85"/>
      <c r="CIY85"/>
      <c r="CIZ85"/>
      <c r="CJA85"/>
      <c r="CJB85"/>
      <c r="CJC85"/>
      <c r="CJD85"/>
      <c r="CJE85"/>
      <c r="CJF85"/>
      <c r="CJG85"/>
      <c r="CJH85"/>
      <c r="CJI85"/>
      <c r="CJJ85"/>
      <c r="CJK85"/>
      <c r="CJL85"/>
      <c r="CJM85"/>
      <c r="CJN85"/>
      <c r="CJO85"/>
      <c r="CJP85"/>
      <c r="CJQ85"/>
      <c r="CJR85"/>
      <c r="CJS85"/>
      <c r="CJT85"/>
      <c r="CJU85"/>
      <c r="CJV85"/>
      <c r="CJW85"/>
      <c r="CJX85"/>
      <c r="CJY85"/>
      <c r="CJZ85"/>
      <c r="CKA85"/>
      <c r="CKB85"/>
      <c r="CKC85"/>
      <c r="CKD85"/>
      <c r="CKE85"/>
      <c r="CKF85"/>
      <c r="CKG85"/>
      <c r="CKH85"/>
      <c r="CKI85"/>
      <c r="CKJ85"/>
      <c r="CKK85"/>
      <c r="CKL85"/>
      <c r="CKM85"/>
      <c r="CKN85"/>
      <c r="CKO85"/>
      <c r="CKP85"/>
      <c r="CKQ85"/>
      <c r="CKR85"/>
      <c r="CKS85"/>
      <c r="CKT85"/>
      <c r="CKU85"/>
      <c r="CKV85"/>
      <c r="CKW85"/>
      <c r="CKX85"/>
      <c r="CKY85"/>
      <c r="CKZ85"/>
      <c r="CLA85"/>
      <c r="CLB85"/>
      <c r="CLC85"/>
      <c r="CLD85"/>
      <c r="CLE85"/>
      <c r="CLF85"/>
      <c r="CLG85"/>
      <c r="CLH85"/>
      <c r="CLI85"/>
      <c r="CLJ85"/>
      <c r="CLK85"/>
      <c r="CLL85"/>
      <c r="CLM85"/>
      <c r="CLN85"/>
      <c r="CLO85"/>
      <c r="CLP85"/>
      <c r="CLQ85"/>
      <c r="CLR85"/>
      <c r="CLS85"/>
      <c r="CLT85"/>
      <c r="CLU85"/>
      <c r="CLV85"/>
      <c r="CLW85"/>
      <c r="CLX85"/>
      <c r="CLY85"/>
      <c r="CLZ85"/>
      <c r="CMA85"/>
      <c r="CMB85"/>
      <c r="CMC85"/>
      <c r="CMD85"/>
      <c r="CME85"/>
      <c r="CMF85"/>
      <c r="CMG85"/>
      <c r="CMH85"/>
      <c r="CMI85"/>
      <c r="CMJ85"/>
      <c r="CMK85"/>
      <c r="CML85"/>
      <c r="CMM85"/>
      <c r="CMN85"/>
      <c r="CMO85"/>
      <c r="CMP85"/>
      <c r="CMQ85"/>
      <c r="CMR85"/>
      <c r="CMS85"/>
      <c r="CMT85"/>
      <c r="CMU85"/>
      <c r="CMV85"/>
      <c r="CMW85"/>
      <c r="CMX85"/>
      <c r="CMY85"/>
      <c r="CMZ85"/>
      <c r="CNA85"/>
      <c r="CNB85"/>
      <c r="CNC85"/>
      <c r="CND85"/>
      <c r="CNE85"/>
      <c r="CNF85"/>
      <c r="CNG85"/>
      <c r="CNH85"/>
      <c r="CNI85"/>
      <c r="CNJ85"/>
      <c r="CNK85"/>
      <c r="CNL85"/>
      <c r="CNM85"/>
      <c r="CNN85"/>
      <c r="CNO85"/>
      <c r="CNP85"/>
      <c r="CNQ85"/>
      <c r="CNR85"/>
      <c r="CNS85"/>
      <c r="CNT85"/>
      <c r="CNU85"/>
      <c r="CNV85"/>
      <c r="CNW85"/>
      <c r="CNX85"/>
      <c r="CNY85"/>
      <c r="CNZ85"/>
      <c r="COA85"/>
      <c r="COB85"/>
      <c r="COC85"/>
      <c r="COD85"/>
      <c r="COE85"/>
      <c r="COF85"/>
      <c r="COG85"/>
      <c r="COH85"/>
      <c r="COI85"/>
      <c r="COJ85"/>
      <c r="COK85"/>
      <c r="COL85"/>
      <c r="COM85"/>
      <c r="CON85"/>
      <c r="COO85"/>
      <c r="COP85"/>
      <c r="COQ85"/>
      <c r="COR85"/>
      <c r="COS85"/>
      <c r="COT85"/>
      <c r="COU85"/>
      <c r="COV85"/>
      <c r="COW85"/>
      <c r="COX85"/>
      <c r="COY85"/>
      <c r="COZ85"/>
      <c r="CPA85"/>
      <c r="CPB85"/>
      <c r="CPC85"/>
      <c r="CPD85"/>
      <c r="CPE85"/>
      <c r="CPF85"/>
      <c r="CPG85"/>
      <c r="CPH85"/>
      <c r="CPI85"/>
      <c r="CPJ85"/>
      <c r="CPK85"/>
      <c r="CPL85"/>
      <c r="CPM85"/>
      <c r="CPN85"/>
      <c r="CPO85"/>
      <c r="CPP85"/>
      <c r="CPQ85"/>
      <c r="CPR85"/>
      <c r="CPS85"/>
      <c r="CPT85"/>
      <c r="CPU85"/>
      <c r="CPV85"/>
      <c r="CPW85"/>
      <c r="CPX85"/>
      <c r="CPY85"/>
      <c r="CPZ85"/>
      <c r="CQA85"/>
      <c r="CQB85"/>
      <c r="CQC85"/>
      <c r="CQD85"/>
      <c r="CQE85"/>
      <c r="CQF85"/>
      <c r="CQG85"/>
      <c r="CQH85"/>
      <c r="CQI85"/>
      <c r="CQJ85"/>
      <c r="CQK85"/>
      <c r="CQL85"/>
      <c r="CQM85"/>
      <c r="CQN85"/>
      <c r="CQO85"/>
      <c r="CQP85"/>
      <c r="CQQ85"/>
      <c r="CQR85"/>
      <c r="CQS85"/>
      <c r="CQT85"/>
      <c r="CQU85"/>
      <c r="CQV85"/>
      <c r="CQW85"/>
      <c r="CQX85"/>
      <c r="CQY85"/>
      <c r="CQZ85"/>
      <c r="CRA85"/>
      <c r="CRB85"/>
      <c r="CRC85"/>
      <c r="CRD85"/>
      <c r="CRE85"/>
      <c r="CRF85"/>
      <c r="CRG85"/>
      <c r="CRH85"/>
      <c r="CRI85"/>
      <c r="CRJ85"/>
      <c r="CRK85"/>
      <c r="CRL85"/>
      <c r="CRM85"/>
      <c r="CRN85"/>
      <c r="CRO85"/>
      <c r="CRP85"/>
      <c r="CRQ85"/>
      <c r="CRR85"/>
      <c r="CRS85"/>
      <c r="CRT85"/>
      <c r="CRU85"/>
      <c r="CRV85"/>
      <c r="CRW85"/>
      <c r="CRX85"/>
      <c r="CRY85"/>
      <c r="CRZ85"/>
      <c r="CSA85"/>
      <c r="CSB85"/>
      <c r="CSC85"/>
      <c r="CSD85"/>
      <c r="CSE85"/>
      <c r="CSF85"/>
      <c r="CSG85"/>
      <c r="CSH85"/>
      <c r="CSI85"/>
      <c r="CSJ85"/>
      <c r="CSK85"/>
      <c r="CSL85"/>
      <c r="CSM85"/>
      <c r="CSN85"/>
      <c r="CSO85"/>
      <c r="CSP85"/>
      <c r="CSQ85"/>
      <c r="CSR85"/>
      <c r="CSS85"/>
      <c r="CST85"/>
      <c r="CSU85"/>
      <c r="CSV85"/>
      <c r="CSW85"/>
      <c r="CSX85"/>
      <c r="CSY85"/>
      <c r="CSZ85"/>
      <c r="CTA85"/>
      <c r="CTB85"/>
      <c r="CTC85"/>
      <c r="CTD85"/>
      <c r="CTE85"/>
      <c r="CTF85"/>
      <c r="CTG85"/>
      <c r="CTH85"/>
      <c r="CTI85"/>
      <c r="CTJ85"/>
      <c r="CTK85"/>
      <c r="CTL85"/>
      <c r="CTM85"/>
      <c r="CTN85"/>
      <c r="CTO85"/>
      <c r="CTP85"/>
      <c r="CTQ85"/>
      <c r="CTR85"/>
      <c r="CTS85"/>
      <c r="CTT85"/>
      <c r="CTU85"/>
      <c r="CTV85"/>
      <c r="CTW85"/>
      <c r="CTX85"/>
      <c r="CTY85"/>
      <c r="CTZ85"/>
      <c r="CUA85"/>
      <c r="CUB85"/>
      <c r="CUC85"/>
      <c r="CUD85"/>
      <c r="CUE85"/>
      <c r="CUF85"/>
      <c r="CUG85"/>
      <c r="CUH85"/>
      <c r="CUI85"/>
      <c r="CUJ85"/>
      <c r="CUK85"/>
      <c r="CUL85"/>
      <c r="CUM85"/>
      <c r="CUN85"/>
      <c r="CUO85"/>
      <c r="CUP85"/>
      <c r="CUQ85"/>
      <c r="CUR85"/>
      <c r="CUS85"/>
      <c r="CUT85"/>
      <c r="CUU85"/>
      <c r="CUV85"/>
      <c r="CUW85"/>
      <c r="CUX85"/>
      <c r="CUY85"/>
      <c r="CUZ85"/>
      <c r="CVA85"/>
      <c r="CVB85"/>
      <c r="CVC85"/>
      <c r="CVD85"/>
      <c r="CVE85"/>
      <c r="CVF85"/>
      <c r="CVG85"/>
      <c r="CVH85"/>
      <c r="CVI85"/>
      <c r="CVJ85"/>
      <c r="CVK85"/>
      <c r="CVL85"/>
      <c r="CVM85"/>
      <c r="CVN85"/>
      <c r="CVO85"/>
      <c r="CVP85"/>
      <c r="CVQ85"/>
      <c r="CVR85"/>
      <c r="CVS85"/>
      <c r="CVT85"/>
      <c r="CVU85"/>
      <c r="CVV85"/>
      <c r="CVW85"/>
      <c r="CVX85"/>
      <c r="CVY85"/>
      <c r="CVZ85"/>
      <c r="CWA85"/>
      <c r="CWB85"/>
      <c r="CWC85"/>
      <c r="CWD85"/>
      <c r="CWE85"/>
      <c r="CWF85"/>
      <c r="CWG85"/>
      <c r="CWH85"/>
      <c r="CWI85"/>
      <c r="CWJ85"/>
      <c r="CWK85"/>
      <c r="CWL85"/>
      <c r="CWM85"/>
      <c r="CWN85"/>
      <c r="CWO85"/>
      <c r="CWP85"/>
      <c r="CWQ85"/>
      <c r="CWR85"/>
      <c r="CWS85"/>
      <c r="CWT85"/>
      <c r="CWU85"/>
      <c r="CWV85"/>
      <c r="CWW85"/>
      <c r="CWX85"/>
      <c r="CWY85"/>
      <c r="CWZ85"/>
      <c r="CXA85"/>
      <c r="CXB85"/>
      <c r="CXC85"/>
      <c r="CXD85"/>
      <c r="CXE85"/>
      <c r="CXF85"/>
      <c r="CXG85"/>
      <c r="CXH85"/>
      <c r="CXI85"/>
      <c r="CXJ85"/>
      <c r="CXK85"/>
      <c r="CXL85"/>
      <c r="CXM85"/>
      <c r="CXN85"/>
      <c r="CXO85"/>
      <c r="CXP85"/>
      <c r="CXQ85"/>
      <c r="CXR85"/>
      <c r="CXS85"/>
      <c r="CXT85"/>
      <c r="CXU85"/>
      <c r="CXV85"/>
      <c r="CXW85"/>
      <c r="CXX85"/>
      <c r="CXY85"/>
      <c r="CXZ85"/>
      <c r="CYA85"/>
      <c r="CYB85"/>
      <c r="CYC85"/>
      <c r="CYD85"/>
      <c r="CYE85"/>
      <c r="CYF85"/>
      <c r="CYG85"/>
      <c r="CYH85"/>
      <c r="CYI85"/>
      <c r="CYJ85"/>
      <c r="CYK85"/>
      <c r="CYL85"/>
      <c r="CYM85"/>
      <c r="CYN85"/>
      <c r="CYO85"/>
      <c r="CYP85"/>
      <c r="CYQ85"/>
      <c r="CYR85"/>
      <c r="CYS85"/>
      <c r="CYT85"/>
      <c r="CYU85"/>
      <c r="CYV85"/>
      <c r="CYW85"/>
      <c r="CYX85"/>
      <c r="CYY85"/>
      <c r="CYZ85"/>
      <c r="CZA85"/>
      <c r="CZB85"/>
      <c r="CZC85"/>
      <c r="CZD85"/>
      <c r="CZE85"/>
      <c r="CZF85"/>
      <c r="CZG85"/>
      <c r="CZH85"/>
      <c r="CZI85"/>
      <c r="CZJ85"/>
      <c r="CZK85"/>
      <c r="CZL85"/>
      <c r="CZM85"/>
      <c r="CZN85"/>
      <c r="CZO85"/>
      <c r="CZP85"/>
      <c r="CZQ85"/>
      <c r="CZR85"/>
      <c r="CZS85"/>
      <c r="CZT85"/>
      <c r="CZU85"/>
      <c r="CZV85"/>
      <c r="CZW85"/>
      <c r="CZX85"/>
      <c r="CZY85"/>
      <c r="CZZ85"/>
      <c r="DAA85"/>
      <c r="DAB85"/>
      <c r="DAC85"/>
      <c r="DAD85"/>
      <c r="DAE85"/>
      <c r="DAF85"/>
      <c r="DAG85"/>
      <c r="DAH85"/>
      <c r="DAI85"/>
      <c r="DAJ85"/>
      <c r="DAK85"/>
      <c r="DAL85"/>
      <c r="DAM85"/>
      <c r="DAN85"/>
      <c r="DAO85"/>
      <c r="DAP85"/>
      <c r="DAQ85"/>
      <c r="DAR85"/>
      <c r="DAS85"/>
      <c r="DAT85"/>
      <c r="DAU85"/>
      <c r="DAV85"/>
      <c r="DAW85"/>
      <c r="DAX85"/>
      <c r="DAY85"/>
      <c r="DAZ85"/>
      <c r="DBA85"/>
      <c r="DBB85"/>
      <c r="DBC85"/>
      <c r="DBD85"/>
      <c r="DBE85"/>
      <c r="DBF85"/>
      <c r="DBG85"/>
      <c r="DBH85"/>
      <c r="DBI85"/>
      <c r="DBJ85"/>
      <c r="DBK85"/>
      <c r="DBL85"/>
      <c r="DBM85"/>
      <c r="DBN85"/>
      <c r="DBO85"/>
      <c r="DBP85"/>
      <c r="DBQ85"/>
      <c r="DBR85"/>
      <c r="DBS85"/>
      <c r="DBT85"/>
      <c r="DBU85"/>
      <c r="DBV85"/>
      <c r="DBW85"/>
      <c r="DBX85"/>
      <c r="DBY85"/>
      <c r="DBZ85"/>
      <c r="DCA85"/>
      <c r="DCB85"/>
      <c r="DCC85"/>
      <c r="DCD85"/>
      <c r="DCE85"/>
      <c r="DCF85"/>
      <c r="DCG85"/>
      <c r="DCH85"/>
      <c r="DCI85"/>
      <c r="DCJ85"/>
      <c r="DCK85"/>
      <c r="DCL85"/>
      <c r="DCM85"/>
      <c r="DCN85"/>
      <c r="DCO85"/>
      <c r="DCP85"/>
      <c r="DCQ85"/>
      <c r="DCR85"/>
      <c r="DCS85"/>
      <c r="DCT85"/>
      <c r="DCU85"/>
      <c r="DCV85"/>
      <c r="DCW85"/>
      <c r="DCX85"/>
      <c r="DCY85"/>
      <c r="DCZ85"/>
      <c r="DDA85"/>
      <c r="DDB85"/>
      <c r="DDC85"/>
      <c r="DDD85"/>
      <c r="DDE85"/>
      <c r="DDF85"/>
      <c r="DDG85"/>
      <c r="DDH85"/>
      <c r="DDI85"/>
      <c r="DDJ85"/>
      <c r="DDK85"/>
      <c r="DDL85"/>
      <c r="DDM85"/>
      <c r="DDN85"/>
      <c r="DDO85"/>
      <c r="DDP85"/>
      <c r="DDQ85"/>
      <c r="DDR85"/>
      <c r="DDS85"/>
      <c r="DDT85"/>
      <c r="DDU85"/>
      <c r="DDV85"/>
      <c r="DDW85"/>
      <c r="DDX85"/>
      <c r="DDY85"/>
      <c r="DDZ85"/>
      <c r="DEA85"/>
      <c r="DEB85"/>
      <c r="DEC85"/>
      <c r="DED85"/>
      <c r="DEE85"/>
      <c r="DEF85"/>
      <c r="DEG85"/>
      <c r="DEH85"/>
      <c r="DEI85"/>
      <c r="DEJ85"/>
      <c r="DEK85"/>
      <c r="DEL85"/>
      <c r="DEM85"/>
      <c r="DEN85"/>
      <c r="DEO85"/>
      <c r="DEP85"/>
      <c r="DEQ85"/>
      <c r="DER85"/>
      <c r="DES85"/>
      <c r="DET85"/>
      <c r="DEU85"/>
      <c r="DEV85"/>
      <c r="DEW85"/>
      <c r="DEX85"/>
      <c r="DEY85"/>
      <c r="DEZ85"/>
      <c r="DFA85"/>
      <c r="DFB85"/>
      <c r="DFC85"/>
      <c r="DFD85"/>
      <c r="DFE85"/>
      <c r="DFF85"/>
      <c r="DFG85"/>
      <c r="DFH85"/>
      <c r="DFI85"/>
      <c r="DFJ85"/>
      <c r="DFK85"/>
      <c r="DFL85"/>
      <c r="DFM85"/>
      <c r="DFN85"/>
      <c r="DFO85"/>
      <c r="DFP85"/>
      <c r="DFQ85"/>
      <c r="DFR85"/>
      <c r="DFS85"/>
      <c r="DFT85"/>
      <c r="DFU85"/>
      <c r="DFV85"/>
      <c r="DFW85"/>
      <c r="DFX85"/>
      <c r="DFY85"/>
      <c r="DFZ85"/>
      <c r="DGA85"/>
      <c r="DGB85"/>
      <c r="DGC85"/>
      <c r="DGD85"/>
      <c r="DGE85"/>
      <c r="DGF85"/>
      <c r="DGG85"/>
      <c r="DGH85"/>
      <c r="DGI85"/>
      <c r="DGJ85"/>
      <c r="DGK85"/>
      <c r="DGL85"/>
      <c r="DGM85"/>
      <c r="DGN85"/>
      <c r="DGO85"/>
      <c r="DGP85"/>
      <c r="DGQ85"/>
      <c r="DGR85"/>
      <c r="DGS85"/>
      <c r="DGT85"/>
      <c r="DGU85"/>
      <c r="DGV85"/>
      <c r="DGW85"/>
      <c r="DGX85"/>
      <c r="DGY85"/>
      <c r="DGZ85"/>
      <c r="DHA85"/>
      <c r="DHB85"/>
      <c r="DHC85"/>
      <c r="DHD85"/>
      <c r="DHE85"/>
      <c r="DHF85"/>
      <c r="DHG85"/>
      <c r="DHH85"/>
      <c r="DHI85"/>
      <c r="DHJ85"/>
      <c r="DHK85"/>
      <c r="DHL85"/>
      <c r="DHM85"/>
      <c r="DHN85"/>
      <c r="DHO85"/>
      <c r="DHP85"/>
      <c r="DHQ85"/>
      <c r="DHR85"/>
      <c r="DHS85"/>
      <c r="DHT85"/>
      <c r="DHU85"/>
      <c r="DHV85"/>
      <c r="DHW85"/>
      <c r="DHX85"/>
      <c r="DHY85"/>
      <c r="DHZ85"/>
      <c r="DIA85"/>
      <c r="DIB85"/>
      <c r="DIC85"/>
      <c r="DID85"/>
      <c r="DIE85"/>
      <c r="DIF85"/>
      <c r="DIG85"/>
      <c r="DIH85"/>
      <c r="DII85"/>
      <c r="DIJ85"/>
      <c r="DIK85"/>
      <c r="DIL85"/>
      <c r="DIM85"/>
      <c r="DIN85"/>
      <c r="DIO85"/>
      <c r="DIP85"/>
      <c r="DIQ85"/>
      <c r="DIR85"/>
      <c r="DIS85"/>
      <c r="DIT85"/>
      <c r="DIU85"/>
      <c r="DIV85"/>
      <c r="DIW85"/>
      <c r="DIX85"/>
      <c r="DIY85"/>
      <c r="DIZ85"/>
      <c r="DJA85"/>
      <c r="DJB85"/>
      <c r="DJC85"/>
      <c r="DJD85"/>
      <c r="DJE85"/>
      <c r="DJF85"/>
      <c r="DJG85"/>
      <c r="DJH85"/>
      <c r="DJI85"/>
      <c r="DJJ85"/>
      <c r="DJK85"/>
      <c r="DJL85"/>
      <c r="DJM85"/>
      <c r="DJN85"/>
      <c r="DJO85"/>
      <c r="DJP85"/>
      <c r="DJQ85"/>
      <c r="DJR85"/>
      <c r="DJS85"/>
      <c r="DJT85"/>
      <c r="DJU85"/>
      <c r="DJV85"/>
      <c r="DJW85"/>
      <c r="DJX85"/>
      <c r="DJY85"/>
      <c r="DJZ85"/>
      <c r="DKA85"/>
      <c r="DKB85"/>
      <c r="DKC85"/>
      <c r="DKD85"/>
      <c r="DKE85"/>
      <c r="DKF85"/>
      <c r="DKG85"/>
      <c r="DKH85"/>
      <c r="DKI85"/>
      <c r="DKJ85"/>
      <c r="DKK85"/>
      <c r="DKL85"/>
      <c r="DKM85"/>
      <c r="DKN85"/>
      <c r="DKO85"/>
      <c r="DKP85"/>
      <c r="DKQ85"/>
      <c r="DKR85"/>
      <c r="DKS85"/>
      <c r="DKT85"/>
      <c r="DKU85"/>
      <c r="DKV85"/>
      <c r="DKW85"/>
      <c r="DKX85"/>
      <c r="DKY85"/>
      <c r="DKZ85"/>
      <c r="DLA85"/>
      <c r="DLB85"/>
      <c r="DLC85"/>
      <c r="DLD85"/>
      <c r="DLE85"/>
      <c r="DLF85"/>
      <c r="DLG85"/>
      <c r="DLH85"/>
      <c r="DLI85"/>
      <c r="DLJ85"/>
      <c r="DLK85"/>
      <c r="DLL85"/>
      <c r="DLM85"/>
      <c r="DLN85"/>
      <c r="DLO85"/>
      <c r="DLP85"/>
      <c r="DLQ85"/>
      <c r="DLR85"/>
      <c r="DLS85"/>
      <c r="DLT85"/>
      <c r="DLU85"/>
      <c r="DLV85"/>
      <c r="DLW85"/>
      <c r="DLX85"/>
      <c r="DLY85"/>
      <c r="DLZ85"/>
      <c r="DMA85"/>
      <c r="DMB85"/>
      <c r="DMC85"/>
      <c r="DMD85"/>
      <c r="DME85"/>
      <c r="DMF85"/>
      <c r="DMG85"/>
      <c r="DMH85"/>
      <c r="DMI85"/>
      <c r="DMJ85"/>
      <c r="DMK85"/>
      <c r="DML85"/>
      <c r="DMM85"/>
      <c r="DMN85"/>
      <c r="DMO85"/>
      <c r="DMP85"/>
      <c r="DMQ85"/>
      <c r="DMR85"/>
      <c r="DMS85"/>
      <c r="DMT85"/>
      <c r="DMU85"/>
      <c r="DMV85"/>
      <c r="DMW85"/>
      <c r="DMX85"/>
      <c r="DMY85"/>
      <c r="DMZ85"/>
      <c r="DNA85"/>
      <c r="DNB85"/>
      <c r="DNC85"/>
      <c r="DND85"/>
      <c r="DNE85"/>
      <c r="DNF85"/>
      <c r="DNG85"/>
      <c r="DNH85"/>
      <c r="DNI85"/>
      <c r="DNJ85"/>
      <c r="DNK85"/>
      <c r="DNL85"/>
      <c r="DNM85"/>
      <c r="DNN85"/>
      <c r="DNO85"/>
      <c r="DNP85"/>
      <c r="DNQ85"/>
      <c r="DNR85"/>
      <c r="DNS85"/>
      <c r="DNT85"/>
      <c r="DNU85"/>
      <c r="DNV85"/>
      <c r="DNW85"/>
      <c r="DNX85"/>
      <c r="DNY85"/>
      <c r="DNZ85"/>
      <c r="DOA85"/>
      <c r="DOB85"/>
      <c r="DOC85"/>
      <c r="DOD85"/>
      <c r="DOE85"/>
      <c r="DOF85"/>
      <c r="DOG85"/>
      <c r="DOH85"/>
      <c r="DOI85"/>
      <c r="DOJ85"/>
      <c r="DOK85"/>
      <c r="DOL85"/>
      <c r="DOM85"/>
      <c r="DON85"/>
      <c r="DOO85"/>
      <c r="DOP85"/>
      <c r="DOQ85"/>
      <c r="DOR85"/>
      <c r="DOS85"/>
      <c r="DOT85"/>
      <c r="DOU85"/>
      <c r="DOV85"/>
      <c r="DOW85"/>
      <c r="DOX85"/>
      <c r="DOY85"/>
      <c r="DOZ85"/>
      <c r="DPA85"/>
      <c r="DPB85"/>
      <c r="DPC85"/>
      <c r="DPD85"/>
      <c r="DPE85"/>
      <c r="DPF85"/>
      <c r="DPG85"/>
      <c r="DPH85"/>
      <c r="DPI85"/>
      <c r="DPJ85"/>
      <c r="DPK85"/>
      <c r="DPL85"/>
      <c r="DPM85"/>
      <c r="DPN85"/>
      <c r="DPO85"/>
      <c r="DPP85"/>
      <c r="DPQ85"/>
      <c r="DPR85"/>
      <c r="DPS85"/>
      <c r="DPT85"/>
      <c r="DPU85"/>
      <c r="DPV85"/>
      <c r="DPW85"/>
      <c r="DPX85"/>
      <c r="DPY85"/>
      <c r="DPZ85"/>
      <c r="DQA85"/>
      <c r="DQB85"/>
      <c r="DQC85"/>
      <c r="DQD85"/>
      <c r="DQE85"/>
      <c r="DQF85"/>
      <c r="DQG85"/>
      <c r="DQH85"/>
      <c r="DQI85"/>
      <c r="DQJ85"/>
      <c r="DQK85"/>
      <c r="DQL85"/>
      <c r="DQM85"/>
      <c r="DQN85"/>
      <c r="DQO85"/>
      <c r="DQP85"/>
      <c r="DQQ85"/>
      <c r="DQR85"/>
      <c r="DQS85"/>
      <c r="DQT85"/>
      <c r="DQU85"/>
      <c r="DQV85"/>
      <c r="DQW85"/>
      <c r="DQX85"/>
      <c r="DQY85"/>
      <c r="DQZ85"/>
      <c r="DRA85"/>
      <c r="DRB85"/>
      <c r="DRC85"/>
      <c r="DRD85"/>
      <c r="DRE85"/>
      <c r="DRF85"/>
      <c r="DRG85"/>
      <c r="DRH85"/>
      <c r="DRI85"/>
      <c r="DRJ85"/>
      <c r="DRK85"/>
      <c r="DRL85"/>
      <c r="DRM85"/>
      <c r="DRN85"/>
      <c r="DRO85"/>
      <c r="DRP85"/>
      <c r="DRQ85"/>
      <c r="DRR85"/>
      <c r="DRS85"/>
      <c r="DRT85"/>
      <c r="DRU85"/>
      <c r="DRV85"/>
      <c r="DRW85"/>
      <c r="DRX85"/>
      <c r="DRY85"/>
      <c r="DRZ85"/>
      <c r="DSA85"/>
      <c r="DSB85"/>
      <c r="DSC85"/>
      <c r="DSD85"/>
      <c r="DSE85"/>
      <c r="DSF85"/>
      <c r="DSG85"/>
      <c r="DSH85"/>
      <c r="DSI85"/>
      <c r="DSJ85"/>
      <c r="DSK85"/>
      <c r="DSL85"/>
      <c r="DSM85"/>
      <c r="DSN85"/>
      <c r="DSO85"/>
      <c r="DSP85"/>
      <c r="DSQ85"/>
      <c r="DSR85"/>
      <c r="DSS85"/>
      <c r="DST85"/>
      <c r="DSU85"/>
      <c r="DSV85"/>
      <c r="DSW85"/>
      <c r="DSX85"/>
      <c r="DSY85"/>
      <c r="DSZ85"/>
      <c r="DTA85"/>
      <c r="DTB85"/>
      <c r="DTC85"/>
      <c r="DTD85"/>
      <c r="DTE85"/>
      <c r="DTF85"/>
      <c r="DTG85"/>
      <c r="DTH85"/>
      <c r="DTI85"/>
      <c r="DTJ85"/>
      <c r="DTK85"/>
      <c r="DTL85"/>
      <c r="DTM85"/>
      <c r="DTN85"/>
      <c r="DTO85"/>
      <c r="DTP85"/>
      <c r="DTQ85"/>
      <c r="DTR85"/>
      <c r="DTS85"/>
      <c r="DTT85"/>
      <c r="DTU85"/>
      <c r="DTV85"/>
      <c r="DTW85"/>
      <c r="DTX85"/>
      <c r="DTY85"/>
      <c r="DTZ85"/>
      <c r="DUA85"/>
      <c r="DUB85"/>
      <c r="DUC85"/>
      <c r="DUD85"/>
      <c r="DUE85"/>
      <c r="DUF85"/>
      <c r="DUG85"/>
      <c r="DUH85"/>
      <c r="DUI85"/>
      <c r="DUJ85"/>
      <c r="DUK85"/>
      <c r="DUL85"/>
      <c r="DUM85"/>
      <c r="DUN85"/>
      <c r="DUO85"/>
      <c r="DUP85"/>
      <c r="DUQ85"/>
      <c r="DUR85"/>
      <c r="DUS85"/>
      <c r="DUT85"/>
      <c r="DUU85"/>
      <c r="DUV85"/>
      <c r="DUW85"/>
      <c r="DUX85"/>
      <c r="DUY85"/>
      <c r="DUZ85"/>
      <c r="DVA85"/>
      <c r="DVB85"/>
      <c r="DVC85"/>
      <c r="DVD85"/>
      <c r="DVE85"/>
      <c r="DVF85"/>
      <c r="DVG85"/>
      <c r="DVH85"/>
      <c r="DVI85"/>
      <c r="DVJ85"/>
      <c r="DVK85"/>
      <c r="DVL85"/>
      <c r="DVM85"/>
      <c r="DVN85"/>
      <c r="DVO85"/>
      <c r="DVP85"/>
      <c r="DVQ85"/>
      <c r="DVR85"/>
      <c r="DVS85"/>
      <c r="DVT85"/>
      <c r="DVU85"/>
      <c r="DVV85"/>
      <c r="DVW85"/>
      <c r="DVX85"/>
      <c r="DVY85"/>
      <c r="DVZ85"/>
      <c r="DWA85"/>
      <c r="DWB85"/>
      <c r="DWC85"/>
      <c r="DWD85"/>
      <c r="DWE85"/>
      <c r="DWF85"/>
      <c r="DWG85"/>
      <c r="DWH85"/>
      <c r="DWI85"/>
      <c r="DWJ85"/>
      <c r="DWK85"/>
      <c r="DWL85"/>
      <c r="DWM85"/>
      <c r="DWN85"/>
      <c r="DWO85"/>
      <c r="DWP85"/>
      <c r="DWQ85"/>
      <c r="DWR85"/>
      <c r="DWS85"/>
      <c r="DWT85"/>
      <c r="DWU85"/>
      <c r="DWV85"/>
      <c r="DWW85"/>
      <c r="DWX85"/>
      <c r="DWY85"/>
      <c r="DWZ85"/>
      <c r="DXA85"/>
      <c r="DXB85"/>
      <c r="DXC85"/>
      <c r="DXD85"/>
      <c r="DXE85"/>
      <c r="DXF85"/>
      <c r="DXG85"/>
      <c r="DXH85"/>
      <c r="DXI85"/>
      <c r="DXJ85"/>
      <c r="DXK85"/>
      <c r="DXL85"/>
      <c r="DXM85"/>
      <c r="DXN85"/>
      <c r="DXO85"/>
      <c r="DXP85"/>
      <c r="DXQ85"/>
      <c r="DXR85"/>
      <c r="DXS85"/>
      <c r="DXT85"/>
      <c r="DXU85"/>
      <c r="DXV85"/>
      <c r="DXW85"/>
      <c r="DXX85"/>
      <c r="DXY85"/>
      <c r="DXZ85"/>
      <c r="DYA85"/>
      <c r="DYB85"/>
      <c r="DYC85"/>
      <c r="DYD85"/>
      <c r="DYE85"/>
      <c r="DYF85"/>
      <c r="DYG85"/>
      <c r="DYH85"/>
      <c r="DYI85"/>
      <c r="DYJ85"/>
      <c r="DYK85"/>
      <c r="DYL85"/>
      <c r="DYM85"/>
      <c r="DYN85"/>
      <c r="DYO85"/>
      <c r="DYP85"/>
      <c r="DYQ85"/>
      <c r="DYR85"/>
      <c r="DYS85"/>
      <c r="DYT85"/>
      <c r="DYU85"/>
      <c r="DYV85"/>
      <c r="DYW85"/>
      <c r="DYX85"/>
      <c r="DYY85"/>
      <c r="DYZ85"/>
      <c r="DZA85"/>
      <c r="DZB85"/>
      <c r="DZC85"/>
      <c r="DZD85"/>
      <c r="DZE85"/>
      <c r="DZF85"/>
      <c r="DZG85"/>
      <c r="DZH85"/>
      <c r="DZI85"/>
      <c r="DZJ85"/>
      <c r="DZK85"/>
      <c r="DZL85"/>
      <c r="DZM85"/>
      <c r="DZN85"/>
      <c r="DZO85"/>
      <c r="DZP85"/>
      <c r="DZQ85"/>
      <c r="DZR85"/>
      <c r="DZS85"/>
      <c r="DZT85"/>
      <c r="DZU85"/>
      <c r="DZV85"/>
      <c r="DZW85"/>
      <c r="DZX85"/>
      <c r="DZY85"/>
      <c r="DZZ85"/>
      <c r="EAA85"/>
      <c r="EAB85"/>
      <c r="EAC85"/>
      <c r="EAD85"/>
      <c r="EAE85"/>
      <c r="EAF85"/>
      <c r="EAG85"/>
      <c r="EAH85"/>
      <c r="EAI85"/>
      <c r="EAJ85"/>
      <c r="EAK85"/>
      <c r="EAL85"/>
      <c r="EAM85"/>
      <c r="EAN85"/>
      <c r="EAO85"/>
      <c r="EAP85"/>
      <c r="EAQ85"/>
      <c r="EAR85"/>
      <c r="EAS85"/>
      <c r="EAT85"/>
      <c r="EAU85"/>
      <c r="EAV85"/>
      <c r="EAW85"/>
      <c r="EAX85"/>
      <c r="EAY85"/>
      <c r="EAZ85"/>
      <c r="EBA85"/>
      <c r="EBB85"/>
      <c r="EBC85"/>
      <c r="EBD85"/>
      <c r="EBE85"/>
      <c r="EBF85"/>
      <c r="EBG85"/>
      <c r="EBH85"/>
      <c r="EBI85"/>
      <c r="EBJ85"/>
      <c r="EBK85"/>
      <c r="EBL85"/>
      <c r="EBM85"/>
      <c r="EBN85"/>
      <c r="EBO85"/>
      <c r="EBP85"/>
      <c r="EBQ85"/>
      <c r="EBR85"/>
      <c r="EBS85"/>
      <c r="EBT85"/>
      <c r="EBU85"/>
      <c r="EBV85"/>
      <c r="EBW85"/>
      <c r="EBX85"/>
      <c r="EBY85"/>
      <c r="EBZ85"/>
      <c r="ECA85"/>
      <c r="ECB85"/>
      <c r="ECC85"/>
      <c r="ECD85"/>
      <c r="ECE85"/>
      <c r="ECF85"/>
      <c r="ECG85"/>
      <c r="ECH85"/>
      <c r="ECI85"/>
      <c r="ECJ85"/>
      <c r="ECK85"/>
      <c r="ECL85"/>
      <c r="ECM85"/>
      <c r="ECN85"/>
      <c r="ECO85"/>
      <c r="ECP85"/>
      <c r="ECQ85"/>
      <c r="ECR85"/>
      <c r="ECS85"/>
      <c r="ECT85"/>
      <c r="ECU85"/>
      <c r="ECV85"/>
      <c r="ECW85"/>
      <c r="ECX85"/>
      <c r="ECY85"/>
      <c r="ECZ85"/>
      <c r="EDA85"/>
      <c r="EDB85"/>
      <c r="EDC85"/>
      <c r="EDD85"/>
      <c r="EDE85"/>
      <c r="EDF85"/>
      <c r="EDG85"/>
      <c r="EDH85"/>
      <c r="EDI85"/>
      <c r="EDJ85"/>
      <c r="EDK85"/>
      <c r="EDL85"/>
      <c r="EDM85"/>
      <c r="EDN85"/>
      <c r="EDO85"/>
      <c r="EDP85"/>
      <c r="EDQ85"/>
      <c r="EDR85"/>
      <c r="EDS85"/>
      <c r="EDT85"/>
      <c r="EDU85"/>
      <c r="EDV85"/>
      <c r="EDW85"/>
      <c r="EDX85"/>
      <c r="EDY85"/>
      <c r="EDZ85"/>
      <c r="EEA85"/>
      <c r="EEB85"/>
      <c r="EEC85"/>
      <c r="EED85"/>
      <c r="EEE85"/>
      <c r="EEF85"/>
      <c r="EEG85"/>
      <c r="EEH85"/>
      <c r="EEI85"/>
      <c r="EEJ85"/>
      <c r="EEK85"/>
      <c r="EEL85"/>
      <c r="EEM85"/>
      <c r="EEN85"/>
      <c r="EEO85"/>
      <c r="EEP85"/>
      <c r="EEQ85"/>
      <c r="EER85"/>
      <c r="EES85"/>
      <c r="EET85"/>
      <c r="EEU85"/>
      <c r="EEV85"/>
      <c r="EEW85"/>
      <c r="EEX85"/>
      <c r="EEY85"/>
      <c r="EEZ85"/>
      <c r="EFA85"/>
      <c r="EFB85"/>
      <c r="EFC85"/>
      <c r="EFD85"/>
      <c r="EFE85"/>
      <c r="EFF85"/>
      <c r="EFG85"/>
      <c r="EFH85"/>
      <c r="EFI85"/>
      <c r="EFJ85"/>
      <c r="EFK85"/>
      <c r="EFL85"/>
      <c r="EFM85"/>
      <c r="EFN85"/>
      <c r="EFO85"/>
      <c r="EFP85"/>
      <c r="EFQ85"/>
      <c r="EFR85"/>
      <c r="EFS85"/>
      <c r="EFT85"/>
      <c r="EFU85"/>
      <c r="EFV85"/>
      <c r="EFW85"/>
      <c r="EFX85"/>
      <c r="EFY85"/>
      <c r="EFZ85"/>
      <c r="EGA85"/>
      <c r="EGB85"/>
      <c r="EGC85"/>
      <c r="EGD85"/>
      <c r="EGE85"/>
      <c r="EGF85"/>
      <c r="EGG85"/>
      <c r="EGH85"/>
      <c r="EGI85"/>
      <c r="EGJ85"/>
      <c r="EGK85"/>
      <c r="EGL85"/>
      <c r="EGM85"/>
      <c r="EGN85"/>
      <c r="EGO85"/>
      <c r="EGP85"/>
      <c r="EGQ85"/>
      <c r="EGR85"/>
      <c r="EGS85"/>
      <c r="EGT85"/>
      <c r="EGU85"/>
      <c r="EGV85"/>
      <c r="EGW85"/>
      <c r="EGX85"/>
      <c r="EGY85"/>
      <c r="EGZ85"/>
      <c r="EHA85"/>
      <c r="EHB85"/>
      <c r="EHC85"/>
      <c r="EHD85"/>
      <c r="EHE85"/>
      <c r="EHF85"/>
      <c r="EHG85"/>
      <c r="EHH85"/>
      <c r="EHI85"/>
      <c r="EHJ85"/>
      <c r="EHK85"/>
      <c r="EHL85"/>
      <c r="EHM85"/>
      <c r="EHN85"/>
      <c r="EHO85"/>
      <c r="EHP85"/>
      <c r="EHQ85"/>
      <c r="EHR85"/>
      <c r="EHS85"/>
      <c r="EHT85"/>
      <c r="EHU85"/>
      <c r="EHV85"/>
      <c r="EHW85"/>
      <c r="EHX85"/>
      <c r="EHY85"/>
      <c r="EHZ85"/>
      <c r="EIA85"/>
      <c r="EIB85"/>
      <c r="EIC85"/>
      <c r="EID85"/>
      <c r="EIE85"/>
      <c r="EIF85"/>
      <c r="EIG85"/>
      <c r="EIH85"/>
      <c r="EII85"/>
      <c r="EIJ85"/>
      <c r="EIK85"/>
      <c r="EIL85"/>
      <c r="EIM85"/>
      <c r="EIN85"/>
      <c r="EIO85"/>
      <c r="EIP85"/>
      <c r="EIQ85"/>
      <c r="EIR85"/>
      <c r="EIS85"/>
      <c r="EIT85"/>
      <c r="EIU85"/>
      <c r="EIV85"/>
      <c r="EIW85"/>
      <c r="EIX85"/>
      <c r="EIY85"/>
      <c r="EIZ85"/>
      <c r="EJA85"/>
      <c r="EJB85"/>
      <c r="EJC85"/>
      <c r="EJD85"/>
      <c r="EJE85"/>
      <c r="EJF85"/>
      <c r="EJG85"/>
      <c r="EJH85"/>
      <c r="EJI85"/>
      <c r="EJJ85"/>
      <c r="EJK85"/>
      <c r="EJL85"/>
      <c r="EJM85"/>
      <c r="EJN85"/>
      <c r="EJO85"/>
      <c r="EJP85"/>
      <c r="EJQ85"/>
      <c r="EJR85"/>
      <c r="EJS85"/>
      <c r="EJT85"/>
      <c r="EJU85"/>
      <c r="EJV85"/>
      <c r="EJW85"/>
      <c r="EJX85"/>
      <c r="EJY85"/>
      <c r="EJZ85"/>
      <c r="EKA85"/>
      <c r="EKB85"/>
      <c r="EKC85"/>
      <c r="EKD85"/>
      <c r="EKE85"/>
      <c r="EKF85"/>
      <c r="EKG85"/>
      <c r="EKH85"/>
      <c r="EKI85"/>
      <c r="EKJ85"/>
      <c r="EKK85"/>
      <c r="EKL85"/>
      <c r="EKM85"/>
      <c r="EKN85"/>
      <c r="EKO85"/>
      <c r="EKP85"/>
      <c r="EKQ85"/>
      <c r="EKR85"/>
      <c r="EKS85"/>
      <c r="EKT85"/>
      <c r="EKU85"/>
      <c r="EKV85"/>
      <c r="EKW85"/>
      <c r="EKX85"/>
      <c r="EKY85"/>
      <c r="EKZ85"/>
      <c r="ELA85"/>
      <c r="ELB85"/>
      <c r="ELC85"/>
      <c r="ELD85"/>
      <c r="ELE85"/>
      <c r="ELF85"/>
      <c r="ELG85"/>
      <c r="ELH85"/>
      <c r="ELI85"/>
      <c r="ELJ85"/>
      <c r="ELK85"/>
      <c r="ELL85"/>
      <c r="ELM85"/>
      <c r="ELN85"/>
      <c r="ELO85"/>
      <c r="ELP85"/>
      <c r="ELQ85"/>
      <c r="ELR85"/>
      <c r="ELS85"/>
      <c r="ELT85"/>
      <c r="ELU85"/>
      <c r="ELV85"/>
      <c r="ELW85"/>
      <c r="ELX85"/>
      <c r="ELY85"/>
      <c r="ELZ85"/>
      <c r="EMA85"/>
      <c r="EMB85"/>
      <c r="EMC85"/>
      <c r="EMD85"/>
      <c r="EME85"/>
      <c r="EMF85"/>
      <c r="EMG85"/>
      <c r="EMH85"/>
      <c r="EMI85"/>
      <c r="EMJ85"/>
      <c r="EMK85"/>
      <c r="EML85"/>
      <c r="EMM85"/>
      <c r="EMN85"/>
      <c r="EMO85"/>
      <c r="EMP85"/>
      <c r="EMQ85"/>
      <c r="EMR85"/>
      <c r="EMS85"/>
      <c r="EMT85"/>
      <c r="EMU85"/>
      <c r="EMV85"/>
      <c r="EMW85"/>
      <c r="EMX85"/>
      <c r="EMY85"/>
      <c r="EMZ85"/>
      <c r="ENA85"/>
      <c r="ENB85"/>
      <c r="ENC85"/>
      <c r="END85"/>
      <c r="ENE85"/>
      <c r="ENF85"/>
      <c r="ENG85"/>
      <c r="ENH85"/>
      <c r="ENI85"/>
      <c r="ENJ85"/>
      <c r="ENK85"/>
      <c r="ENL85"/>
      <c r="ENM85"/>
      <c r="ENN85"/>
      <c r="ENO85"/>
      <c r="ENP85"/>
      <c r="ENQ85"/>
      <c r="ENR85"/>
      <c r="ENS85"/>
      <c r="ENT85"/>
      <c r="ENU85"/>
      <c r="ENV85"/>
      <c r="ENW85"/>
      <c r="ENX85"/>
      <c r="ENY85"/>
      <c r="ENZ85"/>
      <c r="EOA85"/>
      <c r="EOB85"/>
      <c r="EOC85"/>
      <c r="EOD85"/>
      <c r="EOE85"/>
      <c r="EOF85"/>
      <c r="EOG85"/>
      <c r="EOH85"/>
      <c r="EOI85"/>
      <c r="EOJ85"/>
      <c r="EOK85"/>
      <c r="EOL85"/>
      <c r="EOM85"/>
      <c r="EON85"/>
      <c r="EOO85"/>
      <c r="EOP85"/>
      <c r="EOQ85"/>
      <c r="EOR85"/>
      <c r="EOS85"/>
      <c r="EOT85"/>
      <c r="EOU85"/>
      <c r="EOV85"/>
      <c r="EOW85"/>
      <c r="EOX85"/>
      <c r="EOY85"/>
      <c r="EOZ85"/>
      <c r="EPA85"/>
      <c r="EPB85"/>
      <c r="EPC85"/>
      <c r="EPD85"/>
      <c r="EPE85"/>
      <c r="EPF85"/>
      <c r="EPG85"/>
      <c r="EPH85"/>
      <c r="EPI85"/>
      <c r="EPJ85"/>
      <c r="EPK85"/>
      <c r="EPL85"/>
      <c r="EPM85"/>
      <c r="EPN85"/>
      <c r="EPO85"/>
      <c r="EPP85"/>
      <c r="EPQ85"/>
      <c r="EPR85"/>
      <c r="EPS85"/>
      <c r="EPT85"/>
      <c r="EPU85"/>
      <c r="EPV85"/>
      <c r="EPW85"/>
      <c r="EPX85"/>
      <c r="EPY85"/>
      <c r="EPZ85"/>
      <c r="EQA85"/>
      <c r="EQB85"/>
      <c r="EQC85"/>
      <c r="EQD85"/>
      <c r="EQE85"/>
      <c r="EQF85"/>
      <c r="EQG85"/>
      <c r="EQH85"/>
      <c r="EQI85"/>
      <c r="EQJ85"/>
      <c r="EQK85"/>
      <c r="EQL85"/>
      <c r="EQM85"/>
      <c r="EQN85"/>
      <c r="EQO85"/>
      <c r="EQP85"/>
      <c r="EQQ85"/>
      <c r="EQR85"/>
      <c r="EQS85"/>
      <c r="EQT85"/>
      <c r="EQU85"/>
      <c r="EQV85"/>
      <c r="EQW85"/>
      <c r="EQX85"/>
      <c r="EQY85"/>
      <c r="EQZ85"/>
      <c r="ERA85"/>
      <c r="ERB85"/>
      <c r="ERC85"/>
      <c r="ERD85"/>
      <c r="ERE85"/>
      <c r="ERF85"/>
      <c r="ERG85"/>
      <c r="ERH85"/>
      <c r="ERI85"/>
      <c r="ERJ85"/>
      <c r="ERK85"/>
      <c r="ERL85"/>
      <c r="ERM85"/>
      <c r="ERN85"/>
      <c r="ERO85"/>
      <c r="ERP85"/>
      <c r="ERQ85"/>
      <c r="ERR85"/>
      <c r="ERS85"/>
      <c r="ERT85"/>
      <c r="ERU85"/>
      <c r="ERV85"/>
      <c r="ERW85"/>
      <c r="ERX85"/>
      <c r="ERY85"/>
      <c r="ERZ85"/>
      <c r="ESA85"/>
      <c r="ESB85"/>
      <c r="ESC85"/>
      <c r="ESD85"/>
      <c r="ESE85"/>
      <c r="ESF85"/>
      <c r="ESG85"/>
      <c r="ESH85"/>
      <c r="ESI85"/>
      <c r="ESJ85"/>
      <c r="ESK85"/>
      <c r="ESL85"/>
      <c r="ESM85"/>
      <c r="ESN85"/>
      <c r="ESO85"/>
      <c r="ESP85"/>
      <c r="ESQ85"/>
      <c r="ESR85"/>
      <c r="ESS85"/>
      <c r="EST85"/>
      <c r="ESU85"/>
      <c r="ESV85"/>
      <c r="ESW85"/>
      <c r="ESX85"/>
      <c r="ESY85"/>
      <c r="ESZ85"/>
      <c r="ETA85"/>
      <c r="ETB85"/>
      <c r="ETC85"/>
      <c r="ETD85"/>
      <c r="ETE85"/>
      <c r="ETF85"/>
      <c r="ETG85"/>
      <c r="ETH85"/>
      <c r="ETI85"/>
      <c r="ETJ85"/>
      <c r="ETK85"/>
      <c r="ETL85"/>
      <c r="ETM85"/>
      <c r="ETN85"/>
      <c r="ETO85"/>
      <c r="ETP85"/>
      <c r="ETQ85"/>
      <c r="ETR85"/>
      <c r="ETS85"/>
      <c r="ETT85"/>
      <c r="ETU85"/>
      <c r="ETV85"/>
      <c r="ETW85"/>
      <c r="ETX85"/>
      <c r="ETY85"/>
      <c r="ETZ85"/>
      <c r="EUA85"/>
      <c r="EUB85"/>
      <c r="EUC85"/>
      <c r="EUD85"/>
      <c r="EUE85"/>
      <c r="EUF85"/>
      <c r="EUG85"/>
      <c r="EUH85"/>
      <c r="EUI85"/>
      <c r="EUJ85"/>
      <c r="EUK85"/>
      <c r="EUL85"/>
      <c r="EUM85"/>
      <c r="EUN85"/>
      <c r="EUO85"/>
      <c r="EUP85"/>
      <c r="EUQ85"/>
      <c r="EUR85"/>
      <c r="EUS85"/>
      <c r="EUT85"/>
      <c r="EUU85"/>
      <c r="EUV85"/>
      <c r="EUW85"/>
      <c r="EUX85"/>
      <c r="EUY85"/>
      <c r="EUZ85"/>
      <c r="EVA85"/>
      <c r="EVB85"/>
      <c r="EVC85"/>
      <c r="EVD85"/>
      <c r="EVE85"/>
      <c r="EVF85"/>
      <c r="EVG85"/>
      <c r="EVH85"/>
      <c r="EVI85"/>
      <c r="EVJ85"/>
      <c r="EVK85"/>
      <c r="EVL85"/>
      <c r="EVM85"/>
      <c r="EVN85"/>
      <c r="EVO85"/>
      <c r="EVP85"/>
      <c r="EVQ85"/>
      <c r="EVR85"/>
      <c r="EVS85"/>
      <c r="EVT85"/>
      <c r="EVU85"/>
      <c r="EVV85"/>
      <c r="EVW85"/>
      <c r="EVX85"/>
      <c r="EVY85"/>
      <c r="EVZ85"/>
      <c r="EWA85"/>
      <c r="EWB85"/>
      <c r="EWC85"/>
      <c r="EWD85"/>
      <c r="EWE85"/>
      <c r="EWF85"/>
      <c r="EWG85"/>
      <c r="EWH85"/>
      <c r="EWI85"/>
      <c r="EWJ85"/>
      <c r="EWK85"/>
      <c r="EWL85"/>
      <c r="EWM85"/>
      <c r="EWN85"/>
      <c r="EWO85"/>
      <c r="EWP85"/>
      <c r="EWQ85"/>
      <c r="EWR85"/>
      <c r="EWS85"/>
      <c r="EWT85"/>
      <c r="EWU85"/>
      <c r="EWV85"/>
      <c r="EWW85"/>
      <c r="EWX85"/>
      <c r="EWY85"/>
      <c r="EWZ85"/>
      <c r="EXA85"/>
      <c r="EXB85"/>
      <c r="EXC85"/>
      <c r="EXD85"/>
      <c r="EXE85"/>
      <c r="EXF85"/>
      <c r="EXG85"/>
      <c r="EXH85"/>
      <c r="EXI85"/>
      <c r="EXJ85"/>
      <c r="EXK85"/>
      <c r="EXL85"/>
      <c r="EXM85"/>
      <c r="EXN85"/>
      <c r="EXO85"/>
      <c r="EXP85"/>
      <c r="EXQ85"/>
      <c r="EXR85"/>
      <c r="EXS85"/>
      <c r="EXT85"/>
      <c r="EXU85"/>
      <c r="EXV85"/>
      <c r="EXW85"/>
      <c r="EXX85"/>
      <c r="EXY85"/>
      <c r="EXZ85"/>
      <c r="EYA85"/>
      <c r="EYB85"/>
      <c r="EYC85"/>
      <c r="EYD85"/>
      <c r="EYE85"/>
      <c r="EYF85"/>
      <c r="EYG85"/>
      <c r="EYH85"/>
      <c r="EYI85"/>
      <c r="EYJ85"/>
      <c r="EYK85"/>
      <c r="EYL85"/>
      <c r="EYM85"/>
      <c r="EYN85"/>
      <c r="EYO85"/>
      <c r="EYP85"/>
      <c r="EYQ85"/>
      <c r="EYR85"/>
      <c r="EYS85"/>
      <c r="EYT85"/>
      <c r="EYU85"/>
      <c r="EYV85"/>
      <c r="EYW85"/>
      <c r="EYX85"/>
      <c r="EYY85"/>
      <c r="EYZ85"/>
      <c r="EZA85"/>
      <c r="EZB85"/>
      <c r="EZC85"/>
      <c r="EZD85"/>
      <c r="EZE85"/>
      <c r="EZF85"/>
      <c r="EZG85"/>
      <c r="EZH85"/>
      <c r="EZI85"/>
      <c r="EZJ85"/>
      <c r="EZK85"/>
      <c r="EZL85"/>
      <c r="EZM85"/>
      <c r="EZN85"/>
      <c r="EZO85"/>
      <c r="EZP85"/>
      <c r="EZQ85"/>
      <c r="EZR85"/>
      <c r="EZS85"/>
      <c r="EZT85"/>
      <c r="EZU85"/>
      <c r="EZV85"/>
      <c r="EZW85"/>
      <c r="EZX85"/>
      <c r="EZY85"/>
      <c r="EZZ85"/>
      <c r="FAA85"/>
      <c r="FAB85"/>
      <c r="FAC85"/>
      <c r="FAD85"/>
      <c r="FAE85"/>
      <c r="FAF85"/>
      <c r="FAG85"/>
      <c r="FAH85"/>
      <c r="FAI85"/>
      <c r="FAJ85"/>
      <c r="FAK85"/>
      <c r="FAL85"/>
      <c r="FAM85"/>
      <c r="FAN85"/>
      <c r="FAO85"/>
      <c r="FAP85"/>
      <c r="FAQ85"/>
      <c r="FAR85"/>
      <c r="FAS85"/>
      <c r="FAT85"/>
      <c r="FAU85"/>
      <c r="FAV85"/>
      <c r="FAW85"/>
      <c r="FAX85"/>
      <c r="FAY85"/>
      <c r="FAZ85"/>
      <c r="FBA85"/>
      <c r="FBB85"/>
      <c r="FBC85"/>
      <c r="FBD85"/>
      <c r="FBE85"/>
      <c r="FBF85"/>
      <c r="FBG85"/>
      <c r="FBH85"/>
      <c r="FBI85"/>
      <c r="FBJ85"/>
      <c r="FBK85"/>
      <c r="FBL85"/>
      <c r="FBM85"/>
      <c r="FBN85"/>
      <c r="FBO85"/>
      <c r="FBP85"/>
      <c r="FBQ85"/>
      <c r="FBR85"/>
      <c r="FBS85"/>
      <c r="FBT85"/>
      <c r="FBU85"/>
      <c r="FBV85"/>
      <c r="FBW85"/>
      <c r="FBX85"/>
      <c r="FBY85"/>
      <c r="FBZ85"/>
      <c r="FCA85"/>
      <c r="FCB85"/>
      <c r="FCC85"/>
      <c r="FCD85"/>
      <c r="FCE85"/>
      <c r="FCF85"/>
      <c r="FCG85"/>
      <c r="FCH85"/>
      <c r="FCI85"/>
      <c r="FCJ85"/>
      <c r="FCK85"/>
      <c r="FCL85"/>
      <c r="FCM85"/>
      <c r="FCN85"/>
      <c r="FCO85"/>
      <c r="FCP85"/>
      <c r="FCQ85"/>
      <c r="FCR85"/>
      <c r="FCS85"/>
      <c r="FCT85"/>
      <c r="FCU85"/>
      <c r="FCV85"/>
      <c r="FCW85"/>
      <c r="FCX85"/>
      <c r="FCY85"/>
      <c r="FCZ85"/>
      <c r="FDA85"/>
      <c r="FDB85"/>
      <c r="FDC85"/>
      <c r="FDD85"/>
      <c r="FDE85"/>
      <c r="FDF85"/>
      <c r="FDG85"/>
      <c r="FDH85"/>
      <c r="FDI85"/>
      <c r="FDJ85"/>
      <c r="FDK85"/>
      <c r="FDL85"/>
      <c r="FDM85"/>
      <c r="FDN85"/>
      <c r="FDO85"/>
      <c r="FDP85"/>
      <c r="FDQ85"/>
      <c r="FDR85"/>
      <c r="FDS85"/>
      <c r="FDT85"/>
      <c r="FDU85"/>
      <c r="FDV85"/>
      <c r="FDW85"/>
      <c r="FDX85"/>
      <c r="FDY85"/>
      <c r="FDZ85"/>
      <c r="FEA85"/>
      <c r="FEB85"/>
      <c r="FEC85"/>
      <c r="FED85"/>
      <c r="FEE85"/>
      <c r="FEF85"/>
      <c r="FEG85"/>
      <c r="FEH85"/>
      <c r="FEI85"/>
      <c r="FEJ85"/>
      <c r="FEK85"/>
      <c r="FEL85"/>
      <c r="FEM85"/>
      <c r="FEN85"/>
      <c r="FEO85"/>
      <c r="FEP85"/>
      <c r="FEQ85"/>
      <c r="FER85"/>
      <c r="FES85"/>
      <c r="FET85"/>
      <c r="FEU85"/>
      <c r="FEV85"/>
      <c r="FEW85"/>
      <c r="FEX85"/>
      <c r="FEY85"/>
      <c r="FEZ85"/>
      <c r="FFA85"/>
      <c r="FFB85"/>
      <c r="FFC85"/>
      <c r="FFD85"/>
      <c r="FFE85"/>
      <c r="FFF85"/>
      <c r="FFG85"/>
      <c r="FFH85"/>
      <c r="FFI85"/>
      <c r="FFJ85"/>
      <c r="FFK85"/>
      <c r="FFL85"/>
      <c r="FFM85"/>
      <c r="FFN85"/>
      <c r="FFO85"/>
      <c r="FFP85"/>
      <c r="FFQ85"/>
      <c r="FFR85"/>
      <c r="FFS85"/>
      <c r="FFT85"/>
      <c r="FFU85"/>
      <c r="FFV85"/>
      <c r="FFW85"/>
      <c r="FFX85"/>
      <c r="FFY85"/>
      <c r="FFZ85"/>
      <c r="FGA85"/>
      <c r="FGB85"/>
      <c r="FGC85"/>
      <c r="FGD85"/>
      <c r="FGE85"/>
      <c r="FGF85"/>
      <c r="FGG85"/>
      <c r="FGH85"/>
      <c r="FGI85"/>
      <c r="FGJ85"/>
      <c r="FGK85"/>
      <c r="FGL85"/>
      <c r="FGM85"/>
      <c r="FGN85"/>
      <c r="FGO85"/>
      <c r="FGP85"/>
      <c r="FGQ85"/>
      <c r="FGR85"/>
      <c r="FGS85"/>
      <c r="FGT85"/>
      <c r="FGU85"/>
      <c r="FGV85"/>
      <c r="FGW85"/>
      <c r="FGX85"/>
      <c r="FGY85"/>
      <c r="FGZ85"/>
      <c r="FHA85"/>
      <c r="FHB85"/>
      <c r="FHC85"/>
      <c r="FHD85"/>
      <c r="FHE85"/>
      <c r="FHF85"/>
      <c r="FHG85"/>
      <c r="FHH85"/>
      <c r="FHI85"/>
      <c r="FHJ85"/>
      <c r="FHK85"/>
      <c r="FHL85"/>
      <c r="FHM85"/>
      <c r="FHN85"/>
      <c r="FHO85"/>
      <c r="FHP85"/>
      <c r="FHQ85"/>
      <c r="FHR85"/>
      <c r="FHS85"/>
      <c r="FHT85"/>
      <c r="FHU85"/>
      <c r="FHV85"/>
      <c r="FHW85"/>
      <c r="FHX85"/>
      <c r="FHY85"/>
      <c r="FHZ85"/>
      <c r="FIA85"/>
      <c r="FIB85"/>
      <c r="FIC85"/>
      <c r="FID85"/>
      <c r="FIE85"/>
      <c r="FIF85"/>
      <c r="FIG85"/>
      <c r="FIH85"/>
      <c r="FII85"/>
      <c r="FIJ85"/>
      <c r="FIK85"/>
      <c r="FIL85"/>
      <c r="FIM85"/>
      <c r="FIN85"/>
      <c r="FIO85"/>
      <c r="FIP85"/>
      <c r="FIQ85"/>
      <c r="FIR85"/>
      <c r="FIS85"/>
      <c r="FIT85"/>
      <c r="FIU85"/>
      <c r="FIV85"/>
      <c r="FIW85"/>
      <c r="FIX85"/>
      <c r="FIY85"/>
      <c r="FIZ85"/>
      <c r="FJA85"/>
      <c r="FJB85"/>
      <c r="FJC85"/>
      <c r="FJD85"/>
      <c r="FJE85"/>
      <c r="FJF85"/>
      <c r="FJG85"/>
      <c r="FJH85"/>
      <c r="FJI85"/>
      <c r="FJJ85"/>
      <c r="FJK85"/>
      <c r="FJL85"/>
      <c r="FJM85"/>
      <c r="FJN85"/>
      <c r="FJO85"/>
      <c r="FJP85"/>
      <c r="FJQ85"/>
      <c r="FJR85"/>
      <c r="FJS85"/>
      <c r="FJT85"/>
      <c r="FJU85"/>
      <c r="FJV85"/>
      <c r="FJW85"/>
      <c r="FJX85"/>
      <c r="FJY85"/>
      <c r="FJZ85"/>
      <c r="FKA85"/>
      <c r="FKB85"/>
      <c r="FKC85"/>
      <c r="FKD85"/>
      <c r="FKE85"/>
      <c r="FKF85"/>
      <c r="FKG85"/>
      <c r="FKH85"/>
      <c r="FKI85"/>
      <c r="FKJ85"/>
      <c r="FKK85"/>
      <c r="FKL85"/>
      <c r="FKM85"/>
      <c r="FKN85"/>
      <c r="FKO85"/>
      <c r="FKP85"/>
      <c r="FKQ85"/>
      <c r="FKR85"/>
      <c r="FKS85"/>
      <c r="FKT85"/>
      <c r="FKU85"/>
      <c r="FKV85"/>
      <c r="FKW85"/>
      <c r="FKX85"/>
      <c r="FKY85"/>
      <c r="FKZ85"/>
      <c r="FLA85"/>
      <c r="FLB85"/>
      <c r="FLC85"/>
      <c r="FLD85"/>
      <c r="FLE85"/>
      <c r="FLF85"/>
      <c r="FLG85"/>
      <c r="FLH85"/>
      <c r="FLI85"/>
      <c r="FLJ85"/>
      <c r="FLK85"/>
      <c r="FLL85"/>
      <c r="FLM85"/>
      <c r="FLN85"/>
      <c r="FLO85"/>
      <c r="FLP85"/>
      <c r="FLQ85"/>
      <c r="FLR85"/>
      <c r="FLS85"/>
      <c r="FLT85"/>
      <c r="FLU85"/>
      <c r="FLV85"/>
      <c r="FLW85"/>
      <c r="FLX85"/>
      <c r="FLY85"/>
      <c r="FLZ85"/>
      <c r="FMA85"/>
      <c r="FMB85"/>
      <c r="FMC85"/>
      <c r="FMD85"/>
      <c r="FME85"/>
      <c r="FMF85"/>
      <c r="FMG85"/>
      <c r="FMH85"/>
      <c r="FMI85"/>
      <c r="FMJ85"/>
      <c r="FMK85"/>
      <c r="FML85"/>
      <c r="FMM85"/>
      <c r="FMN85"/>
      <c r="FMO85"/>
      <c r="FMP85"/>
      <c r="FMQ85"/>
      <c r="FMR85"/>
      <c r="FMS85"/>
      <c r="FMT85"/>
      <c r="FMU85"/>
      <c r="FMV85"/>
      <c r="FMW85"/>
      <c r="FMX85"/>
      <c r="FMY85"/>
      <c r="FMZ85"/>
      <c r="FNA85"/>
      <c r="FNB85"/>
      <c r="FNC85"/>
      <c r="FND85"/>
      <c r="FNE85"/>
      <c r="FNF85"/>
      <c r="FNG85"/>
      <c r="FNH85"/>
      <c r="FNI85"/>
      <c r="FNJ85"/>
      <c r="FNK85"/>
      <c r="FNL85"/>
      <c r="FNM85"/>
      <c r="FNN85"/>
      <c r="FNO85"/>
      <c r="FNP85"/>
      <c r="FNQ85"/>
      <c r="FNR85"/>
      <c r="FNS85"/>
      <c r="FNT85"/>
      <c r="FNU85"/>
      <c r="FNV85"/>
      <c r="FNW85"/>
      <c r="FNX85"/>
      <c r="FNY85"/>
      <c r="FNZ85"/>
      <c r="FOA85"/>
      <c r="FOB85"/>
      <c r="FOC85"/>
      <c r="FOD85"/>
      <c r="FOE85"/>
      <c r="FOF85"/>
      <c r="FOG85"/>
      <c r="FOH85"/>
      <c r="FOI85"/>
      <c r="FOJ85"/>
      <c r="FOK85"/>
      <c r="FOL85"/>
      <c r="FOM85"/>
      <c r="FON85"/>
      <c r="FOO85"/>
      <c r="FOP85"/>
      <c r="FOQ85"/>
      <c r="FOR85"/>
      <c r="FOS85"/>
      <c r="FOT85"/>
      <c r="FOU85"/>
      <c r="FOV85"/>
      <c r="FOW85"/>
      <c r="FOX85"/>
      <c r="FOY85"/>
      <c r="FOZ85"/>
      <c r="FPA85"/>
      <c r="FPB85"/>
      <c r="FPC85"/>
      <c r="FPD85"/>
      <c r="FPE85"/>
      <c r="FPF85"/>
      <c r="FPG85"/>
      <c r="FPH85"/>
      <c r="FPI85"/>
      <c r="FPJ85"/>
      <c r="FPK85"/>
      <c r="FPL85"/>
      <c r="FPM85"/>
      <c r="FPN85"/>
      <c r="FPO85"/>
      <c r="FPP85"/>
      <c r="FPQ85"/>
      <c r="FPR85"/>
      <c r="FPS85"/>
      <c r="FPT85"/>
      <c r="FPU85"/>
      <c r="FPV85"/>
      <c r="FPW85"/>
      <c r="FPX85"/>
      <c r="FPY85"/>
      <c r="FPZ85"/>
      <c r="FQA85"/>
      <c r="FQB85"/>
      <c r="FQC85"/>
      <c r="FQD85"/>
      <c r="FQE85"/>
      <c r="FQF85"/>
      <c r="FQG85"/>
      <c r="FQH85"/>
      <c r="FQI85"/>
      <c r="FQJ85"/>
      <c r="FQK85"/>
      <c r="FQL85"/>
      <c r="FQM85"/>
      <c r="FQN85"/>
      <c r="FQO85"/>
      <c r="FQP85"/>
      <c r="FQQ85"/>
      <c r="FQR85"/>
      <c r="FQS85"/>
      <c r="FQT85"/>
      <c r="FQU85"/>
      <c r="FQV85"/>
      <c r="FQW85"/>
      <c r="FQX85"/>
      <c r="FQY85"/>
      <c r="FQZ85"/>
      <c r="FRA85"/>
      <c r="FRB85"/>
      <c r="FRC85"/>
      <c r="FRD85"/>
      <c r="FRE85"/>
      <c r="FRF85"/>
      <c r="FRG85"/>
      <c r="FRH85"/>
      <c r="FRI85"/>
      <c r="FRJ85"/>
      <c r="FRK85"/>
      <c r="FRL85"/>
      <c r="FRM85"/>
      <c r="FRN85"/>
      <c r="FRO85"/>
      <c r="FRP85"/>
      <c r="FRQ85"/>
      <c r="FRR85"/>
      <c r="FRS85"/>
      <c r="FRT85"/>
      <c r="FRU85"/>
      <c r="FRV85"/>
      <c r="FRW85"/>
      <c r="FRX85"/>
      <c r="FRY85"/>
      <c r="FRZ85"/>
      <c r="FSA85"/>
      <c r="FSB85"/>
      <c r="FSC85"/>
      <c r="FSD85"/>
      <c r="FSE85"/>
      <c r="FSF85"/>
      <c r="FSG85"/>
      <c r="FSH85"/>
      <c r="FSI85"/>
      <c r="FSJ85"/>
      <c r="FSK85"/>
      <c r="FSL85"/>
      <c r="FSM85"/>
      <c r="FSN85"/>
      <c r="FSO85"/>
      <c r="FSP85"/>
      <c r="FSQ85"/>
      <c r="FSR85"/>
      <c r="FSS85"/>
      <c r="FST85"/>
      <c r="FSU85"/>
      <c r="FSV85"/>
      <c r="FSW85"/>
      <c r="FSX85"/>
      <c r="FSY85"/>
      <c r="FSZ85"/>
      <c r="FTA85"/>
      <c r="FTB85"/>
      <c r="FTC85"/>
      <c r="FTD85"/>
      <c r="FTE85"/>
      <c r="FTF85"/>
      <c r="FTG85"/>
      <c r="FTH85"/>
      <c r="FTI85"/>
      <c r="FTJ85"/>
      <c r="FTK85"/>
      <c r="FTL85"/>
      <c r="FTM85"/>
      <c r="FTN85"/>
      <c r="FTO85"/>
      <c r="FTP85"/>
      <c r="FTQ85"/>
      <c r="FTR85"/>
      <c r="FTS85"/>
      <c r="FTT85"/>
      <c r="FTU85"/>
      <c r="FTV85"/>
      <c r="FTW85"/>
      <c r="FTX85"/>
      <c r="FTY85"/>
      <c r="FTZ85"/>
      <c r="FUA85"/>
      <c r="FUB85"/>
      <c r="FUC85"/>
      <c r="FUD85"/>
      <c r="FUE85"/>
      <c r="FUF85"/>
      <c r="FUG85"/>
      <c r="FUH85"/>
      <c r="FUI85"/>
      <c r="FUJ85"/>
      <c r="FUK85"/>
      <c r="FUL85"/>
      <c r="FUM85"/>
      <c r="FUN85"/>
      <c r="FUO85"/>
      <c r="FUP85"/>
      <c r="FUQ85"/>
      <c r="FUR85"/>
      <c r="FUS85"/>
      <c r="FUT85"/>
      <c r="FUU85"/>
      <c r="FUV85"/>
      <c r="FUW85"/>
      <c r="FUX85"/>
      <c r="FUY85"/>
      <c r="FUZ85"/>
      <c r="FVA85"/>
      <c r="FVB85"/>
      <c r="FVC85"/>
      <c r="FVD85"/>
      <c r="FVE85"/>
      <c r="FVF85"/>
      <c r="FVG85"/>
      <c r="FVH85"/>
      <c r="FVI85"/>
      <c r="FVJ85"/>
      <c r="FVK85"/>
      <c r="FVL85"/>
      <c r="FVM85"/>
      <c r="FVN85"/>
      <c r="FVO85"/>
      <c r="FVP85"/>
      <c r="FVQ85"/>
      <c r="FVR85"/>
      <c r="FVS85"/>
      <c r="FVT85"/>
      <c r="FVU85"/>
      <c r="FVV85"/>
      <c r="FVW85"/>
      <c r="FVX85"/>
      <c r="FVY85"/>
      <c r="FVZ85"/>
      <c r="FWA85"/>
      <c r="FWB85"/>
      <c r="FWC85"/>
      <c r="FWD85"/>
      <c r="FWE85"/>
      <c r="FWF85"/>
      <c r="FWG85"/>
      <c r="FWH85"/>
      <c r="FWI85"/>
      <c r="FWJ85"/>
      <c r="FWK85"/>
      <c r="FWL85"/>
      <c r="FWM85"/>
      <c r="FWN85"/>
      <c r="FWO85"/>
      <c r="FWP85"/>
      <c r="FWQ85"/>
      <c r="FWR85"/>
      <c r="FWS85"/>
      <c r="FWT85"/>
      <c r="FWU85"/>
      <c r="FWV85"/>
      <c r="FWW85"/>
      <c r="FWX85"/>
      <c r="FWY85"/>
      <c r="FWZ85"/>
      <c r="FXA85"/>
      <c r="FXB85"/>
      <c r="FXC85"/>
      <c r="FXD85"/>
      <c r="FXE85"/>
      <c r="FXF85"/>
      <c r="FXG85"/>
      <c r="FXH85"/>
      <c r="FXI85"/>
      <c r="FXJ85"/>
      <c r="FXK85"/>
      <c r="FXL85"/>
      <c r="FXM85"/>
      <c r="FXN85"/>
      <c r="FXO85"/>
      <c r="FXP85"/>
      <c r="FXQ85"/>
      <c r="FXR85"/>
      <c r="FXS85"/>
      <c r="FXT85"/>
      <c r="FXU85"/>
      <c r="FXV85"/>
      <c r="FXW85"/>
      <c r="FXX85"/>
      <c r="FXY85"/>
      <c r="FXZ85"/>
      <c r="FYA85"/>
      <c r="FYB85"/>
      <c r="FYC85"/>
      <c r="FYD85"/>
      <c r="FYE85"/>
      <c r="FYF85"/>
      <c r="FYG85"/>
      <c r="FYH85"/>
      <c r="FYI85"/>
      <c r="FYJ85"/>
      <c r="FYK85"/>
      <c r="FYL85"/>
      <c r="FYM85"/>
      <c r="FYN85"/>
      <c r="FYO85"/>
      <c r="FYP85"/>
      <c r="FYQ85"/>
      <c r="FYR85"/>
      <c r="FYS85"/>
      <c r="FYT85"/>
      <c r="FYU85"/>
      <c r="FYV85"/>
      <c r="FYW85"/>
      <c r="FYX85"/>
      <c r="FYY85"/>
      <c r="FYZ85"/>
      <c r="FZA85"/>
      <c r="FZB85"/>
      <c r="FZC85"/>
      <c r="FZD85"/>
      <c r="FZE85"/>
      <c r="FZF85"/>
      <c r="FZG85"/>
      <c r="FZH85"/>
      <c r="FZI85"/>
      <c r="FZJ85"/>
      <c r="FZK85"/>
      <c r="FZL85"/>
      <c r="FZM85"/>
      <c r="FZN85"/>
      <c r="FZO85"/>
      <c r="FZP85"/>
      <c r="FZQ85"/>
      <c r="FZR85"/>
      <c r="FZS85"/>
      <c r="FZT85"/>
      <c r="FZU85"/>
      <c r="FZV85"/>
      <c r="FZW85"/>
      <c r="FZX85"/>
      <c r="FZY85"/>
      <c r="FZZ85"/>
      <c r="GAA85"/>
      <c r="GAB85"/>
      <c r="GAC85"/>
      <c r="GAD85"/>
      <c r="GAE85"/>
      <c r="GAF85"/>
      <c r="GAG85"/>
      <c r="GAH85"/>
      <c r="GAI85"/>
      <c r="GAJ85"/>
      <c r="GAK85"/>
      <c r="GAL85"/>
      <c r="GAM85"/>
      <c r="GAN85"/>
      <c r="GAO85"/>
      <c r="GAP85"/>
      <c r="GAQ85"/>
      <c r="GAR85"/>
      <c r="GAS85"/>
      <c r="GAT85"/>
      <c r="GAU85"/>
      <c r="GAV85"/>
      <c r="GAW85"/>
      <c r="GAX85"/>
      <c r="GAY85"/>
      <c r="GAZ85"/>
      <c r="GBA85"/>
      <c r="GBB85"/>
      <c r="GBC85"/>
      <c r="GBD85"/>
      <c r="GBE85"/>
      <c r="GBF85"/>
      <c r="GBG85"/>
      <c r="GBH85"/>
      <c r="GBI85"/>
      <c r="GBJ85"/>
      <c r="GBK85"/>
      <c r="GBL85"/>
      <c r="GBM85"/>
      <c r="GBN85"/>
      <c r="GBO85"/>
      <c r="GBP85"/>
      <c r="GBQ85"/>
      <c r="GBR85"/>
      <c r="GBS85"/>
      <c r="GBT85"/>
      <c r="GBU85"/>
      <c r="GBV85"/>
      <c r="GBW85"/>
      <c r="GBX85"/>
      <c r="GBY85"/>
      <c r="GBZ85"/>
      <c r="GCA85"/>
      <c r="GCB85"/>
      <c r="GCC85"/>
      <c r="GCD85"/>
      <c r="GCE85"/>
      <c r="GCF85"/>
      <c r="GCG85"/>
      <c r="GCH85"/>
      <c r="GCI85"/>
      <c r="GCJ85"/>
      <c r="GCK85"/>
      <c r="GCL85"/>
      <c r="GCM85"/>
      <c r="GCN85"/>
      <c r="GCO85"/>
      <c r="GCP85"/>
      <c r="GCQ85"/>
      <c r="GCR85"/>
      <c r="GCS85"/>
      <c r="GCT85"/>
      <c r="GCU85"/>
      <c r="GCV85"/>
      <c r="GCW85"/>
      <c r="GCX85"/>
      <c r="GCY85"/>
      <c r="GCZ85"/>
      <c r="GDA85"/>
      <c r="GDB85"/>
      <c r="GDC85"/>
      <c r="GDD85"/>
      <c r="GDE85"/>
      <c r="GDF85"/>
      <c r="GDG85"/>
      <c r="GDH85"/>
      <c r="GDI85"/>
      <c r="GDJ85"/>
      <c r="GDK85"/>
      <c r="GDL85"/>
      <c r="GDM85"/>
      <c r="GDN85"/>
      <c r="GDO85"/>
      <c r="GDP85"/>
      <c r="GDQ85"/>
      <c r="GDR85"/>
      <c r="GDS85"/>
      <c r="GDT85"/>
      <c r="GDU85"/>
      <c r="GDV85"/>
      <c r="GDW85"/>
      <c r="GDX85"/>
      <c r="GDY85"/>
      <c r="GDZ85"/>
      <c r="GEA85"/>
      <c r="GEB85"/>
      <c r="GEC85"/>
      <c r="GED85"/>
      <c r="GEE85"/>
      <c r="GEF85"/>
      <c r="GEG85"/>
      <c r="GEH85"/>
      <c r="GEI85"/>
      <c r="GEJ85"/>
      <c r="GEK85"/>
      <c r="GEL85"/>
      <c r="GEM85"/>
      <c r="GEN85"/>
      <c r="GEO85"/>
      <c r="GEP85"/>
      <c r="GEQ85"/>
      <c r="GER85"/>
      <c r="GES85"/>
      <c r="GET85"/>
      <c r="GEU85"/>
      <c r="GEV85"/>
      <c r="GEW85"/>
      <c r="GEX85"/>
      <c r="GEY85"/>
      <c r="GEZ85"/>
      <c r="GFA85"/>
      <c r="GFB85"/>
      <c r="GFC85"/>
      <c r="GFD85"/>
      <c r="GFE85"/>
      <c r="GFF85"/>
      <c r="GFG85"/>
      <c r="GFH85"/>
      <c r="GFI85"/>
      <c r="GFJ85"/>
      <c r="GFK85"/>
      <c r="GFL85"/>
      <c r="GFM85"/>
      <c r="GFN85"/>
      <c r="GFO85"/>
      <c r="GFP85"/>
      <c r="GFQ85"/>
      <c r="GFR85"/>
      <c r="GFS85"/>
      <c r="GFT85"/>
      <c r="GFU85"/>
      <c r="GFV85"/>
      <c r="GFW85"/>
      <c r="GFX85"/>
      <c r="GFY85"/>
      <c r="GFZ85"/>
      <c r="GGA85"/>
      <c r="GGB85"/>
      <c r="GGC85"/>
      <c r="GGD85"/>
      <c r="GGE85"/>
      <c r="GGF85"/>
      <c r="GGG85"/>
      <c r="GGH85"/>
      <c r="GGI85"/>
      <c r="GGJ85"/>
      <c r="GGK85"/>
      <c r="GGL85"/>
      <c r="GGM85"/>
      <c r="GGN85"/>
      <c r="GGO85"/>
      <c r="GGP85"/>
      <c r="GGQ85"/>
      <c r="GGR85"/>
      <c r="GGS85"/>
      <c r="GGT85"/>
      <c r="GGU85"/>
      <c r="GGV85"/>
      <c r="GGW85"/>
      <c r="GGX85"/>
      <c r="GGY85"/>
      <c r="GGZ85"/>
      <c r="GHA85"/>
      <c r="GHB85"/>
      <c r="GHC85"/>
      <c r="GHD85"/>
      <c r="GHE85"/>
      <c r="GHF85"/>
      <c r="GHG85"/>
      <c r="GHH85"/>
      <c r="GHI85"/>
      <c r="GHJ85"/>
      <c r="GHK85"/>
      <c r="GHL85"/>
      <c r="GHM85"/>
      <c r="GHN85"/>
      <c r="GHO85"/>
      <c r="GHP85"/>
      <c r="GHQ85"/>
      <c r="GHR85"/>
      <c r="GHS85"/>
      <c r="GHT85"/>
      <c r="GHU85"/>
      <c r="GHV85"/>
      <c r="GHW85"/>
      <c r="GHX85"/>
      <c r="GHY85"/>
      <c r="GHZ85"/>
      <c r="GIA85"/>
      <c r="GIB85"/>
      <c r="GIC85"/>
      <c r="GID85"/>
      <c r="GIE85"/>
      <c r="GIF85"/>
      <c r="GIG85"/>
      <c r="GIH85"/>
      <c r="GII85"/>
      <c r="GIJ85"/>
      <c r="GIK85"/>
      <c r="GIL85"/>
      <c r="GIM85"/>
      <c r="GIN85"/>
      <c r="GIO85"/>
      <c r="GIP85"/>
      <c r="GIQ85"/>
      <c r="GIR85"/>
      <c r="GIS85"/>
      <c r="GIT85"/>
      <c r="GIU85"/>
      <c r="GIV85"/>
      <c r="GIW85"/>
      <c r="GIX85"/>
      <c r="GIY85"/>
      <c r="GIZ85"/>
      <c r="GJA85"/>
      <c r="GJB85"/>
      <c r="GJC85"/>
      <c r="GJD85"/>
      <c r="GJE85"/>
      <c r="GJF85"/>
      <c r="GJG85"/>
      <c r="GJH85"/>
      <c r="GJI85"/>
      <c r="GJJ85"/>
      <c r="GJK85"/>
      <c r="GJL85"/>
      <c r="GJM85"/>
      <c r="GJN85"/>
      <c r="GJO85"/>
      <c r="GJP85"/>
      <c r="GJQ85"/>
      <c r="GJR85"/>
      <c r="GJS85"/>
      <c r="GJT85"/>
      <c r="GJU85"/>
      <c r="GJV85"/>
      <c r="GJW85"/>
      <c r="GJX85"/>
      <c r="GJY85"/>
      <c r="GJZ85"/>
      <c r="GKA85"/>
      <c r="GKB85"/>
      <c r="GKC85"/>
      <c r="GKD85"/>
      <c r="GKE85"/>
      <c r="GKF85"/>
      <c r="GKG85"/>
      <c r="GKH85"/>
      <c r="GKI85"/>
      <c r="GKJ85"/>
      <c r="GKK85"/>
      <c r="GKL85"/>
      <c r="GKM85"/>
      <c r="GKN85"/>
      <c r="GKO85"/>
      <c r="GKP85"/>
      <c r="GKQ85"/>
      <c r="GKR85"/>
      <c r="GKS85"/>
      <c r="GKT85"/>
      <c r="GKU85"/>
      <c r="GKV85"/>
      <c r="GKW85"/>
      <c r="GKX85"/>
      <c r="GKY85"/>
      <c r="GKZ85"/>
      <c r="GLA85"/>
      <c r="GLB85"/>
      <c r="GLC85"/>
      <c r="GLD85"/>
      <c r="GLE85"/>
      <c r="GLF85"/>
      <c r="GLG85"/>
      <c r="GLH85"/>
      <c r="GLI85"/>
      <c r="GLJ85"/>
      <c r="GLK85"/>
      <c r="GLL85"/>
      <c r="GLM85"/>
      <c r="GLN85"/>
      <c r="GLO85"/>
      <c r="GLP85"/>
      <c r="GLQ85"/>
      <c r="GLR85"/>
      <c r="GLS85"/>
      <c r="GLT85"/>
      <c r="GLU85"/>
      <c r="GLV85"/>
      <c r="GLW85"/>
      <c r="GLX85"/>
      <c r="GLY85"/>
      <c r="GLZ85"/>
      <c r="GMA85"/>
      <c r="GMB85"/>
      <c r="GMC85"/>
      <c r="GMD85"/>
      <c r="GME85"/>
      <c r="GMF85"/>
      <c r="GMG85"/>
      <c r="GMH85"/>
      <c r="GMI85"/>
      <c r="GMJ85"/>
      <c r="GMK85"/>
      <c r="GML85"/>
      <c r="GMM85"/>
      <c r="GMN85"/>
      <c r="GMO85"/>
      <c r="GMP85"/>
      <c r="GMQ85"/>
      <c r="GMR85"/>
      <c r="GMS85"/>
      <c r="GMT85"/>
      <c r="GMU85"/>
      <c r="GMV85"/>
      <c r="GMW85"/>
      <c r="GMX85"/>
      <c r="GMY85"/>
      <c r="GMZ85"/>
      <c r="GNA85"/>
      <c r="GNB85"/>
      <c r="GNC85"/>
      <c r="GND85"/>
      <c r="GNE85"/>
      <c r="GNF85"/>
      <c r="GNG85"/>
      <c r="GNH85"/>
      <c r="GNI85"/>
      <c r="GNJ85"/>
      <c r="GNK85"/>
      <c r="GNL85"/>
      <c r="GNM85"/>
      <c r="GNN85"/>
      <c r="GNO85"/>
      <c r="GNP85"/>
      <c r="GNQ85"/>
      <c r="GNR85"/>
      <c r="GNS85"/>
      <c r="GNT85"/>
      <c r="GNU85"/>
      <c r="GNV85"/>
      <c r="GNW85"/>
      <c r="GNX85"/>
      <c r="GNY85"/>
      <c r="GNZ85"/>
      <c r="GOA85"/>
      <c r="GOB85"/>
      <c r="GOC85"/>
      <c r="GOD85"/>
      <c r="GOE85"/>
      <c r="GOF85"/>
      <c r="GOG85"/>
      <c r="GOH85"/>
      <c r="GOI85"/>
      <c r="GOJ85"/>
      <c r="GOK85"/>
      <c r="GOL85"/>
      <c r="GOM85"/>
      <c r="GON85"/>
      <c r="GOO85"/>
      <c r="GOP85"/>
      <c r="GOQ85"/>
      <c r="GOR85"/>
      <c r="GOS85"/>
      <c r="GOT85"/>
      <c r="GOU85"/>
      <c r="GOV85"/>
      <c r="GOW85"/>
      <c r="GOX85"/>
      <c r="GOY85"/>
      <c r="GOZ85"/>
      <c r="GPA85"/>
      <c r="GPB85"/>
      <c r="GPC85"/>
      <c r="GPD85"/>
      <c r="GPE85"/>
      <c r="GPF85"/>
      <c r="GPG85"/>
      <c r="GPH85"/>
      <c r="GPI85"/>
      <c r="GPJ85"/>
      <c r="GPK85"/>
      <c r="GPL85"/>
      <c r="GPM85"/>
      <c r="GPN85"/>
      <c r="GPO85"/>
      <c r="GPP85"/>
      <c r="GPQ85"/>
      <c r="GPR85"/>
      <c r="GPS85"/>
      <c r="GPT85"/>
      <c r="GPU85"/>
      <c r="GPV85"/>
      <c r="GPW85"/>
      <c r="GPX85"/>
      <c r="GPY85"/>
      <c r="GPZ85"/>
      <c r="GQA85"/>
      <c r="GQB85"/>
      <c r="GQC85"/>
      <c r="GQD85"/>
      <c r="GQE85"/>
      <c r="GQF85"/>
      <c r="GQG85"/>
      <c r="GQH85"/>
      <c r="GQI85"/>
      <c r="GQJ85"/>
      <c r="GQK85"/>
      <c r="GQL85"/>
      <c r="GQM85"/>
      <c r="GQN85"/>
      <c r="GQO85"/>
      <c r="GQP85"/>
      <c r="GQQ85"/>
      <c r="GQR85"/>
      <c r="GQS85"/>
      <c r="GQT85"/>
      <c r="GQU85"/>
      <c r="GQV85"/>
      <c r="GQW85"/>
      <c r="GQX85"/>
      <c r="GQY85"/>
      <c r="GQZ85"/>
      <c r="GRA85"/>
      <c r="GRB85"/>
      <c r="GRC85"/>
      <c r="GRD85"/>
      <c r="GRE85"/>
      <c r="GRF85"/>
      <c r="GRG85"/>
      <c r="GRH85"/>
      <c r="GRI85"/>
      <c r="GRJ85"/>
      <c r="GRK85"/>
      <c r="GRL85"/>
      <c r="GRM85"/>
      <c r="GRN85"/>
      <c r="GRO85"/>
      <c r="GRP85"/>
      <c r="GRQ85"/>
      <c r="GRR85"/>
      <c r="GRS85"/>
      <c r="GRT85"/>
      <c r="GRU85"/>
      <c r="GRV85"/>
      <c r="GRW85"/>
      <c r="GRX85"/>
      <c r="GRY85"/>
      <c r="GRZ85"/>
      <c r="GSA85"/>
      <c r="GSB85"/>
      <c r="GSC85"/>
      <c r="GSD85"/>
      <c r="GSE85"/>
      <c r="GSF85"/>
      <c r="GSG85"/>
      <c r="GSH85"/>
      <c r="GSI85"/>
      <c r="GSJ85"/>
      <c r="GSK85"/>
      <c r="GSL85"/>
      <c r="GSM85"/>
      <c r="GSN85"/>
      <c r="GSO85"/>
      <c r="GSP85"/>
      <c r="GSQ85"/>
      <c r="GSR85"/>
      <c r="GSS85"/>
      <c r="GST85"/>
      <c r="GSU85"/>
      <c r="GSV85"/>
      <c r="GSW85"/>
      <c r="GSX85"/>
      <c r="GSY85"/>
      <c r="GSZ85"/>
      <c r="GTA85"/>
      <c r="GTB85"/>
      <c r="GTC85"/>
      <c r="GTD85"/>
      <c r="GTE85"/>
      <c r="GTF85"/>
      <c r="GTG85"/>
      <c r="GTH85"/>
      <c r="GTI85"/>
      <c r="GTJ85"/>
      <c r="GTK85"/>
      <c r="GTL85"/>
      <c r="GTM85"/>
      <c r="GTN85"/>
      <c r="GTO85"/>
      <c r="GTP85"/>
      <c r="GTQ85"/>
      <c r="GTR85"/>
      <c r="GTS85"/>
      <c r="GTT85"/>
      <c r="GTU85"/>
      <c r="GTV85"/>
      <c r="GTW85"/>
      <c r="GTX85"/>
      <c r="GTY85"/>
      <c r="GTZ85"/>
      <c r="GUA85"/>
      <c r="GUB85"/>
      <c r="GUC85"/>
      <c r="GUD85"/>
      <c r="GUE85"/>
      <c r="GUF85"/>
      <c r="GUG85"/>
      <c r="GUH85"/>
      <c r="GUI85"/>
      <c r="GUJ85"/>
      <c r="GUK85"/>
      <c r="GUL85"/>
      <c r="GUM85"/>
      <c r="GUN85"/>
      <c r="GUO85"/>
      <c r="GUP85"/>
      <c r="GUQ85"/>
      <c r="GUR85"/>
      <c r="GUS85"/>
      <c r="GUT85"/>
      <c r="GUU85"/>
      <c r="GUV85"/>
      <c r="GUW85"/>
      <c r="GUX85"/>
      <c r="GUY85"/>
      <c r="GUZ85"/>
      <c r="GVA85"/>
      <c r="GVB85"/>
      <c r="GVC85"/>
      <c r="GVD85"/>
      <c r="GVE85"/>
      <c r="GVF85"/>
      <c r="GVG85"/>
      <c r="GVH85"/>
      <c r="GVI85"/>
      <c r="GVJ85"/>
      <c r="GVK85"/>
      <c r="GVL85"/>
      <c r="GVM85"/>
      <c r="GVN85"/>
      <c r="GVO85"/>
      <c r="GVP85"/>
      <c r="GVQ85"/>
      <c r="GVR85"/>
      <c r="GVS85"/>
      <c r="GVT85"/>
      <c r="GVU85"/>
      <c r="GVV85"/>
      <c r="GVW85"/>
      <c r="GVX85"/>
      <c r="GVY85"/>
      <c r="GVZ85"/>
      <c r="GWA85"/>
      <c r="GWB85"/>
      <c r="GWC85"/>
      <c r="GWD85"/>
      <c r="GWE85"/>
      <c r="GWF85"/>
      <c r="GWG85"/>
      <c r="GWH85"/>
      <c r="GWI85"/>
      <c r="GWJ85"/>
      <c r="GWK85"/>
      <c r="GWL85"/>
      <c r="GWM85"/>
      <c r="GWN85"/>
      <c r="GWO85"/>
      <c r="GWP85"/>
      <c r="GWQ85"/>
      <c r="GWR85"/>
      <c r="GWS85"/>
      <c r="GWT85"/>
      <c r="GWU85"/>
      <c r="GWV85"/>
      <c r="GWW85"/>
      <c r="GWX85"/>
      <c r="GWY85"/>
      <c r="GWZ85"/>
      <c r="GXA85"/>
      <c r="GXB85"/>
      <c r="GXC85"/>
      <c r="GXD85"/>
      <c r="GXE85"/>
      <c r="GXF85"/>
      <c r="GXG85"/>
      <c r="GXH85"/>
      <c r="GXI85"/>
      <c r="GXJ85"/>
      <c r="GXK85"/>
      <c r="GXL85"/>
      <c r="GXM85"/>
      <c r="GXN85"/>
      <c r="GXO85"/>
      <c r="GXP85"/>
      <c r="GXQ85"/>
      <c r="GXR85"/>
      <c r="GXS85"/>
      <c r="GXT85"/>
      <c r="GXU85"/>
      <c r="GXV85"/>
      <c r="GXW85"/>
      <c r="GXX85"/>
      <c r="GXY85"/>
      <c r="GXZ85"/>
      <c r="GYA85"/>
      <c r="GYB85"/>
      <c r="GYC85"/>
      <c r="GYD85"/>
      <c r="GYE85"/>
      <c r="GYF85"/>
      <c r="GYG85"/>
      <c r="GYH85"/>
      <c r="GYI85"/>
      <c r="GYJ85"/>
      <c r="GYK85"/>
      <c r="GYL85"/>
      <c r="GYM85"/>
      <c r="GYN85"/>
      <c r="GYO85"/>
      <c r="GYP85"/>
      <c r="GYQ85"/>
      <c r="GYR85"/>
      <c r="GYS85"/>
      <c r="GYT85"/>
      <c r="GYU85"/>
      <c r="GYV85"/>
      <c r="GYW85"/>
      <c r="GYX85"/>
      <c r="GYY85"/>
      <c r="GYZ85"/>
      <c r="GZA85"/>
      <c r="GZB85"/>
      <c r="GZC85"/>
      <c r="GZD85"/>
      <c r="GZE85"/>
      <c r="GZF85"/>
      <c r="GZG85"/>
      <c r="GZH85"/>
      <c r="GZI85"/>
      <c r="GZJ85"/>
      <c r="GZK85"/>
      <c r="GZL85"/>
      <c r="GZM85"/>
      <c r="GZN85"/>
      <c r="GZO85"/>
      <c r="GZP85"/>
      <c r="GZQ85"/>
      <c r="GZR85"/>
      <c r="GZS85"/>
      <c r="GZT85"/>
      <c r="GZU85"/>
      <c r="GZV85"/>
      <c r="GZW85"/>
      <c r="GZX85"/>
      <c r="GZY85"/>
      <c r="GZZ85"/>
      <c r="HAA85"/>
      <c r="HAB85"/>
      <c r="HAC85"/>
      <c r="HAD85"/>
      <c r="HAE85"/>
      <c r="HAF85"/>
      <c r="HAG85"/>
      <c r="HAH85"/>
      <c r="HAI85"/>
      <c r="HAJ85"/>
      <c r="HAK85"/>
      <c r="HAL85"/>
      <c r="HAM85"/>
      <c r="HAN85"/>
      <c r="HAO85"/>
      <c r="HAP85"/>
      <c r="HAQ85"/>
      <c r="HAR85"/>
      <c r="HAS85"/>
      <c r="HAT85"/>
      <c r="HAU85"/>
      <c r="HAV85"/>
      <c r="HAW85"/>
      <c r="HAX85"/>
      <c r="HAY85"/>
      <c r="HAZ85"/>
      <c r="HBA85"/>
      <c r="HBB85"/>
      <c r="HBC85"/>
      <c r="HBD85"/>
      <c r="HBE85"/>
      <c r="HBF85"/>
      <c r="HBG85"/>
      <c r="HBH85"/>
      <c r="HBI85"/>
      <c r="HBJ85"/>
      <c r="HBK85"/>
      <c r="HBL85"/>
      <c r="HBM85"/>
      <c r="HBN85"/>
      <c r="HBO85"/>
      <c r="HBP85"/>
      <c r="HBQ85"/>
      <c r="HBR85"/>
      <c r="HBS85"/>
      <c r="HBT85"/>
      <c r="HBU85"/>
      <c r="HBV85"/>
      <c r="HBW85"/>
      <c r="HBX85"/>
      <c r="HBY85"/>
      <c r="HBZ85"/>
      <c r="HCA85"/>
      <c r="HCB85"/>
      <c r="HCC85"/>
      <c r="HCD85"/>
      <c r="HCE85"/>
      <c r="HCF85"/>
      <c r="HCG85"/>
      <c r="HCH85"/>
      <c r="HCI85"/>
      <c r="HCJ85"/>
      <c r="HCK85"/>
      <c r="HCL85"/>
      <c r="HCM85"/>
      <c r="HCN85"/>
      <c r="HCO85"/>
      <c r="HCP85"/>
      <c r="HCQ85"/>
      <c r="HCR85"/>
      <c r="HCS85"/>
      <c r="HCT85"/>
      <c r="HCU85"/>
      <c r="HCV85"/>
      <c r="HCW85"/>
      <c r="HCX85"/>
      <c r="HCY85"/>
      <c r="HCZ85"/>
      <c r="HDA85"/>
      <c r="HDB85"/>
      <c r="HDC85"/>
      <c r="HDD85"/>
      <c r="HDE85"/>
      <c r="HDF85"/>
      <c r="HDG85"/>
      <c r="HDH85"/>
      <c r="HDI85"/>
      <c r="HDJ85"/>
      <c r="HDK85"/>
      <c r="HDL85"/>
      <c r="HDM85"/>
      <c r="HDN85"/>
      <c r="HDO85"/>
      <c r="HDP85"/>
      <c r="HDQ85"/>
      <c r="HDR85"/>
      <c r="HDS85"/>
      <c r="HDT85"/>
      <c r="HDU85"/>
      <c r="HDV85"/>
      <c r="HDW85"/>
      <c r="HDX85"/>
      <c r="HDY85"/>
      <c r="HDZ85"/>
      <c r="HEA85"/>
      <c r="HEB85"/>
      <c r="HEC85"/>
      <c r="HED85"/>
      <c r="HEE85"/>
      <c r="HEF85"/>
      <c r="HEG85"/>
      <c r="HEH85"/>
      <c r="HEI85"/>
      <c r="HEJ85"/>
      <c r="HEK85"/>
      <c r="HEL85"/>
      <c r="HEM85"/>
      <c r="HEN85"/>
      <c r="HEO85"/>
      <c r="HEP85"/>
      <c r="HEQ85"/>
      <c r="HER85"/>
      <c r="HES85"/>
      <c r="HET85"/>
      <c r="HEU85"/>
      <c r="HEV85"/>
      <c r="HEW85"/>
      <c r="HEX85"/>
      <c r="HEY85"/>
      <c r="HEZ85"/>
      <c r="HFA85"/>
      <c r="HFB85"/>
      <c r="HFC85"/>
      <c r="HFD85"/>
      <c r="HFE85"/>
      <c r="HFF85"/>
      <c r="HFG85"/>
      <c r="HFH85"/>
      <c r="HFI85"/>
      <c r="HFJ85"/>
      <c r="HFK85"/>
      <c r="HFL85"/>
      <c r="HFM85"/>
      <c r="HFN85"/>
      <c r="HFO85"/>
      <c r="HFP85"/>
      <c r="HFQ85"/>
      <c r="HFR85"/>
      <c r="HFS85"/>
      <c r="HFT85"/>
      <c r="HFU85"/>
      <c r="HFV85"/>
      <c r="HFW85"/>
      <c r="HFX85"/>
      <c r="HFY85"/>
      <c r="HFZ85"/>
      <c r="HGA85"/>
      <c r="HGB85"/>
      <c r="HGC85"/>
      <c r="HGD85"/>
      <c r="HGE85"/>
      <c r="HGF85"/>
      <c r="HGG85"/>
      <c r="HGH85"/>
      <c r="HGI85"/>
      <c r="HGJ85"/>
      <c r="HGK85"/>
      <c r="HGL85"/>
      <c r="HGM85"/>
      <c r="HGN85"/>
      <c r="HGO85"/>
      <c r="HGP85"/>
      <c r="HGQ85"/>
      <c r="HGR85"/>
      <c r="HGS85"/>
      <c r="HGT85"/>
      <c r="HGU85"/>
      <c r="HGV85"/>
      <c r="HGW85"/>
      <c r="HGX85"/>
      <c r="HGY85"/>
      <c r="HGZ85"/>
      <c r="HHA85"/>
      <c r="HHB85"/>
      <c r="HHC85"/>
      <c r="HHD85"/>
      <c r="HHE85"/>
      <c r="HHF85"/>
      <c r="HHG85"/>
      <c r="HHH85"/>
      <c r="HHI85"/>
      <c r="HHJ85"/>
      <c r="HHK85"/>
      <c r="HHL85"/>
      <c r="HHM85"/>
      <c r="HHN85"/>
      <c r="HHO85"/>
      <c r="HHP85"/>
      <c r="HHQ85"/>
      <c r="HHR85"/>
      <c r="HHS85"/>
      <c r="HHT85"/>
      <c r="HHU85"/>
      <c r="HHV85"/>
      <c r="HHW85"/>
      <c r="HHX85"/>
      <c r="HHY85"/>
      <c r="HHZ85"/>
      <c r="HIA85"/>
      <c r="HIB85"/>
      <c r="HIC85"/>
      <c r="HID85"/>
      <c r="HIE85"/>
      <c r="HIF85"/>
      <c r="HIG85"/>
      <c r="HIH85"/>
      <c r="HII85"/>
      <c r="HIJ85"/>
      <c r="HIK85"/>
      <c r="HIL85"/>
      <c r="HIM85"/>
      <c r="HIN85"/>
      <c r="HIO85"/>
      <c r="HIP85"/>
      <c r="HIQ85"/>
      <c r="HIR85"/>
      <c r="HIS85"/>
      <c r="HIT85"/>
      <c r="HIU85"/>
      <c r="HIV85"/>
      <c r="HIW85"/>
      <c r="HIX85"/>
      <c r="HIY85"/>
      <c r="HIZ85"/>
      <c r="HJA85"/>
      <c r="HJB85"/>
      <c r="HJC85"/>
      <c r="HJD85"/>
      <c r="HJE85"/>
      <c r="HJF85"/>
      <c r="HJG85"/>
      <c r="HJH85"/>
      <c r="HJI85"/>
      <c r="HJJ85"/>
      <c r="HJK85"/>
      <c r="HJL85"/>
      <c r="HJM85"/>
      <c r="HJN85"/>
      <c r="HJO85"/>
      <c r="HJP85"/>
      <c r="HJQ85"/>
      <c r="HJR85"/>
      <c r="HJS85"/>
      <c r="HJT85"/>
      <c r="HJU85"/>
      <c r="HJV85"/>
      <c r="HJW85"/>
      <c r="HJX85"/>
      <c r="HJY85"/>
      <c r="HJZ85"/>
      <c r="HKA85"/>
      <c r="HKB85"/>
      <c r="HKC85"/>
      <c r="HKD85"/>
      <c r="HKE85"/>
      <c r="HKF85"/>
      <c r="HKG85"/>
      <c r="HKH85"/>
      <c r="HKI85"/>
      <c r="HKJ85"/>
      <c r="HKK85"/>
      <c r="HKL85"/>
      <c r="HKM85"/>
      <c r="HKN85"/>
      <c r="HKO85"/>
      <c r="HKP85"/>
      <c r="HKQ85"/>
      <c r="HKR85"/>
      <c r="HKS85"/>
      <c r="HKT85"/>
      <c r="HKU85"/>
      <c r="HKV85"/>
      <c r="HKW85"/>
      <c r="HKX85"/>
      <c r="HKY85"/>
      <c r="HKZ85"/>
      <c r="HLA85"/>
      <c r="HLB85"/>
      <c r="HLC85"/>
      <c r="HLD85"/>
      <c r="HLE85"/>
      <c r="HLF85"/>
      <c r="HLG85"/>
      <c r="HLH85"/>
      <c r="HLI85"/>
      <c r="HLJ85"/>
      <c r="HLK85"/>
      <c r="HLL85"/>
      <c r="HLM85"/>
      <c r="HLN85"/>
      <c r="HLO85"/>
      <c r="HLP85"/>
      <c r="HLQ85"/>
      <c r="HLR85"/>
      <c r="HLS85"/>
      <c r="HLT85"/>
      <c r="HLU85"/>
      <c r="HLV85"/>
      <c r="HLW85"/>
      <c r="HLX85"/>
      <c r="HLY85"/>
      <c r="HLZ85"/>
      <c r="HMA85"/>
      <c r="HMB85"/>
      <c r="HMC85"/>
      <c r="HMD85"/>
      <c r="HME85"/>
      <c r="HMF85"/>
      <c r="HMG85"/>
      <c r="HMH85"/>
      <c r="HMI85"/>
      <c r="HMJ85"/>
      <c r="HMK85"/>
      <c r="HML85"/>
      <c r="HMM85"/>
      <c r="HMN85"/>
      <c r="HMO85"/>
      <c r="HMP85"/>
      <c r="HMQ85"/>
      <c r="HMR85"/>
      <c r="HMS85"/>
      <c r="HMT85"/>
      <c r="HMU85"/>
      <c r="HMV85"/>
      <c r="HMW85"/>
      <c r="HMX85"/>
      <c r="HMY85"/>
      <c r="HMZ85"/>
      <c r="HNA85"/>
      <c r="HNB85"/>
      <c r="HNC85"/>
      <c r="HND85"/>
      <c r="HNE85"/>
      <c r="HNF85"/>
      <c r="HNG85"/>
      <c r="HNH85"/>
      <c r="HNI85"/>
      <c r="HNJ85"/>
      <c r="HNK85"/>
      <c r="HNL85"/>
      <c r="HNM85"/>
      <c r="HNN85"/>
      <c r="HNO85"/>
      <c r="HNP85"/>
      <c r="HNQ85"/>
      <c r="HNR85"/>
      <c r="HNS85"/>
      <c r="HNT85"/>
      <c r="HNU85"/>
      <c r="HNV85"/>
      <c r="HNW85"/>
      <c r="HNX85"/>
      <c r="HNY85"/>
      <c r="HNZ85"/>
      <c r="HOA85"/>
      <c r="HOB85"/>
      <c r="HOC85"/>
      <c r="HOD85"/>
      <c r="HOE85"/>
      <c r="HOF85"/>
      <c r="HOG85"/>
      <c r="HOH85"/>
      <c r="HOI85"/>
      <c r="HOJ85"/>
      <c r="HOK85"/>
      <c r="HOL85"/>
      <c r="HOM85"/>
      <c r="HON85"/>
      <c r="HOO85"/>
      <c r="HOP85"/>
      <c r="HOQ85"/>
      <c r="HOR85"/>
      <c r="HOS85"/>
      <c r="HOT85"/>
      <c r="HOU85"/>
      <c r="HOV85"/>
      <c r="HOW85"/>
      <c r="HOX85"/>
      <c r="HOY85"/>
      <c r="HOZ85"/>
      <c r="HPA85"/>
      <c r="HPB85"/>
      <c r="HPC85"/>
      <c r="HPD85"/>
      <c r="HPE85"/>
      <c r="HPF85"/>
      <c r="HPG85"/>
      <c r="HPH85"/>
      <c r="HPI85"/>
      <c r="HPJ85"/>
      <c r="HPK85"/>
      <c r="HPL85"/>
      <c r="HPM85"/>
      <c r="HPN85"/>
      <c r="HPO85"/>
      <c r="HPP85"/>
      <c r="HPQ85"/>
      <c r="HPR85"/>
      <c r="HPS85"/>
      <c r="HPT85"/>
      <c r="HPU85"/>
      <c r="HPV85"/>
      <c r="HPW85"/>
      <c r="HPX85"/>
      <c r="HPY85"/>
      <c r="HPZ85"/>
      <c r="HQA85"/>
      <c r="HQB85"/>
      <c r="HQC85"/>
      <c r="HQD85"/>
      <c r="HQE85"/>
      <c r="HQF85"/>
      <c r="HQG85"/>
      <c r="HQH85"/>
      <c r="HQI85"/>
      <c r="HQJ85"/>
      <c r="HQK85"/>
      <c r="HQL85"/>
      <c r="HQM85"/>
      <c r="HQN85"/>
      <c r="HQO85"/>
      <c r="HQP85"/>
      <c r="HQQ85"/>
      <c r="HQR85"/>
      <c r="HQS85"/>
      <c r="HQT85"/>
      <c r="HQU85"/>
      <c r="HQV85"/>
      <c r="HQW85"/>
      <c r="HQX85"/>
      <c r="HQY85"/>
      <c r="HQZ85"/>
      <c r="HRA85"/>
      <c r="HRB85"/>
      <c r="HRC85"/>
      <c r="HRD85"/>
      <c r="HRE85"/>
      <c r="HRF85"/>
      <c r="HRG85"/>
      <c r="HRH85"/>
      <c r="HRI85"/>
      <c r="HRJ85"/>
      <c r="HRK85"/>
      <c r="HRL85"/>
      <c r="HRM85"/>
      <c r="HRN85"/>
      <c r="HRO85"/>
      <c r="HRP85"/>
      <c r="HRQ85"/>
      <c r="HRR85"/>
      <c r="HRS85"/>
      <c r="HRT85"/>
      <c r="HRU85"/>
      <c r="HRV85"/>
      <c r="HRW85"/>
      <c r="HRX85"/>
      <c r="HRY85"/>
      <c r="HRZ85"/>
      <c r="HSA85"/>
      <c r="HSB85"/>
      <c r="HSC85"/>
      <c r="HSD85"/>
      <c r="HSE85"/>
      <c r="HSF85"/>
      <c r="HSG85"/>
      <c r="HSH85"/>
      <c r="HSI85"/>
      <c r="HSJ85"/>
      <c r="HSK85"/>
      <c r="HSL85"/>
      <c r="HSM85"/>
      <c r="HSN85"/>
      <c r="HSO85"/>
      <c r="HSP85"/>
      <c r="HSQ85"/>
      <c r="HSR85"/>
      <c r="HSS85"/>
      <c r="HST85"/>
      <c r="HSU85"/>
      <c r="HSV85"/>
      <c r="HSW85"/>
      <c r="HSX85"/>
      <c r="HSY85"/>
      <c r="HSZ85"/>
      <c r="HTA85"/>
      <c r="HTB85"/>
      <c r="HTC85"/>
      <c r="HTD85"/>
      <c r="HTE85"/>
      <c r="HTF85"/>
      <c r="HTG85"/>
      <c r="HTH85"/>
      <c r="HTI85"/>
      <c r="HTJ85"/>
      <c r="HTK85"/>
      <c r="HTL85"/>
      <c r="HTM85"/>
      <c r="HTN85"/>
      <c r="HTO85"/>
      <c r="HTP85"/>
      <c r="HTQ85"/>
      <c r="HTR85"/>
      <c r="HTS85"/>
      <c r="HTT85"/>
      <c r="HTU85"/>
      <c r="HTV85"/>
      <c r="HTW85"/>
      <c r="HTX85"/>
      <c r="HTY85"/>
      <c r="HTZ85"/>
      <c r="HUA85"/>
      <c r="HUB85"/>
      <c r="HUC85"/>
      <c r="HUD85"/>
      <c r="HUE85"/>
      <c r="HUF85"/>
      <c r="HUG85"/>
      <c r="HUH85"/>
      <c r="HUI85"/>
      <c r="HUJ85"/>
      <c r="HUK85"/>
      <c r="HUL85"/>
      <c r="HUM85"/>
      <c r="HUN85"/>
      <c r="HUO85"/>
      <c r="HUP85"/>
      <c r="HUQ85"/>
      <c r="HUR85"/>
      <c r="HUS85"/>
      <c r="HUT85"/>
      <c r="HUU85"/>
      <c r="HUV85"/>
      <c r="HUW85"/>
      <c r="HUX85"/>
      <c r="HUY85"/>
      <c r="HUZ85"/>
      <c r="HVA85"/>
      <c r="HVB85"/>
      <c r="HVC85"/>
      <c r="HVD85"/>
      <c r="HVE85"/>
      <c r="HVF85"/>
      <c r="HVG85"/>
      <c r="HVH85"/>
      <c r="HVI85"/>
      <c r="HVJ85"/>
      <c r="HVK85"/>
      <c r="HVL85"/>
      <c r="HVM85"/>
      <c r="HVN85"/>
      <c r="HVO85"/>
      <c r="HVP85"/>
      <c r="HVQ85"/>
      <c r="HVR85"/>
      <c r="HVS85"/>
      <c r="HVT85"/>
      <c r="HVU85"/>
      <c r="HVV85"/>
      <c r="HVW85"/>
      <c r="HVX85"/>
      <c r="HVY85"/>
      <c r="HVZ85"/>
      <c r="HWA85"/>
      <c r="HWB85"/>
      <c r="HWC85"/>
      <c r="HWD85"/>
      <c r="HWE85"/>
      <c r="HWF85"/>
      <c r="HWG85"/>
      <c r="HWH85"/>
      <c r="HWI85"/>
      <c r="HWJ85"/>
      <c r="HWK85"/>
      <c r="HWL85"/>
      <c r="HWM85"/>
      <c r="HWN85"/>
      <c r="HWO85"/>
      <c r="HWP85"/>
      <c r="HWQ85"/>
      <c r="HWR85"/>
      <c r="HWS85"/>
      <c r="HWT85"/>
      <c r="HWU85"/>
      <c r="HWV85"/>
      <c r="HWW85"/>
      <c r="HWX85"/>
      <c r="HWY85"/>
      <c r="HWZ85"/>
      <c r="HXA85"/>
      <c r="HXB85"/>
      <c r="HXC85"/>
      <c r="HXD85"/>
      <c r="HXE85"/>
      <c r="HXF85"/>
      <c r="HXG85"/>
      <c r="HXH85"/>
      <c r="HXI85"/>
      <c r="HXJ85"/>
      <c r="HXK85"/>
      <c r="HXL85"/>
      <c r="HXM85"/>
      <c r="HXN85"/>
      <c r="HXO85"/>
      <c r="HXP85"/>
      <c r="HXQ85"/>
      <c r="HXR85"/>
      <c r="HXS85"/>
      <c r="HXT85"/>
      <c r="HXU85"/>
      <c r="HXV85"/>
      <c r="HXW85"/>
      <c r="HXX85"/>
      <c r="HXY85"/>
      <c r="HXZ85"/>
      <c r="HYA85"/>
      <c r="HYB85"/>
      <c r="HYC85"/>
      <c r="HYD85"/>
      <c r="HYE85"/>
      <c r="HYF85"/>
      <c r="HYG85"/>
      <c r="HYH85"/>
      <c r="HYI85"/>
      <c r="HYJ85"/>
      <c r="HYK85"/>
      <c r="HYL85"/>
      <c r="HYM85"/>
      <c r="HYN85"/>
      <c r="HYO85"/>
      <c r="HYP85"/>
      <c r="HYQ85"/>
      <c r="HYR85"/>
      <c r="HYS85"/>
      <c r="HYT85"/>
      <c r="HYU85"/>
      <c r="HYV85"/>
      <c r="HYW85"/>
      <c r="HYX85"/>
      <c r="HYY85"/>
      <c r="HYZ85"/>
      <c r="HZA85"/>
      <c r="HZB85"/>
      <c r="HZC85"/>
      <c r="HZD85"/>
      <c r="HZE85"/>
      <c r="HZF85"/>
      <c r="HZG85"/>
      <c r="HZH85"/>
      <c r="HZI85"/>
      <c r="HZJ85"/>
      <c r="HZK85"/>
      <c r="HZL85"/>
      <c r="HZM85"/>
      <c r="HZN85"/>
      <c r="HZO85"/>
      <c r="HZP85"/>
      <c r="HZQ85"/>
      <c r="HZR85"/>
      <c r="HZS85"/>
      <c r="HZT85"/>
      <c r="HZU85"/>
      <c r="HZV85"/>
      <c r="HZW85"/>
      <c r="HZX85"/>
      <c r="HZY85"/>
      <c r="HZZ85"/>
      <c r="IAA85"/>
      <c r="IAB85"/>
      <c r="IAC85"/>
      <c r="IAD85"/>
      <c r="IAE85"/>
      <c r="IAF85"/>
      <c r="IAG85"/>
      <c r="IAH85"/>
      <c r="IAI85"/>
      <c r="IAJ85"/>
      <c r="IAK85"/>
      <c r="IAL85"/>
      <c r="IAM85"/>
      <c r="IAN85"/>
      <c r="IAO85"/>
      <c r="IAP85"/>
      <c r="IAQ85"/>
      <c r="IAR85"/>
      <c r="IAS85"/>
      <c r="IAT85"/>
      <c r="IAU85"/>
      <c r="IAV85"/>
      <c r="IAW85"/>
      <c r="IAX85"/>
      <c r="IAY85"/>
      <c r="IAZ85"/>
      <c r="IBA85"/>
      <c r="IBB85"/>
      <c r="IBC85"/>
      <c r="IBD85"/>
      <c r="IBE85"/>
      <c r="IBF85"/>
      <c r="IBG85"/>
      <c r="IBH85"/>
      <c r="IBI85"/>
      <c r="IBJ85"/>
      <c r="IBK85"/>
      <c r="IBL85"/>
      <c r="IBM85"/>
      <c r="IBN85"/>
      <c r="IBO85"/>
      <c r="IBP85"/>
      <c r="IBQ85"/>
      <c r="IBR85"/>
      <c r="IBS85"/>
      <c r="IBT85"/>
      <c r="IBU85"/>
      <c r="IBV85"/>
      <c r="IBW85"/>
      <c r="IBX85"/>
      <c r="IBY85"/>
      <c r="IBZ85"/>
      <c r="ICA85"/>
      <c r="ICB85"/>
      <c r="ICC85"/>
      <c r="ICD85"/>
      <c r="ICE85"/>
      <c r="ICF85"/>
      <c r="ICG85"/>
      <c r="ICH85"/>
      <c r="ICI85"/>
      <c r="ICJ85"/>
      <c r="ICK85"/>
      <c r="ICL85"/>
      <c r="ICM85"/>
      <c r="ICN85"/>
      <c r="ICO85"/>
      <c r="ICP85"/>
      <c r="ICQ85"/>
      <c r="ICR85"/>
      <c r="ICS85"/>
      <c r="ICT85"/>
      <c r="ICU85"/>
      <c r="ICV85"/>
      <c r="ICW85"/>
      <c r="ICX85"/>
      <c r="ICY85"/>
      <c r="ICZ85"/>
      <c r="IDA85"/>
      <c r="IDB85"/>
      <c r="IDC85"/>
      <c r="IDD85"/>
      <c r="IDE85"/>
      <c r="IDF85"/>
      <c r="IDG85"/>
      <c r="IDH85"/>
      <c r="IDI85"/>
      <c r="IDJ85"/>
      <c r="IDK85"/>
      <c r="IDL85"/>
      <c r="IDM85"/>
      <c r="IDN85"/>
      <c r="IDO85"/>
      <c r="IDP85"/>
      <c r="IDQ85"/>
      <c r="IDR85"/>
      <c r="IDS85"/>
      <c r="IDT85"/>
      <c r="IDU85"/>
      <c r="IDV85"/>
      <c r="IDW85"/>
      <c r="IDX85"/>
      <c r="IDY85"/>
      <c r="IDZ85"/>
      <c r="IEA85"/>
      <c r="IEB85"/>
      <c r="IEC85"/>
      <c r="IED85"/>
      <c r="IEE85"/>
      <c r="IEF85"/>
      <c r="IEG85"/>
      <c r="IEH85"/>
      <c r="IEI85"/>
      <c r="IEJ85"/>
      <c r="IEK85"/>
      <c r="IEL85"/>
      <c r="IEM85"/>
      <c r="IEN85"/>
      <c r="IEO85"/>
      <c r="IEP85"/>
      <c r="IEQ85"/>
      <c r="IER85"/>
      <c r="IES85"/>
      <c r="IET85"/>
      <c r="IEU85"/>
      <c r="IEV85"/>
      <c r="IEW85"/>
      <c r="IEX85"/>
      <c r="IEY85"/>
      <c r="IEZ85"/>
      <c r="IFA85"/>
      <c r="IFB85"/>
      <c r="IFC85"/>
      <c r="IFD85"/>
      <c r="IFE85"/>
      <c r="IFF85"/>
      <c r="IFG85"/>
      <c r="IFH85"/>
      <c r="IFI85"/>
      <c r="IFJ85"/>
      <c r="IFK85"/>
      <c r="IFL85"/>
      <c r="IFM85"/>
      <c r="IFN85"/>
      <c r="IFO85"/>
      <c r="IFP85"/>
      <c r="IFQ85"/>
      <c r="IFR85"/>
      <c r="IFS85"/>
      <c r="IFT85"/>
      <c r="IFU85"/>
      <c r="IFV85"/>
      <c r="IFW85"/>
      <c r="IFX85"/>
      <c r="IFY85"/>
      <c r="IFZ85"/>
      <c r="IGA85"/>
      <c r="IGB85"/>
      <c r="IGC85"/>
      <c r="IGD85"/>
      <c r="IGE85"/>
      <c r="IGF85"/>
      <c r="IGG85"/>
      <c r="IGH85"/>
      <c r="IGI85"/>
      <c r="IGJ85"/>
      <c r="IGK85"/>
      <c r="IGL85"/>
      <c r="IGM85"/>
      <c r="IGN85"/>
      <c r="IGO85"/>
      <c r="IGP85"/>
      <c r="IGQ85"/>
      <c r="IGR85"/>
      <c r="IGS85"/>
      <c r="IGT85"/>
      <c r="IGU85"/>
      <c r="IGV85"/>
      <c r="IGW85"/>
      <c r="IGX85"/>
      <c r="IGY85"/>
      <c r="IGZ85"/>
      <c r="IHA85"/>
      <c r="IHB85"/>
      <c r="IHC85"/>
      <c r="IHD85"/>
      <c r="IHE85"/>
      <c r="IHF85"/>
      <c r="IHG85"/>
      <c r="IHH85"/>
      <c r="IHI85"/>
      <c r="IHJ85"/>
      <c r="IHK85"/>
      <c r="IHL85"/>
      <c r="IHM85"/>
      <c r="IHN85"/>
      <c r="IHO85"/>
      <c r="IHP85"/>
      <c r="IHQ85"/>
      <c r="IHR85"/>
      <c r="IHS85"/>
      <c r="IHT85"/>
      <c r="IHU85"/>
      <c r="IHV85"/>
      <c r="IHW85"/>
      <c r="IHX85"/>
      <c r="IHY85"/>
      <c r="IHZ85"/>
      <c r="IIA85"/>
      <c r="IIB85"/>
      <c r="IIC85"/>
      <c r="IID85"/>
      <c r="IIE85"/>
      <c r="IIF85"/>
      <c r="IIG85"/>
      <c r="IIH85"/>
      <c r="III85"/>
      <c r="IIJ85"/>
      <c r="IIK85"/>
      <c r="IIL85"/>
      <c r="IIM85"/>
      <c r="IIN85"/>
      <c r="IIO85"/>
      <c r="IIP85"/>
      <c r="IIQ85"/>
      <c r="IIR85"/>
      <c r="IIS85"/>
      <c r="IIT85"/>
      <c r="IIU85"/>
      <c r="IIV85"/>
      <c r="IIW85"/>
      <c r="IIX85"/>
      <c r="IIY85"/>
      <c r="IIZ85"/>
      <c r="IJA85"/>
      <c r="IJB85"/>
      <c r="IJC85"/>
      <c r="IJD85"/>
      <c r="IJE85"/>
      <c r="IJF85"/>
      <c r="IJG85"/>
      <c r="IJH85"/>
      <c r="IJI85"/>
      <c r="IJJ85"/>
      <c r="IJK85"/>
      <c r="IJL85"/>
      <c r="IJM85"/>
      <c r="IJN85"/>
      <c r="IJO85"/>
      <c r="IJP85"/>
      <c r="IJQ85"/>
      <c r="IJR85"/>
      <c r="IJS85"/>
      <c r="IJT85"/>
      <c r="IJU85"/>
      <c r="IJV85"/>
      <c r="IJW85"/>
      <c r="IJX85"/>
      <c r="IJY85"/>
      <c r="IJZ85"/>
      <c r="IKA85"/>
      <c r="IKB85"/>
      <c r="IKC85"/>
      <c r="IKD85"/>
      <c r="IKE85"/>
      <c r="IKF85"/>
      <c r="IKG85"/>
      <c r="IKH85"/>
      <c r="IKI85"/>
      <c r="IKJ85"/>
      <c r="IKK85"/>
      <c r="IKL85"/>
      <c r="IKM85"/>
      <c r="IKN85"/>
      <c r="IKO85"/>
      <c r="IKP85"/>
      <c r="IKQ85"/>
      <c r="IKR85"/>
      <c r="IKS85"/>
      <c r="IKT85"/>
      <c r="IKU85"/>
      <c r="IKV85"/>
      <c r="IKW85"/>
      <c r="IKX85"/>
      <c r="IKY85"/>
      <c r="IKZ85"/>
      <c r="ILA85"/>
      <c r="ILB85"/>
      <c r="ILC85"/>
      <c r="ILD85"/>
      <c r="ILE85"/>
      <c r="ILF85"/>
      <c r="ILG85"/>
      <c r="ILH85"/>
      <c r="ILI85"/>
      <c r="ILJ85"/>
      <c r="ILK85"/>
      <c r="ILL85"/>
      <c r="ILM85"/>
      <c r="ILN85"/>
      <c r="ILO85"/>
      <c r="ILP85"/>
      <c r="ILQ85"/>
      <c r="ILR85"/>
      <c r="ILS85"/>
      <c r="ILT85"/>
      <c r="ILU85"/>
      <c r="ILV85"/>
      <c r="ILW85"/>
      <c r="ILX85"/>
      <c r="ILY85"/>
      <c r="ILZ85"/>
      <c r="IMA85"/>
      <c r="IMB85"/>
      <c r="IMC85"/>
      <c r="IMD85"/>
      <c r="IME85"/>
      <c r="IMF85"/>
      <c r="IMG85"/>
      <c r="IMH85"/>
      <c r="IMI85"/>
      <c r="IMJ85"/>
      <c r="IMK85"/>
      <c r="IML85"/>
      <c r="IMM85"/>
      <c r="IMN85"/>
      <c r="IMO85"/>
      <c r="IMP85"/>
      <c r="IMQ85"/>
      <c r="IMR85"/>
      <c r="IMS85"/>
      <c r="IMT85"/>
      <c r="IMU85"/>
      <c r="IMV85"/>
      <c r="IMW85"/>
      <c r="IMX85"/>
      <c r="IMY85"/>
      <c r="IMZ85"/>
      <c r="INA85"/>
      <c r="INB85"/>
      <c r="INC85"/>
      <c r="IND85"/>
      <c r="INE85"/>
      <c r="INF85"/>
      <c r="ING85"/>
      <c r="INH85"/>
      <c r="INI85"/>
      <c r="INJ85"/>
      <c r="INK85"/>
      <c r="INL85"/>
      <c r="INM85"/>
      <c r="INN85"/>
      <c r="INO85"/>
      <c r="INP85"/>
      <c r="INQ85"/>
      <c r="INR85"/>
      <c r="INS85"/>
      <c r="INT85"/>
      <c r="INU85"/>
      <c r="INV85"/>
      <c r="INW85"/>
      <c r="INX85"/>
      <c r="INY85"/>
      <c r="INZ85"/>
      <c r="IOA85"/>
      <c r="IOB85"/>
      <c r="IOC85"/>
      <c r="IOD85"/>
      <c r="IOE85"/>
      <c r="IOF85"/>
      <c r="IOG85"/>
      <c r="IOH85"/>
      <c r="IOI85"/>
      <c r="IOJ85"/>
      <c r="IOK85"/>
      <c r="IOL85"/>
      <c r="IOM85"/>
      <c r="ION85"/>
      <c r="IOO85"/>
      <c r="IOP85"/>
      <c r="IOQ85"/>
      <c r="IOR85"/>
      <c r="IOS85"/>
      <c r="IOT85"/>
      <c r="IOU85"/>
      <c r="IOV85"/>
      <c r="IOW85"/>
      <c r="IOX85"/>
      <c r="IOY85"/>
      <c r="IOZ85"/>
      <c r="IPA85"/>
      <c r="IPB85"/>
      <c r="IPC85"/>
      <c r="IPD85"/>
      <c r="IPE85"/>
      <c r="IPF85"/>
      <c r="IPG85"/>
      <c r="IPH85"/>
      <c r="IPI85"/>
      <c r="IPJ85"/>
      <c r="IPK85"/>
      <c r="IPL85"/>
      <c r="IPM85"/>
      <c r="IPN85"/>
      <c r="IPO85"/>
      <c r="IPP85"/>
      <c r="IPQ85"/>
      <c r="IPR85"/>
      <c r="IPS85"/>
      <c r="IPT85"/>
      <c r="IPU85"/>
      <c r="IPV85"/>
      <c r="IPW85"/>
      <c r="IPX85"/>
      <c r="IPY85"/>
      <c r="IPZ85"/>
      <c r="IQA85"/>
      <c r="IQB85"/>
      <c r="IQC85"/>
      <c r="IQD85"/>
      <c r="IQE85"/>
      <c r="IQF85"/>
      <c r="IQG85"/>
      <c r="IQH85"/>
      <c r="IQI85"/>
      <c r="IQJ85"/>
      <c r="IQK85"/>
      <c r="IQL85"/>
      <c r="IQM85"/>
      <c r="IQN85"/>
      <c r="IQO85"/>
      <c r="IQP85"/>
      <c r="IQQ85"/>
      <c r="IQR85"/>
      <c r="IQS85"/>
      <c r="IQT85"/>
      <c r="IQU85"/>
      <c r="IQV85"/>
      <c r="IQW85"/>
      <c r="IQX85"/>
      <c r="IQY85"/>
      <c r="IQZ85"/>
      <c r="IRA85"/>
      <c r="IRB85"/>
      <c r="IRC85"/>
      <c r="IRD85"/>
      <c r="IRE85"/>
      <c r="IRF85"/>
      <c r="IRG85"/>
      <c r="IRH85"/>
      <c r="IRI85"/>
      <c r="IRJ85"/>
      <c r="IRK85"/>
      <c r="IRL85"/>
      <c r="IRM85"/>
      <c r="IRN85"/>
      <c r="IRO85"/>
      <c r="IRP85"/>
      <c r="IRQ85"/>
      <c r="IRR85"/>
      <c r="IRS85"/>
      <c r="IRT85"/>
      <c r="IRU85"/>
      <c r="IRV85"/>
      <c r="IRW85"/>
      <c r="IRX85"/>
      <c r="IRY85"/>
      <c r="IRZ85"/>
      <c r="ISA85"/>
      <c r="ISB85"/>
      <c r="ISC85"/>
      <c r="ISD85"/>
      <c r="ISE85"/>
      <c r="ISF85"/>
      <c r="ISG85"/>
      <c r="ISH85"/>
      <c r="ISI85"/>
      <c r="ISJ85"/>
      <c r="ISK85"/>
      <c r="ISL85"/>
      <c r="ISM85"/>
      <c r="ISN85"/>
      <c r="ISO85"/>
      <c r="ISP85"/>
      <c r="ISQ85"/>
      <c r="ISR85"/>
      <c r="ISS85"/>
      <c r="IST85"/>
      <c r="ISU85"/>
      <c r="ISV85"/>
      <c r="ISW85"/>
      <c r="ISX85"/>
      <c r="ISY85"/>
      <c r="ISZ85"/>
      <c r="ITA85"/>
      <c r="ITB85"/>
      <c r="ITC85"/>
      <c r="ITD85"/>
      <c r="ITE85"/>
      <c r="ITF85"/>
      <c r="ITG85"/>
      <c r="ITH85"/>
      <c r="ITI85"/>
      <c r="ITJ85"/>
      <c r="ITK85"/>
      <c r="ITL85"/>
      <c r="ITM85"/>
      <c r="ITN85"/>
      <c r="ITO85"/>
      <c r="ITP85"/>
      <c r="ITQ85"/>
      <c r="ITR85"/>
      <c r="ITS85"/>
      <c r="ITT85"/>
      <c r="ITU85"/>
      <c r="ITV85"/>
      <c r="ITW85"/>
      <c r="ITX85"/>
      <c r="ITY85"/>
      <c r="ITZ85"/>
      <c r="IUA85"/>
      <c r="IUB85"/>
      <c r="IUC85"/>
      <c r="IUD85"/>
      <c r="IUE85"/>
      <c r="IUF85"/>
      <c r="IUG85"/>
      <c r="IUH85"/>
      <c r="IUI85"/>
      <c r="IUJ85"/>
      <c r="IUK85"/>
      <c r="IUL85"/>
      <c r="IUM85"/>
      <c r="IUN85"/>
      <c r="IUO85"/>
      <c r="IUP85"/>
      <c r="IUQ85"/>
      <c r="IUR85"/>
      <c r="IUS85"/>
      <c r="IUT85"/>
      <c r="IUU85"/>
      <c r="IUV85"/>
      <c r="IUW85"/>
      <c r="IUX85"/>
      <c r="IUY85"/>
      <c r="IUZ85"/>
      <c r="IVA85"/>
      <c r="IVB85"/>
      <c r="IVC85"/>
      <c r="IVD85"/>
      <c r="IVE85"/>
      <c r="IVF85"/>
      <c r="IVG85"/>
      <c r="IVH85"/>
      <c r="IVI85"/>
      <c r="IVJ85"/>
      <c r="IVK85"/>
      <c r="IVL85"/>
      <c r="IVM85"/>
      <c r="IVN85"/>
      <c r="IVO85"/>
      <c r="IVP85"/>
      <c r="IVQ85"/>
      <c r="IVR85"/>
      <c r="IVS85"/>
      <c r="IVT85"/>
      <c r="IVU85"/>
      <c r="IVV85"/>
      <c r="IVW85"/>
      <c r="IVX85"/>
      <c r="IVY85"/>
      <c r="IVZ85"/>
      <c r="IWA85"/>
      <c r="IWB85"/>
      <c r="IWC85"/>
      <c r="IWD85"/>
      <c r="IWE85"/>
      <c r="IWF85"/>
      <c r="IWG85"/>
      <c r="IWH85"/>
      <c r="IWI85"/>
      <c r="IWJ85"/>
      <c r="IWK85"/>
      <c r="IWL85"/>
      <c r="IWM85"/>
      <c r="IWN85"/>
      <c r="IWO85"/>
      <c r="IWP85"/>
      <c r="IWQ85"/>
      <c r="IWR85"/>
      <c r="IWS85"/>
      <c r="IWT85"/>
      <c r="IWU85"/>
      <c r="IWV85"/>
      <c r="IWW85"/>
      <c r="IWX85"/>
      <c r="IWY85"/>
      <c r="IWZ85"/>
      <c r="IXA85"/>
      <c r="IXB85"/>
      <c r="IXC85"/>
      <c r="IXD85"/>
      <c r="IXE85"/>
      <c r="IXF85"/>
      <c r="IXG85"/>
      <c r="IXH85"/>
      <c r="IXI85"/>
      <c r="IXJ85"/>
      <c r="IXK85"/>
      <c r="IXL85"/>
      <c r="IXM85"/>
      <c r="IXN85"/>
      <c r="IXO85"/>
      <c r="IXP85"/>
      <c r="IXQ85"/>
      <c r="IXR85"/>
      <c r="IXS85"/>
      <c r="IXT85"/>
      <c r="IXU85"/>
      <c r="IXV85"/>
      <c r="IXW85"/>
      <c r="IXX85"/>
      <c r="IXY85"/>
      <c r="IXZ85"/>
      <c r="IYA85"/>
      <c r="IYB85"/>
      <c r="IYC85"/>
      <c r="IYD85"/>
      <c r="IYE85"/>
      <c r="IYF85"/>
      <c r="IYG85"/>
      <c r="IYH85"/>
      <c r="IYI85"/>
      <c r="IYJ85"/>
      <c r="IYK85"/>
      <c r="IYL85"/>
      <c r="IYM85"/>
      <c r="IYN85"/>
      <c r="IYO85"/>
      <c r="IYP85"/>
      <c r="IYQ85"/>
      <c r="IYR85"/>
      <c r="IYS85"/>
      <c r="IYT85"/>
      <c r="IYU85"/>
      <c r="IYV85"/>
      <c r="IYW85"/>
      <c r="IYX85"/>
      <c r="IYY85"/>
      <c r="IYZ85"/>
      <c r="IZA85"/>
      <c r="IZB85"/>
      <c r="IZC85"/>
      <c r="IZD85"/>
      <c r="IZE85"/>
      <c r="IZF85"/>
      <c r="IZG85"/>
      <c r="IZH85"/>
      <c r="IZI85"/>
      <c r="IZJ85"/>
      <c r="IZK85"/>
      <c r="IZL85"/>
      <c r="IZM85"/>
      <c r="IZN85"/>
      <c r="IZO85"/>
      <c r="IZP85"/>
      <c r="IZQ85"/>
      <c r="IZR85"/>
      <c r="IZS85"/>
      <c r="IZT85"/>
      <c r="IZU85"/>
      <c r="IZV85"/>
      <c r="IZW85"/>
      <c r="IZX85"/>
      <c r="IZY85"/>
      <c r="IZZ85"/>
      <c r="JAA85"/>
      <c r="JAB85"/>
      <c r="JAC85"/>
      <c r="JAD85"/>
      <c r="JAE85"/>
      <c r="JAF85"/>
      <c r="JAG85"/>
      <c r="JAH85"/>
      <c r="JAI85"/>
      <c r="JAJ85"/>
      <c r="JAK85"/>
      <c r="JAL85"/>
      <c r="JAM85"/>
      <c r="JAN85"/>
      <c r="JAO85"/>
      <c r="JAP85"/>
      <c r="JAQ85"/>
      <c r="JAR85"/>
      <c r="JAS85"/>
      <c r="JAT85"/>
      <c r="JAU85"/>
      <c r="JAV85"/>
      <c r="JAW85"/>
      <c r="JAX85"/>
      <c r="JAY85"/>
      <c r="JAZ85"/>
      <c r="JBA85"/>
      <c r="JBB85"/>
      <c r="JBC85"/>
      <c r="JBD85"/>
      <c r="JBE85"/>
      <c r="JBF85"/>
      <c r="JBG85"/>
      <c r="JBH85"/>
      <c r="JBI85"/>
      <c r="JBJ85"/>
      <c r="JBK85"/>
      <c r="JBL85"/>
      <c r="JBM85"/>
      <c r="JBN85"/>
      <c r="JBO85"/>
      <c r="JBP85"/>
      <c r="JBQ85"/>
      <c r="JBR85"/>
      <c r="JBS85"/>
      <c r="JBT85"/>
      <c r="JBU85"/>
      <c r="JBV85"/>
      <c r="JBW85"/>
      <c r="JBX85"/>
      <c r="JBY85"/>
      <c r="JBZ85"/>
      <c r="JCA85"/>
      <c r="JCB85"/>
      <c r="JCC85"/>
      <c r="JCD85"/>
      <c r="JCE85"/>
      <c r="JCF85"/>
      <c r="JCG85"/>
      <c r="JCH85"/>
      <c r="JCI85"/>
      <c r="JCJ85"/>
      <c r="JCK85"/>
      <c r="JCL85"/>
      <c r="JCM85"/>
      <c r="JCN85"/>
      <c r="JCO85"/>
      <c r="JCP85"/>
      <c r="JCQ85"/>
      <c r="JCR85"/>
      <c r="JCS85"/>
      <c r="JCT85"/>
      <c r="JCU85"/>
      <c r="JCV85"/>
      <c r="JCW85"/>
      <c r="JCX85"/>
      <c r="JCY85"/>
      <c r="JCZ85"/>
      <c r="JDA85"/>
      <c r="JDB85"/>
      <c r="JDC85"/>
      <c r="JDD85"/>
      <c r="JDE85"/>
      <c r="JDF85"/>
      <c r="JDG85"/>
      <c r="JDH85"/>
      <c r="JDI85"/>
      <c r="JDJ85"/>
      <c r="JDK85"/>
      <c r="JDL85"/>
      <c r="JDM85"/>
      <c r="JDN85"/>
      <c r="JDO85"/>
      <c r="JDP85"/>
      <c r="JDQ85"/>
      <c r="JDR85"/>
      <c r="JDS85"/>
      <c r="JDT85"/>
      <c r="JDU85"/>
      <c r="JDV85"/>
      <c r="JDW85"/>
      <c r="JDX85"/>
      <c r="JDY85"/>
      <c r="JDZ85"/>
      <c r="JEA85"/>
      <c r="JEB85"/>
      <c r="JEC85"/>
      <c r="JED85"/>
      <c r="JEE85"/>
      <c r="JEF85"/>
      <c r="JEG85"/>
      <c r="JEH85"/>
      <c r="JEI85"/>
      <c r="JEJ85"/>
      <c r="JEK85"/>
      <c r="JEL85"/>
      <c r="JEM85"/>
      <c r="JEN85"/>
      <c r="JEO85"/>
      <c r="JEP85"/>
      <c r="JEQ85"/>
      <c r="JER85"/>
      <c r="JES85"/>
      <c r="JET85"/>
      <c r="JEU85"/>
      <c r="JEV85"/>
      <c r="JEW85"/>
      <c r="JEX85"/>
      <c r="JEY85"/>
      <c r="JEZ85"/>
      <c r="JFA85"/>
      <c r="JFB85"/>
      <c r="JFC85"/>
      <c r="JFD85"/>
      <c r="JFE85"/>
      <c r="JFF85"/>
      <c r="JFG85"/>
      <c r="JFH85"/>
      <c r="JFI85"/>
      <c r="JFJ85"/>
      <c r="JFK85"/>
      <c r="JFL85"/>
      <c r="JFM85"/>
      <c r="JFN85"/>
      <c r="JFO85"/>
      <c r="JFP85"/>
      <c r="JFQ85"/>
      <c r="JFR85"/>
      <c r="JFS85"/>
      <c r="JFT85"/>
      <c r="JFU85"/>
      <c r="JFV85"/>
      <c r="JFW85"/>
      <c r="JFX85"/>
      <c r="JFY85"/>
      <c r="JFZ85"/>
      <c r="JGA85"/>
      <c r="JGB85"/>
      <c r="JGC85"/>
      <c r="JGD85"/>
      <c r="JGE85"/>
      <c r="JGF85"/>
      <c r="JGG85"/>
      <c r="JGH85"/>
      <c r="JGI85"/>
      <c r="JGJ85"/>
      <c r="JGK85"/>
      <c r="JGL85"/>
      <c r="JGM85"/>
      <c r="JGN85"/>
      <c r="JGO85"/>
      <c r="JGP85"/>
      <c r="JGQ85"/>
      <c r="JGR85"/>
      <c r="JGS85"/>
      <c r="JGT85"/>
      <c r="JGU85"/>
      <c r="JGV85"/>
      <c r="JGW85"/>
      <c r="JGX85"/>
      <c r="JGY85"/>
      <c r="JGZ85"/>
      <c r="JHA85"/>
      <c r="JHB85"/>
      <c r="JHC85"/>
      <c r="JHD85"/>
      <c r="JHE85"/>
      <c r="JHF85"/>
      <c r="JHG85"/>
      <c r="JHH85"/>
      <c r="JHI85"/>
      <c r="JHJ85"/>
      <c r="JHK85"/>
      <c r="JHL85"/>
      <c r="JHM85"/>
      <c r="JHN85"/>
      <c r="JHO85"/>
      <c r="JHP85"/>
      <c r="JHQ85"/>
      <c r="JHR85"/>
      <c r="JHS85"/>
      <c r="JHT85"/>
      <c r="JHU85"/>
      <c r="JHV85"/>
      <c r="JHW85"/>
      <c r="JHX85"/>
      <c r="JHY85"/>
      <c r="JHZ85"/>
      <c r="JIA85"/>
      <c r="JIB85"/>
      <c r="JIC85"/>
      <c r="JID85"/>
      <c r="JIE85"/>
      <c r="JIF85"/>
      <c r="JIG85"/>
      <c r="JIH85"/>
      <c r="JII85"/>
      <c r="JIJ85"/>
      <c r="JIK85"/>
      <c r="JIL85"/>
      <c r="JIM85"/>
      <c r="JIN85"/>
      <c r="JIO85"/>
      <c r="JIP85"/>
      <c r="JIQ85"/>
      <c r="JIR85"/>
      <c r="JIS85"/>
      <c r="JIT85"/>
      <c r="JIU85"/>
      <c r="JIV85"/>
      <c r="JIW85"/>
      <c r="JIX85"/>
      <c r="JIY85"/>
      <c r="JIZ85"/>
      <c r="JJA85"/>
      <c r="JJB85"/>
      <c r="JJC85"/>
      <c r="JJD85"/>
      <c r="JJE85"/>
      <c r="JJF85"/>
      <c r="JJG85"/>
      <c r="JJH85"/>
      <c r="JJI85"/>
      <c r="JJJ85"/>
      <c r="JJK85"/>
      <c r="JJL85"/>
      <c r="JJM85"/>
      <c r="JJN85"/>
      <c r="JJO85"/>
      <c r="JJP85"/>
      <c r="JJQ85"/>
      <c r="JJR85"/>
      <c r="JJS85"/>
      <c r="JJT85"/>
      <c r="JJU85"/>
      <c r="JJV85"/>
      <c r="JJW85"/>
      <c r="JJX85"/>
      <c r="JJY85"/>
      <c r="JJZ85"/>
      <c r="JKA85"/>
      <c r="JKB85"/>
      <c r="JKC85"/>
      <c r="JKD85"/>
      <c r="JKE85"/>
      <c r="JKF85"/>
      <c r="JKG85"/>
      <c r="JKH85"/>
      <c r="JKI85"/>
      <c r="JKJ85"/>
      <c r="JKK85"/>
      <c r="JKL85"/>
      <c r="JKM85"/>
      <c r="JKN85"/>
      <c r="JKO85"/>
      <c r="JKP85"/>
      <c r="JKQ85"/>
      <c r="JKR85"/>
      <c r="JKS85"/>
      <c r="JKT85"/>
      <c r="JKU85"/>
      <c r="JKV85"/>
      <c r="JKW85"/>
      <c r="JKX85"/>
      <c r="JKY85"/>
      <c r="JKZ85"/>
      <c r="JLA85"/>
      <c r="JLB85"/>
      <c r="JLC85"/>
      <c r="JLD85"/>
      <c r="JLE85"/>
      <c r="JLF85"/>
      <c r="JLG85"/>
      <c r="JLH85"/>
      <c r="JLI85"/>
      <c r="JLJ85"/>
      <c r="JLK85"/>
      <c r="JLL85"/>
      <c r="JLM85"/>
      <c r="JLN85"/>
      <c r="JLO85"/>
      <c r="JLP85"/>
      <c r="JLQ85"/>
      <c r="JLR85"/>
      <c r="JLS85"/>
      <c r="JLT85"/>
      <c r="JLU85"/>
      <c r="JLV85"/>
      <c r="JLW85"/>
      <c r="JLX85"/>
      <c r="JLY85"/>
      <c r="JLZ85"/>
      <c r="JMA85"/>
      <c r="JMB85"/>
      <c r="JMC85"/>
      <c r="JMD85"/>
      <c r="JME85"/>
      <c r="JMF85"/>
      <c r="JMG85"/>
      <c r="JMH85"/>
      <c r="JMI85"/>
      <c r="JMJ85"/>
      <c r="JMK85"/>
      <c r="JML85"/>
      <c r="JMM85"/>
      <c r="JMN85"/>
      <c r="JMO85"/>
      <c r="JMP85"/>
      <c r="JMQ85"/>
      <c r="JMR85"/>
      <c r="JMS85"/>
      <c r="JMT85"/>
      <c r="JMU85"/>
      <c r="JMV85"/>
      <c r="JMW85"/>
      <c r="JMX85"/>
      <c r="JMY85"/>
      <c r="JMZ85"/>
      <c r="JNA85"/>
      <c r="JNB85"/>
      <c r="JNC85"/>
      <c r="JND85"/>
      <c r="JNE85"/>
      <c r="JNF85"/>
      <c r="JNG85"/>
      <c r="JNH85"/>
      <c r="JNI85"/>
      <c r="JNJ85"/>
      <c r="JNK85"/>
      <c r="JNL85"/>
      <c r="JNM85"/>
      <c r="JNN85"/>
      <c r="JNO85"/>
      <c r="JNP85"/>
      <c r="JNQ85"/>
      <c r="JNR85"/>
      <c r="JNS85"/>
      <c r="JNT85"/>
      <c r="JNU85"/>
      <c r="JNV85"/>
      <c r="JNW85"/>
      <c r="JNX85"/>
      <c r="JNY85"/>
      <c r="JNZ85"/>
      <c r="JOA85"/>
      <c r="JOB85"/>
      <c r="JOC85"/>
      <c r="JOD85"/>
      <c r="JOE85"/>
      <c r="JOF85"/>
      <c r="JOG85"/>
      <c r="JOH85"/>
      <c r="JOI85"/>
      <c r="JOJ85"/>
      <c r="JOK85"/>
      <c r="JOL85"/>
      <c r="JOM85"/>
      <c r="JON85"/>
      <c r="JOO85"/>
      <c r="JOP85"/>
      <c r="JOQ85"/>
      <c r="JOR85"/>
      <c r="JOS85"/>
      <c r="JOT85"/>
      <c r="JOU85"/>
      <c r="JOV85"/>
      <c r="JOW85"/>
      <c r="JOX85"/>
      <c r="JOY85"/>
      <c r="JOZ85"/>
      <c r="JPA85"/>
      <c r="JPB85"/>
      <c r="JPC85"/>
      <c r="JPD85"/>
      <c r="JPE85"/>
      <c r="JPF85"/>
      <c r="JPG85"/>
      <c r="JPH85"/>
      <c r="JPI85"/>
      <c r="JPJ85"/>
      <c r="JPK85"/>
      <c r="JPL85"/>
      <c r="JPM85"/>
      <c r="JPN85"/>
      <c r="JPO85"/>
      <c r="JPP85"/>
      <c r="JPQ85"/>
      <c r="JPR85"/>
      <c r="JPS85"/>
      <c r="JPT85"/>
      <c r="JPU85"/>
      <c r="JPV85"/>
      <c r="JPW85"/>
      <c r="JPX85"/>
      <c r="JPY85"/>
      <c r="JPZ85"/>
      <c r="JQA85"/>
      <c r="JQB85"/>
      <c r="JQC85"/>
      <c r="JQD85"/>
      <c r="JQE85"/>
      <c r="JQF85"/>
      <c r="JQG85"/>
      <c r="JQH85"/>
      <c r="JQI85"/>
      <c r="JQJ85"/>
      <c r="JQK85"/>
      <c r="JQL85"/>
      <c r="JQM85"/>
      <c r="JQN85"/>
      <c r="JQO85"/>
      <c r="JQP85"/>
      <c r="JQQ85"/>
      <c r="JQR85"/>
      <c r="JQS85"/>
      <c r="JQT85"/>
      <c r="JQU85"/>
      <c r="JQV85"/>
      <c r="JQW85"/>
      <c r="JQX85"/>
      <c r="JQY85"/>
      <c r="JQZ85"/>
      <c r="JRA85"/>
      <c r="JRB85"/>
      <c r="JRC85"/>
      <c r="JRD85"/>
      <c r="JRE85"/>
      <c r="JRF85"/>
      <c r="JRG85"/>
      <c r="JRH85"/>
      <c r="JRI85"/>
      <c r="JRJ85"/>
      <c r="JRK85"/>
      <c r="JRL85"/>
      <c r="JRM85"/>
      <c r="JRN85"/>
      <c r="JRO85"/>
      <c r="JRP85"/>
      <c r="JRQ85"/>
      <c r="JRR85"/>
      <c r="JRS85"/>
      <c r="JRT85"/>
      <c r="JRU85"/>
      <c r="JRV85"/>
      <c r="JRW85"/>
      <c r="JRX85"/>
      <c r="JRY85"/>
      <c r="JRZ85"/>
      <c r="JSA85"/>
      <c r="JSB85"/>
      <c r="JSC85"/>
      <c r="JSD85"/>
      <c r="JSE85"/>
      <c r="JSF85"/>
      <c r="JSG85"/>
      <c r="JSH85"/>
      <c r="JSI85"/>
      <c r="JSJ85"/>
      <c r="JSK85"/>
      <c r="JSL85"/>
      <c r="JSM85"/>
      <c r="JSN85"/>
      <c r="JSO85"/>
      <c r="JSP85"/>
      <c r="JSQ85"/>
      <c r="JSR85"/>
      <c r="JSS85"/>
      <c r="JST85"/>
      <c r="JSU85"/>
      <c r="JSV85"/>
      <c r="JSW85"/>
      <c r="JSX85"/>
      <c r="JSY85"/>
      <c r="JSZ85"/>
      <c r="JTA85"/>
      <c r="JTB85"/>
      <c r="JTC85"/>
      <c r="JTD85"/>
      <c r="JTE85"/>
      <c r="JTF85"/>
      <c r="JTG85"/>
      <c r="JTH85"/>
      <c r="JTI85"/>
      <c r="JTJ85"/>
      <c r="JTK85"/>
      <c r="JTL85"/>
      <c r="JTM85"/>
      <c r="JTN85"/>
      <c r="JTO85"/>
      <c r="JTP85"/>
      <c r="JTQ85"/>
      <c r="JTR85"/>
      <c r="JTS85"/>
      <c r="JTT85"/>
      <c r="JTU85"/>
      <c r="JTV85"/>
      <c r="JTW85"/>
      <c r="JTX85"/>
      <c r="JTY85"/>
      <c r="JTZ85"/>
      <c r="JUA85"/>
      <c r="JUB85"/>
      <c r="JUC85"/>
      <c r="JUD85"/>
      <c r="JUE85"/>
      <c r="JUF85"/>
      <c r="JUG85"/>
      <c r="JUH85"/>
      <c r="JUI85"/>
      <c r="JUJ85"/>
      <c r="JUK85"/>
      <c r="JUL85"/>
      <c r="JUM85"/>
      <c r="JUN85"/>
      <c r="JUO85"/>
      <c r="JUP85"/>
      <c r="JUQ85"/>
      <c r="JUR85"/>
      <c r="JUS85"/>
      <c r="JUT85"/>
      <c r="JUU85"/>
      <c r="JUV85"/>
      <c r="JUW85"/>
      <c r="JUX85"/>
      <c r="JUY85"/>
      <c r="JUZ85"/>
      <c r="JVA85"/>
      <c r="JVB85"/>
      <c r="JVC85"/>
      <c r="JVD85"/>
      <c r="JVE85"/>
      <c r="JVF85"/>
      <c r="JVG85"/>
      <c r="JVH85"/>
      <c r="JVI85"/>
      <c r="JVJ85"/>
      <c r="JVK85"/>
      <c r="JVL85"/>
      <c r="JVM85"/>
      <c r="JVN85"/>
      <c r="JVO85"/>
      <c r="JVP85"/>
      <c r="JVQ85"/>
      <c r="JVR85"/>
      <c r="JVS85"/>
      <c r="JVT85"/>
      <c r="JVU85"/>
      <c r="JVV85"/>
      <c r="JVW85"/>
      <c r="JVX85"/>
      <c r="JVY85"/>
      <c r="JVZ85"/>
      <c r="JWA85"/>
      <c r="JWB85"/>
      <c r="JWC85"/>
      <c r="JWD85"/>
      <c r="JWE85"/>
      <c r="JWF85"/>
      <c r="JWG85"/>
      <c r="JWH85"/>
      <c r="JWI85"/>
      <c r="JWJ85"/>
      <c r="JWK85"/>
      <c r="JWL85"/>
      <c r="JWM85"/>
      <c r="JWN85"/>
      <c r="JWO85"/>
      <c r="JWP85"/>
      <c r="JWQ85"/>
      <c r="JWR85"/>
      <c r="JWS85"/>
      <c r="JWT85"/>
      <c r="JWU85"/>
      <c r="JWV85"/>
      <c r="JWW85"/>
      <c r="JWX85"/>
      <c r="JWY85"/>
      <c r="JWZ85"/>
      <c r="JXA85"/>
      <c r="JXB85"/>
      <c r="JXC85"/>
      <c r="JXD85"/>
      <c r="JXE85"/>
      <c r="JXF85"/>
      <c r="JXG85"/>
      <c r="JXH85"/>
      <c r="JXI85"/>
      <c r="JXJ85"/>
      <c r="JXK85"/>
      <c r="JXL85"/>
      <c r="JXM85"/>
      <c r="JXN85"/>
      <c r="JXO85"/>
      <c r="JXP85"/>
      <c r="JXQ85"/>
      <c r="JXR85"/>
      <c r="JXS85"/>
      <c r="JXT85"/>
      <c r="JXU85"/>
      <c r="JXV85"/>
      <c r="JXW85"/>
      <c r="JXX85"/>
      <c r="JXY85"/>
      <c r="JXZ85"/>
      <c r="JYA85"/>
      <c r="JYB85"/>
      <c r="JYC85"/>
      <c r="JYD85"/>
      <c r="JYE85"/>
      <c r="JYF85"/>
      <c r="JYG85"/>
      <c r="JYH85"/>
      <c r="JYI85"/>
      <c r="JYJ85"/>
      <c r="JYK85"/>
      <c r="JYL85"/>
      <c r="JYM85"/>
      <c r="JYN85"/>
      <c r="JYO85"/>
      <c r="JYP85"/>
      <c r="JYQ85"/>
      <c r="JYR85"/>
      <c r="JYS85"/>
      <c r="JYT85"/>
      <c r="JYU85"/>
      <c r="JYV85"/>
      <c r="JYW85"/>
      <c r="JYX85"/>
      <c r="JYY85"/>
      <c r="JYZ85"/>
      <c r="JZA85"/>
      <c r="JZB85"/>
      <c r="JZC85"/>
      <c r="JZD85"/>
      <c r="JZE85"/>
      <c r="JZF85"/>
      <c r="JZG85"/>
      <c r="JZH85"/>
      <c r="JZI85"/>
      <c r="JZJ85"/>
      <c r="JZK85"/>
      <c r="JZL85"/>
      <c r="JZM85"/>
      <c r="JZN85"/>
      <c r="JZO85"/>
      <c r="JZP85"/>
      <c r="JZQ85"/>
      <c r="JZR85"/>
      <c r="JZS85"/>
      <c r="JZT85"/>
      <c r="JZU85"/>
      <c r="JZV85"/>
      <c r="JZW85"/>
      <c r="JZX85"/>
      <c r="JZY85"/>
      <c r="JZZ85"/>
      <c r="KAA85"/>
      <c r="KAB85"/>
      <c r="KAC85"/>
      <c r="KAD85"/>
      <c r="KAE85"/>
      <c r="KAF85"/>
      <c r="KAG85"/>
      <c r="KAH85"/>
      <c r="KAI85"/>
      <c r="KAJ85"/>
      <c r="KAK85"/>
      <c r="KAL85"/>
      <c r="KAM85"/>
      <c r="KAN85"/>
      <c r="KAO85"/>
      <c r="KAP85"/>
      <c r="KAQ85"/>
      <c r="KAR85"/>
      <c r="KAS85"/>
      <c r="KAT85"/>
      <c r="KAU85"/>
      <c r="KAV85"/>
      <c r="KAW85"/>
      <c r="KAX85"/>
      <c r="KAY85"/>
      <c r="KAZ85"/>
      <c r="KBA85"/>
      <c r="KBB85"/>
      <c r="KBC85"/>
      <c r="KBD85"/>
      <c r="KBE85"/>
      <c r="KBF85"/>
      <c r="KBG85"/>
      <c r="KBH85"/>
      <c r="KBI85"/>
      <c r="KBJ85"/>
      <c r="KBK85"/>
      <c r="KBL85"/>
      <c r="KBM85"/>
      <c r="KBN85"/>
      <c r="KBO85"/>
      <c r="KBP85"/>
      <c r="KBQ85"/>
      <c r="KBR85"/>
      <c r="KBS85"/>
      <c r="KBT85"/>
      <c r="KBU85"/>
      <c r="KBV85"/>
      <c r="KBW85"/>
      <c r="KBX85"/>
      <c r="KBY85"/>
      <c r="KBZ85"/>
      <c r="KCA85"/>
      <c r="KCB85"/>
      <c r="KCC85"/>
      <c r="KCD85"/>
      <c r="KCE85"/>
      <c r="KCF85"/>
      <c r="KCG85"/>
      <c r="KCH85"/>
      <c r="KCI85"/>
      <c r="KCJ85"/>
      <c r="KCK85"/>
      <c r="KCL85"/>
      <c r="KCM85"/>
      <c r="KCN85"/>
      <c r="KCO85"/>
      <c r="KCP85"/>
      <c r="KCQ85"/>
      <c r="KCR85"/>
      <c r="KCS85"/>
      <c r="KCT85"/>
      <c r="KCU85"/>
      <c r="KCV85"/>
      <c r="KCW85"/>
      <c r="KCX85"/>
      <c r="KCY85"/>
      <c r="KCZ85"/>
      <c r="KDA85"/>
      <c r="KDB85"/>
      <c r="KDC85"/>
      <c r="KDD85"/>
      <c r="KDE85"/>
      <c r="KDF85"/>
      <c r="KDG85"/>
      <c r="KDH85"/>
      <c r="KDI85"/>
      <c r="KDJ85"/>
      <c r="KDK85"/>
      <c r="KDL85"/>
      <c r="KDM85"/>
      <c r="KDN85"/>
      <c r="KDO85"/>
      <c r="KDP85"/>
      <c r="KDQ85"/>
      <c r="KDR85"/>
      <c r="KDS85"/>
      <c r="KDT85"/>
      <c r="KDU85"/>
      <c r="KDV85"/>
      <c r="KDW85"/>
      <c r="KDX85"/>
      <c r="KDY85"/>
      <c r="KDZ85"/>
      <c r="KEA85"/>
      <c r="KEB85"/>
      <c r="KEC85"/>
      <c r="KED85"/>
      <c r="KEE85"/>
      <c r="KEF85"/>
      <c r="KEG85"/>
      <c r="KEH85"/>
      <c r="KEI85"/>
      <c r="KEJ85"/>
      <c r="KEK85"/>
      <c r="KEL85"/>
      <c r="KEM85"/>
      <c r="KEN85"/>
      <c r="KEO85"/>
      <c r="KEP85"/>
      <c r="KEQ85"/>
      <c r="KER85"/>
      <c r="KES85"/>
      <c r="KET85"/>
      <c r="KEU85"/>
      <c r="KEV85"/>
      <c r="KEW85"/>
      <c r="KEX85"/>
      <c r="KEY85"/>
      <c r="KEZ85"/>
      <c r="KFA85"/>
      <c r="KFB85"/>
      <c r="KFC85"/>
      <c r="KFD85"/>
      <c r="KFE85"/>
      <c r="KFF85"/>
      <c r="KFG85"/>
      <c r="KFH85"/>
      <c r="KFI85"/>
      <c r="KFJ85"/>
      <c r="KFK85"/>
      <c r="KFL85"/>
      <c r="KFM85"/>
      <c r="KFN85"/>
      <c r="KFO85"/>
      <c r="KFP85"/>
      <c r="KFQ85"/>
      <c r="KFR85"/>
      <c r="KFS85"/>
      <c r="KFT85"/>
      <c r="KFU85"/>
      <c r="KFV85"/>
      <c r="KFW85"/>
      <c r="KFX85"/>
      <c r="KFY85"/>
      <c r="KFZ85"/>
      <c r="KGA85"/>
      <c r="KGB85"/>
      <c r="KGC85"/>
      <c r="KGD85"/>
      <c r="KGE85"/>
      <c r="KGF85"/>
      <c r="KGG85"/>
      <c r="KGH85"/>
      <c r="KGI85"/>
      <c r="KGJ85"/>
      <c r="KGK85"/>
      <c r="KGL85"/>
      <c r="KGM85"/>
      <c r="KGN85"/>
      <c r="KGO85"/>
      <c r="KGP85"/>
      <c r="KGQ85"/>
      <c r="KGR85"/>
      <c r="KGS85"/>
      <c r="KGT85"/>
      <c r="KGU85"/>
      <c r="KGV85"/>
      <c r="KGW85"/>
      <c r="KGX85"/>
      <c r="KGY85"/>
      <c r="KGZ85"/>
      <c r="KHA85"/>
      <c r="KHB85"/>
      <c r="KHC85"/>
      <c r="KHD85"/>
      <c r="KHE85"/>
      <c r="KHF85"/>
      <c r="KHG85"/>
      <c r="KHH85"/>
      <c r="KHI85"/>
      <c r="KHJ85"/>
      <c r="KHK85"/>
      <c r="KHL85"/>
      <c r="KHM85"/>
      <c r="KHN85"/>
      <c r="KHO85"/>
      <c r="KHP85"/>
      <c r="KHQ85"/>
      <c r="KHR85"/>
      <c r="KHS85"/>
      <c r="KHT85"/>
      <c r="KHU85"/>
      <c r="KHV85"/>
      <c r="KHW85"/>
      <c r="KHX85"/>
      <c r="KHY85"/>
      <c r="KHZ85"/>
      <c r="KIA85"/>
      <c r="KIB85"/>
      <c r="KIC85"/>
      <c r="KID85"/>
      <c r="KIE85"/>
      <c r="KIF85"/>
      <c r="KIG85"/>
      <c r="KIH85"/>
      <c r="KII85"/>
      <c r="KIJ85"/>
      <c r="KIK85"/>
      <c r="KIL85"/>
      <c r="KIM85"/>
      <c r="KIN85"/>
      <c r="KIO85"/>
      <c r="KIP85"/>
      <c r="KIQ85"/>
      <c r="KIR85"/>
      <c r="KIS85"/>
      <c r="KIT85"/>
      <c r="KIU85"/>
      <c r="KIV85"/>
      <c r="KIW85"/>
      <c r="KIX85"/>
      <c r="KIY85"/>
      <c r="KIZ85"/>
      <c r="KJA85"/>
      <c r="KJB85"/>
      <c r="KJC85"/>
      <c r="KJD85"/>
      <c r="KJE85"/>
      <c r="KJF85"/>
      <c r="KJG85"/>
      <c r="KJH85"/>
      <c r="KJI85"/>
      <c r="KJJ85"/>
      <c r="KJK85"/>
      <c r="KJL85"/>
      <c r="KJM85"/>
      <c r="KJN85"/>
      <c r="KJO85"/>
      <c r="KJP85"/>
      <c r="KJQ85"/>
      <c r="KJR85"/>
      <c r="KJS85"/>
      <c r="KJT85"/>
      <c r="KJU85"/>
      <c r="KJV85"/>
      <c r="KJW85"/>
      <c r="KJX85"/>
      <c r="KJY85"/>
      <c r="KJZ85"/>
      <c r="KKA85"/>
      <c r="KKB85"/>
      <c r="KKC85"/>
      <c r="KKD85"/>
      <c r="KKE85"/>
      <c r="KKF85"/>
      <c r="KKG85"/>
      <c r="KKH85"/>
      <c r="KKI85"/>
      <c r="KKJ85"/>
      <c r="KKK85"/>
      <c r="KKL85"/>
      <c r="KKM85"/>
      <c r="KKN85"/>
      <c r="KKO85"/>
      <c r="KKP85"/>
      <c r="KKQ85"/>
      <c r="KKR85"/>
      <c r="KKS85"/>
      <c r="KKT85"/>
      <c r="KKU85"/>
      <c r="KKV85"/>
      <c r="KKW85"/>
      <c r="KKX85"/>
      <c r="KKY85"/>
      <c r="KKZ85"/>
      <c r="KLA85"/>
      <c r="KLB85"/>
      <c r="KLC85"/>
      <c r="KLD85"/>
      <c r="KLE85"/>
      <c r="KLF85"/>
      <c r="KLG85"/>
      <c r="KLH85"/>
      <c r="KLI85"/>
      <c r="KLJ85"/>
      <c r="KLK85"/>
      <c r="KLL85"/>
      <c r="KLM85"/>
      <c r="KLN85"/>
      <c r="KLO85"/>
      <c r="KLP85"/>
      <c r="KLQ85"/>
      <c r="KLR85"/>
      <c r="KLS85"/>
      <c r="KLT85"/>
      <c r="KLU85"/>
      <c r="KLV85"/>
      <c r="KLW85"/>
      <c r="KLX85"/>
      <c r="KLY85"/>
      <c r="KLZ85"/>
      <c r="KMA85"/>
      <c r="KMB85"/>
      <c r="KMC85"/>
      <c r="KMD85"/>
      <c r="KME85"/>
      <c r="KMF85"/>
      <c r="KMG85"/>
      <c r="KMH85"/>
      <c r="KMI85"/>
      <c r="KMJ85"/>
      <c r="KMK85"/>
      <c r="KML85"/>
      <c r="KMM85"/>
      <c r="KMN85"/>
      <c r="KMO85"/>
      <c r="KMP85"/>
      <c r="KMQ85"/>
      <c r="KMR85"/>
      <c r="KMS85"/>
      <c r="KMT85"/>
      <c r="KMU85"/>
      <c r="KMV85"/>
      <c r="KMW85"/>
      <c r="KMX85"/>
      <c r="KMY85"/>
      <c r="KMZ85"/>
      <c r="KNA85"/>
      <c r="KNB85"/>
      <c r="KNC85"/>
      <c r="KND85"/>
      <c r="KNE85"/>
      <c r="KNF85"/>
      <c r="KNG85"/>
      <c r="KNH85"/>
      <c r="KNI85"/>
      <c r="KNJ85"/>
      <c r="KNK85"/>
      <c r="KNL85"/>
      <c r="KNM85"/>
      <c r="KNN85"/>
      <c r="KNO85"/>
      <c r="KNP85"/>
      <c r="KNQ85"/>
      <c r="KNR85"/>
      <c r="KNS85"/>
      <c r="KNT85"/>
      <c r="KNU85"/>
      <c r="KNV85"/>
      <c r="KNW85"/>
      <c r="KNX85"/>
      <c r="KNY85"/>
      <c r="KNZ85"/>
      <c r="KOA85"/>
      <c r="KOB85"/>
      <c r="KOC85"/>
      <c r="KOD85"/>
      <c r="KOE85"/>
      <c r="KOF85"/>
      <c r="KOG85"/>
      <c r="KOH85"/>
      <c r="KOI85"/>
      <c r="KOJ85"/>
      <c r="KOK85"/>
      <c r="KOL85"/>
      <c r="KOM85"/>
      <c r="KON85"/>
      <c r="KOO85"/>
      <c r="KOP85"/>
      <c r="KOQ85"/>
      <c r="KOR85"/>
      <c r="KOS85"/>
      <c r="KOT85"/>
      <c r="KOU85"/>
      <c r="KOV85"/>
      <c r="KOW85"/>
      <c r="KOX85"/>
      <c r="KOY85"/>
      <c r="KOZ85"/>
      <c r="KPA85"/>
      <c r="KPB85"/>
      <c r="KPC85"/>
      <c r="KPD85"/>
      <c r="KPE85"/>
      <c r="KPF85"/>
      <c r="KPG85"/>
      <c r="KPH85"/>
      <c r="KPI85"/>
      <c r="KPJ85"/>
      <c r="KPK85"/>
      <c r="KPL85"/>
      <c r="KPM85"/>
      <c r="KPN85"/>
      <c r="KPO85"/>
      <c r="KPP85"/>
      <c r="KPQ85"/>
      <c r="KPR85"/>
      <c r="KPS85"/>
      <c r="KPT85"/>
      <c r="KPU85"/>
      <c r="KPV85"/>
      <c r="KPW85"/>
      <c r="KPX85"/>
      <c r="KPY85"/>
      <c r="KPZ85"/>
      <c r="KQA85"/>
      <c r="KQB85"/>
      <c r="KQC85"/>
      <c r="KQD85"/>
      <c r="KQE85"/>
      <c r="KQF85"/>
      <c r="KQG85"/>
      <c r="KQH85"/>
      <c r="KQI85"/>
      <c r="KQJ85"/>
      <c r="KQK85"/>
      <c r="KQL85"/>
      <c r="KQM85"/>
      <c r="KQN85"/>
      <c r="KQO85"/>
      <c r="KQP85"/>
      <c r="KQQ85"/>
      <c r="KQR85"/>
      <c r="KQS85"/>
      <c r="KQT85"/>
      <c r="KQU85"/>
      <c r="KQV85"/>
      <c r="KQW85"/>
      <c r="KQX85"/>
      <c r="KQY85"/>
      <c r="KQZ85"/>
      <c r="KRA85"/>
      <c r="KRB85"/>
      <c r="KRC85"/>
      <c r="KRD85"/>
      <c r="KRE85"/>
      <c r="KRF85"/>
      <c r="KRG85"/>
      <c r="KRH85"/>
      <c r="KRI85"/>
      <c r="KRJ85"/>
      <c r="KRK85"/>
      <c r="KRL85"/>
      <c r="KRM85"/>
      <c r="KRN85"/>
      <c r="KRO85"/>
      <c r="KRP85"/>
      <c r="KRQ85"/>
      <c r="KRR85"/>
      <c r="KRS85"/>
      <c r="KRT85"/>
      <c r="KRU85"/>
      <c r="KRV85"/>
      <c r="KRW85"/>
      <c r="KRX85"/>
      <c r="KRY85"/>
      <c r="KRZ85"/>
      <c r="KSA85"/>
      <c r="KSB85"/>
      <c r="KSC85"/>
      <c r="KSD85"/>
      <c r="KSE85"/>
      <c r="KSF85"/>
      <c r="KSG85"/>
      <c r="KSH85"/>
      <c r="KSI85"/>
      <c r="KSJ85"/>
      <c r="KSK85"/>
      <c r="KSL85"/>
      <c r="KSM85"/>
      <c r="KSN85"/>
      <c r="KSO85"/>
      <c r="KSP85"/>
      <c r="KSQ85"/>
      <c r="KSR85"/>
      <c r="KSS85"/>
      <c r="KST85"/>
      <c r="KSU85"/>
      <c r="KSV85"/>
      <c r="KSW85"/>
      <c r="KSX85"/>
      <c r="KSY85"/>
      <c r="KSZ85"/>
      <c r="KTA85"/>
      <c r="KTB85"/>
      <c r="KTC85"/>
      <c r="KTD85"/>
      <c r="KTE85"/>
      <c r="KTF85"/>
      <c r="KTG85"/>
      <c r="KTH85"/>
      <c r="KTI85"/>
      <c r="KTJ85"/>
      <c r="KTK85"/>
      <c r="KTL85"/>
      <c r="KTM85"/>
      <c r="KTN85"/>
      <c r="KTO85"/>
      <c r="KTP85"/>
      <c r="KTQ85"/>
      <c r="KTR85"/>
      <c r="KTS85"/>
      <c r="KTT85"/>
      <c r="KTU85"/>
      <c r="KTV85"/>
      <c r="KTW85"/>
      <c r="KTX85"/>
      <c r="KTY85"/>
      <c r="KTZ85"/>
      <c r="KUA85"/>
      <c r="KUB85"/>
      <c r="KUC85"/>
      <c r="KUD85"/>
      <c r="KUE85"/>
      <c r="KUF85"/>
      <c r="KUG85"/>
      <c r="KUH85"/>
      <c r="KUI85"/>
      <c r="KUJ85"/>
      <c r="KUK85"/>
      <c r="KUL85"/>
      <c r="KUM85"/>
      <c r="KUN85"/>
      <c r="KUO85"/>
      <c r="KUP85"/>
      <c r="KUQ85"/>
      <c r="KUR85"/>
      <c r="KUS85"/>
      <c r="KUT85"/>
      <c r="KUU85"/>
      <c r="KUV85"/>
      <c r="KUW85"/>
      <c r="KUX85"/>
      <c r="KUY85"/>
      <c r="KUZ85"/>
      <c r="KVA85"/>
      <c r="KVB85"/>
      <c r="KVC85"/>
      <c r="KVD85"/>
      <c r="KVE85"/>
      <c r="KVF85"/>
      <c r="KVG85"/>
      <c r="KVH85"/>
      <c r="KVI85"/>
      <c r="KVJ85"/>
      <c r="KVK85"/>
      <c r="KVL85"/>
      <c r="KVM85"/>
      <c r="KVN85"/>
      <c r="KVO85"/>
      <c r="KVP85"/>
      <c r="KVQ85"/>
      <c r="KVR85"/>
      <c r="KVS85"/>
      <c r="KVT85"/>
      <c r="KVU85"/>
      <c r="KVV85"/>
      <c r="KVW85"/>
      <c r="KVX85"/>
      <c r="KVY85"/>
      <c r="KVZ85"/>
      <c r="KWA85"/>
      <c r="KWB85"/>
      <c r="KWC85"/>
      <c r="KWD85"/>
      <c r="KWE85"/>
      <c r="KWF85"/>
      <c r="KWG85"/>
      <c r="KWH85"/>
      <c r="KWI85"/>
      <c r="KWJ85"/>
      <c r="KWK85"/>
      <c r="KWL85"/>
      <c r="KWM85"/>
      <c r="KWN85"/>
      <c r="KWO85"/>
      <c r="KWP85"/>
      <c r="KWQ85"/>
      <c r="KWR85"/>
      <c r="KWS85"/>
      <c r="KWT85"/>
      <c r="KWU85"/>
      <c r="KWV85"/>
      <c r="KWW85"/>
      <c r="KWX85"/>
      <c r="KWY85"/>
      <c r="KWZ85"/>
      <c r="KXA85"/>
      <c r="KXB85"/>
      <c r="KXC85"/>
      <c r="KXD85"/>
      <c r="KXE85"/>
      <c r="KXF85"/>
      <c r="KXG85"/>
      <c r="KXH85"/>
      <c r="KXI85"/>
      <c r="KXJ85"/>
      <c r="KXK85"/>
      <c r="KXL85"/>
      <c r="KXM85"/>
      <c r="KXN85"/>
      <c r="KXO85"/>
      <c r="KXP85"/>
      <c r="KXQ85"/>
      <c r="KXR85"/>
      <c r="KXS85"/>
      <c r="KXT85"/>
      <c r="KXU85"/>
      <c r="KXV85"/>
      <c r="KXW85"/>
      <c r="KXX85"/>
      <c r="KXY85"/>
      <c r="KXZ85"/>
      <c r="KYA85"/>
      <c r="KYB85"/>
      <c r="KYC85"/>
      <c r="KYD85"/>
      <c r="KYE85"/>
      <c r="KYF85"/>
      <c r="KYG85"/>
      <c r="KYH85"/>
      <c r="KYI85"/>
      <c r="KYJ85"/>
      <c r="KYK85"/>
      <c r="KYL85"/>
      <c r="KYM85"/>
      <c r="KYN85"/>
      <c r="KYO85"/>
      <c r="KYP85"/>
      <c r="KYQ85"/>
      <c r="KYR85"/>
      <c r="KYS85"/>
      <c r="KYT85"/>
      <c r="KYU85"/>
      <c r="KYV85"/>
      <c r="KYW85"/>
      <c r="KYX85"/>
      <c r="KYY85"/>
      <c r="KYZ85"/>
      <c r="KZA85"/>
      <c r="KZB85"/>
      <c r="KZC85"/>
      <c r="KZD85"/>
      <c r="KZE85"/>
      <c r="KZF85"/>
      <c r="KZG85"/>
      <c r="KZH85"/>
      <c r="KZI85"/>
      <c r="KZJ85"/>
      <c r="KZK85"/>
      <c r="KZL85"/>
      <c r="KZM85"/>
      <c r="KZN85"/>
      <c r="KZO85"/>
      <c r="KZP85"/>
      <c r="KZQ85"/>
      <c r="KZR85"/>
      <c r="KZS85"/>
      <c r="KZT85"/>
      <c r="KZU85"/>
      <c r="KZV85"/>
      <c r="KZW85"/>
      <c r="KZX85"/>
      <c r="KZY85"/>
      <c r="KZZ85"/>
      <c r="LAA85"/>
      <c r="LAB85"/>
      <c r="LAC85"/>
      <c r="LAD85"/>
      <c r="LAE85"/>
      <c r="LAF85"/>
      <c r="LAG85"/>
      <c r="LAH85"/>
      <c r="LAI85"/>
      <c r="LAJ85"/>
      <c r="LAK85"/>
      <c r="LAL85"/>
      <c r="LAM85"/>
      <c r="LAN85"/>
      <c r="LAO85"/>
      <c r="LAP85"/>
      <c r="LAQ85"/>
      <c r="LAR85"/>
      <c r="LAS85"/>
      <c r="LAT85"/>
      <c r="LAU85"/>
      <c r="LAV85"/>
      <c r="LAW85"/>
      <c r="LAX85"/>
      <c r="LAY85"/>
      <c r="LAZ85"/>
      <c r="LBA85"/>
      <c r="LBB85"/>
      <c r="LBC85"/>
      <c r="LBD85"/>
      <c r="LBE85"/>
      <c r="LBF85"/>
      <c r="LBG85"/>
      <c r="LBH85"/>
      <c r="LBI85"/>
      <c r="LBJ85"/>
      <c r="LBK85"/>
      <c r="LBL85"/>
      <c r="LBM85"/>
      <c r="LBN85"/>
      <c r="LBO85"/>
      <c r="LBP85"/>
      <c r="LBQ85"/>
      <c r="LBR85"/>
      <c r="LBS85"/>
      <c r="LBT85"/>
      <c r="LBU85"/>
      <c r="LBV85"/>
      <c r="LBW85"/>
      <c r="LBX85"/>
      <c r="LBY85"/>
      <c r="LBZ85"/>
      <c r="LCA85"/>
      <c r="LCB85"/>
      <c r="LCC85"/>
      <c r="LCD85"/>
      <c r="LCE85"/>
      <c r="LCF85"/>
      <c r="LCG85"/>
      <c r="LCH85"/>
      <c r="LCI85"/>
      <c r="LCJ85"/>
      <c r="LCK85"/>
      <c r="LCL85"/>
      <c r="LCM85"/>
      <c r="LCN85"/>
      <c r="LCO85"/>
      <c r="LCP85"/>
      <c r="LCQ85"/>
      <c r="LCR85"/>
      <c r="LCS85"/>
      <c r="LCT85"/>
      <c r="LCU85"/>
      <c r="LCV85"/>
      <c r="LCW85"/>
      <c r="LCX85"/>
      <c r="LCY85"/>
      <c r="LCZ85"/>
      <c r="LDA85"/>
      <c r="LDB85"/>
      <c r="LDC85"/>
      <c r="LDD85"/>
      <c r="LDE85"/>
      <c r="LDF85"/>
      <c r="LDG85"/>
      <c r="LDH85"/>
      <c r="LDI85"/>
      <c r="LDJ85"/>
      <c r="LDK85"/>
      <c r="LDL85"/>
      <c r="LDM85"/>
      <c r="LDN85"/>
      <c r="LDO85"/>
      <c r="LDP85"/>
      <c r="LDQ85"/>
      <c r="LDR85"/>
      <c r="LDS85"/>
      <c r="LDT85"/>
      <c r="LDU85"/>
      <c r="LDV85"/>
      <c r="LDW85"/>
      <c r="LDX85"/>
      <c r="LDY85"/>
      <c r="LDZ85"/>
      <c r="LEA85"/>
      <c r="LEB85"/>
      <c r="LEC85"/>
      <c r="LED85"/>
      <c r="LEE85"/>
      <c r="LEF85"/>
      <c r="LEG85"/>
      <c r="LEH85"/>
      <c r="LEI85"/>
      <c r="LEJ85"/>
      <c r="LEK85"/>
      <c r="LEL85"/>
      <c r="LEM85"/>
      <c r="LEN85"/>
      <c r="LEO85"/>
      <c r="LEP85"/>
      <c r="LEQ85"/>
      <c r="LER85"/>
      <c r="LES85"/>
      <c r="LET85"/>
      <c r="LEU85"/>
      <c r="LEV85"/>
      <c r="LEW85"/>
      <c r="LEX85"/>
      <c r="LEY85"/>
      <c r="LEZ85"/>
      <c r="LFA85"/>
      <c r="LFB85"/>
      <c r="LFC85"/>
      <c r="LFD85"/>
      <c r="LFE85"/>
      <c r="LFF85"/>
      <c r="LFG85"/>
      <c r="LFH85"/>
      <c r="LFI85"/>
      <c r="LFJ85"/>
      <c r="LFK85"/>
      <c r="LFL85"/>
      <c r="LFM85"/>
      <c r="LFN85"/>
      <c r="LFO85"/>
      <c r="LFP85"/>
      <c r="LFQ85"/>
      <c r="LFR85"/>
      <c r="LFS85"/>
      <c r="LFT85"/>
      <c r="LFU85"/>
      <c r="LFV85"/>
      <c r="LFW85"/>
      <c r="LFX85"/>
      <c r="LFY85"/>
      <c r="LFZ85"/>
      <c r="LGA85"/>
      <c r="LGB85"/>
      <c r="LGC85"/>
      <c r="LGD85"/>
      <c r="LGE85"/>
      <c r="LGF85"/>
      <c r="LGG85"/>
      <c r="LGH85"/>
      <c r="LGI85"/>
      <c r="LGJ85"/>
      <c r="LGK85"/>
      <c r="LGL85"/>
      <c r="LGM85"/>
      <c r="LGN85"/>
      <c r="LGO85"/>
      <c r="LGP85"/>
      <c r="LGQ85"/>
      <c r="LGR85"/>
      <c r="LGS85"/>
      <c r="LGT85"/>
      <c r="LGU85"/>
      <c r="LGV85"/>
      <c r="LGW85"/>
      <c r="LGX85"/>
      <c r="LGY85"/>
      <c r="LGZ85"/>
      <c r="LHA85"/>
      <c r="LHB85"/>
      <c r="LHC85"/>
      <c r="LHD85"/>
      <c r="LHE85"/>
      <c r="LHF85"/>
      <c r="LHG85"/>
      <c r="LHH85"/>
      <c r="LHI85"/>
      <c r="LHJ85"/>
      <c r="LHK85"/>
      <c r="LHL85"/>
      <c r="LHM85"/>
      <c r="LHN85"/>
      <c r="LHO85"/>
      <c r="LHP85"/>
      <c r="LHQ85"/>
      <c r="LHR85"/>
      <c r="LHS85"/>
      <c r="LHT85"/>
      <c r="LHU85"/>
      <c r="LHV85"/>
      <c r="LHW85"/>
      <c r="LHX85"/>
      <c r="LHY85"/>
      <c r="LHZ85"/>
      <c r="LIA85"/>
      <c r="LIB85"/>
      <c r="LIC85"/>
      <c r="LID85"/>
      <c r="LIE85"/>
      <c r="LIF85"/>
      <c r="LIG85"/>
      <c r="LIH85"/>
      <c r="LII85"/>
      <c r="LIJ85"/>
      <c r="LIK85"/>
      <c r="LIL85"/>
      <c r="LIM85"/>
      <c r="LIN85"/>
      <c r="LIO85"/>
      <c r="LIP85"/>
      <c r="LIQ85"/>
      <c r="LIR85"/>
      <c r="LIS85"/>
      <c r="LIT85"/>
      <c r="LIU85"/>
      <c r="LIV85"/>
      <c r="LIW85"/>
      <c r="LIX85"/>
      <c r="LIY85"/>
      <c r="LIZ85"/>
      <c r="LJA85"/>
      <c r="LJB85"/>
      <c r="LJC85"/>
      <c r="LJD85"/>
      <c r="LJE85"/>
      <c r="LJF85"/>
      <c r="LJG85"/>
      <c r="LJH85"/>
      <c r="LJI85"/>
      <c r="LJJ85"/>
      <c r="LJK85"/>
      <c r="LJL85"/>
      <c r="LJM85"/>
      <c r="LJN85"/>
      <c r="LJO85"/>
      <c r="LJP85"/>
      <c r="LJQ85"/>
      <c r="LJR85"/>
      <c r="LJS85"/>
      <c r="LJT85"/>
      <c r="LJU85"/>
      <c r="LJV85"/>
      <c r="LJW85"/>
      <c r="LJX85"/>
      <c r="LJY85"/>
      <c r="LJZ85"/>
      <c r="LKA85"/>
      <c r="LKB85"/>
      <c r="LKC85"/>
      <c r="LKD85"/>
      <c r="LKE85"/>
      <c r="LKF85"/>
      <c r="LKG85"/>
      <c r="LKH85"/>
      <c r="LKI85"/>
      <c r="LKJ85"/>
      <c r="LKK85"/>
      <c r="LKL85"/>
      <c r="LKM85"/>
      <c r="LKN85"/>
      <c r="LKO85"/>
      <c r="LKP85"/>
      <c r="LKQ85"/>
      <c r="LKR85"/>
      <c r="LKS85"/>
      <c r="LKT85"/>
      <c r="LKU85"/>
      <c r="LKV85"/>
      <c r="LKW85"/>
      <c r="LKX85"/>
      <c r="LKY85"/>
      <c r="LKZ85"/>
      <c r="LLA85"/>
      <c r="LLB85"/>
      <c r="LLC85"/>
      <c r="LLD85"/>
      <c r="LLE85"/>
      <c r="LLF85"/>
      <c r="LLG85"/>
      <c r="LLH85"/>
      <c r="LLI85"/>
      <c r="LLJ85"/>
      <c r="LLK85"/>
      <c r="LLL85"/>
      <c r="LLM85"/>
      <c r="LLN85"/>
      <c r="LLO85"/>
      <c r="LLP85"/>
      <c r="LLQ85"/>
      <c r="LLR85"/>
      <c r="LLS85"/>
      <c r="LLT85"/>
      <c r="LLU85"/>
      <c r="LLV85"/>
      <c r="LLW85"/>
      <c r="LLX85"/>
      <c r="LLY85"/>
      <c r="LLZ85"/>
      <c r="LMA85"/>
      <c r="LMB85"/>
      <c r="LMC85"/>
      <c r="LMD85"/>
      <c r="LME85"/>
      <c r="LMF85"/>
      <c r="LMG85"/>
      <c r="LMH85"/>
      <c r="LMI85"/>
      <c r="LMJ85"/>
      <c r="LMK85"/>
      <c r="LML85"/>
      <c r="LMM85"/>
      <c r="LMN85"/>
      <c r="LMO85"/>
      <c r="LMP85"/>
      <c r="LMQ85"/>
      <c r="LMR85"/>
      <c r="LMS85"/>
      <c r="LMT85"/>
      <c r="LMU85"/>
      <c r="LMV85"/>
      <c r="LMW85"/>
      <c r="LMX85"/>
      <c r="LMY85"/>
      <c r="LMZ85"/>
      <c r="LNA85"/>
      <c r="LNB85"/>
      <c r="LNC85"/>
      <c r="LND85"/>
      <c r="LNE85"/>
      <c r="LNF85"/>
      <c r="LNG85"/>
      <c r="LNH85"/>
      <c r="LNI85"/>
      <c r="LNJ85"/>
      <c r="LNK85"/>
      <c r="LNL85"/>
      <c r="LNM85"/>
      <c r="LNN85"/>
      <c r="LNO85"/>
      <c r="LNP85"/>
      <c r="LNQ85"/>
      <c r="LNR85"/>
      <c r="LNS85"/>
      <c r="LNT85"/>
      <c r="LNU85"/>
      <c r="LNV85"/>
      <c r="LNW85"/>
      <c r="LNX85"/>
      <c r="LNY85"/>
      <c r="LNZ85"/>
      <c r="LOA85"/>
      <c r="LOB85"/>
      <c r="LOC85"/>
      <c r="LOD85"/>
      <c r="LOE85"/>
      <c r="LOF85"/>
      <c r="LOG85"/>
      <c r="LOH85"/>
      <c r="LOI85"/>
      <c r="LOJ85"/>
      <c r="LOK85"/>
      <c r="LOL85"/>
      <c r="LOM85"/>
      <c r="LON85"/>
      <c r="LOO85"/>
      <c r="LOP85"/>
      <c r="LOQ85"/>
      <c r="LOR85"/>
      <c r="LOS85"/>
      <c r="LOT85"/>
      <c r="LOU85"/>
      <c r="LOV85"/>
      <c r="LOW85"/>
      <c r="LOX85"/>
      <c r="LOY85"/>
      <c r="LOZ85"/>
      <c r="LPA85"/>
      <c r="LPB85"/>
      <c r="LPC85"/>
      <c r="LPD85"/>
      <c r="LPE85"/>
      <c r="LPF85"/>
      <c r="LPG85"/>
      <c r="LPH85"/>
      <c r="LPI85"/>
      <c r="LPJ85"/>
      <c r="LPK85"/>
      <c r="LPL85"/>
      <c r="LPM85"/>
      <c r="LPN85"/>
      <c r="LPO85"/>
      <c r="LPP85"/>
      <c r="LPQ85"/>
      <c r="LPR85"/>
      <c r="LPS85"/>
      <c r="LPT85"/>
      <c r="LPU85"/>
      <c r="LPV85"/>
      <c r="LPW85"/>
      <c r="LPX85"/>
      <c r="LPY85"/>
      <c r="LPZ85"/>
      <c r="LQA85"/>
      <c r="LQB85"/>
      <c r="LQC85"/>
      <c r="LQD85"/>
      <c r="LQE85"/>
      <c r="LQF85"/>
      <c r="LQG85"/>
      <c r="LQH85"/>
      <c r="LQI85"/>
      <c r="LQJ85"/>
      <c r="LQK85"/>
      <c r="LQL85"/>
      <c r="LQM85"/>
      <c r="LQN85"/>
      <c r="LQO85"/>
      <c r="LQP85"/>
      <c r="LQQ85"/>
      <c r="LQR85"/>
      <c r="LQS85"/>
      <c r="LQT85"/>
      <c r="LQU85"/>
      <c r="LQV85"/>
      <c r="LQW85"/>
      <c r="LQX85"/>
      <c r="LQY85"/>
      <c r="LQZ85"/>
      <c r="LRA85"/>
      <c r="LRB85"/>
      <c r="LRC85"/>
      <c r="LRD85"/>
      <c r="LRE85"/>
      <c r="LRF85"/>
      <c r="LRG85"/>
      <c r="LRH85"/>
      <c r="LRI85"/>
      <c r="LRJ85"/>
      <c r="LRK85"/>
      <c r="LRL85"/>
      <c r="LRM85"/>
      <c r="LRN85"/>
      <c r="LRO85"/>
      <c r="LRP85"/>
      <c r="LRQ85"/>
      <c r="LRR85"/>
      <c r="LRS85"/>
      <c r="LRT85"/>
      <c r="LRU85"/>
      <c r="LRV85"/>
      <c r="LRW85"/>
      <c r="LRX85"/>
      <c r="LRY85"/>
      <c r="LRZ85"/>
      <c r="LSA85"/>
      <c r="LSB85"/>
      <c r="LSC85"/>
      <c r="LSD85"/>
      <c r="LSE85"/>
      <c r="LSF85"/>
      <c r="LSG85"/>
      <c r="LSH85"/>
      <c r="LSI85"/>
      <c r="LSJ85"/>
      <c r="LSK85"/>
      <c r="LSL85"/>
      <c r="LSM85"/>
      <c r="LSN85"/>
      <c r="LSO85"/>
      <c r="LSP85"/>
      <c r="LSQ85"/>
      <c r="LSR85"/>
      <c r="LSS85"/>
      <c r="LST85"/>
      <c r="LSU85"/>
      <c r="LSV85"/>
      <c r="LSW85"/>
      <c r="LSX85"/>
      <c r="LSY85"/>
      <c r="LSZ85"/>
      <c r="LTA85"/>
      <c r="LTB85"/>
      <c r="LTC85"/>
      <c r="LTD85"/>
      <c r="LTE85"/>
      <c r="LTF85"/>
      <c r="LTG85"/>
      <c r="LTH85"/>
      <c r="LTI85"/>
      <c r="LTJ85"/>
      <c r="LTK85"/>
      <c r="LTL85"/>
      <c r="LTM85"/>
      <c r="LTN85"/>
      <c r="LTO85"/>
      <c r="LTP85"/>
      <c r="LTQ85"/>
      <c r="LTR85"/>
      <c r="LTS85"/>
      <c r="LTT85"/>
      <c r="LTU85"/>
      <c r="LTV85"/>
      <c r="LTW85"/>
      <c r="LTX85"/>
      <c r="LTY85"/>
      <c r="LTZ85"/>
      <c r="LUA85"/>
      <c r="LUB85"/>
      <c r="LUC85"/>
      <c r="LUD85"/>
      <c r="LUE85"/>
      <c r="LUF85"/>
      <c r="LUG85"/>
      <c r="LUH85"/>
      <c r="LUI85"/>
      <c r="LUJ85"/>
      <c r="LUK85"/>
      <c r="LUL85"/>
      <c r="LUM85"/>
      <c r="LUN85"/>
      <c r="LUO85"/>
      <c r="LUP85"/>
      <c r="LUQ85"/>
      <c r="LUR85"/>
      <c r="LUS85"/>
      <c r="LUT85"/>
      <c r="LUU85"/>
      <c r="LUV85"/>
      <c r="LUW85"/>
      <c r="LUX85"/>
      <c r="LUY85"/>
      <c r="LUZ85"/>
      <c r="LVA85"/>
      <c r="LVB85"/>
      <c r="LVC85"/>
      <c r="LVD85"/>
      <c r="LVE85"/>
      <c r="LVF85"/>
      <c r="LVG85"/>
      <c r="LVH85"/>
      <c r="LVI85"/>
      <c r="LVJ85"/>
      <c r="LVK85"/>
      <c r="LVL85"/>
      <c r="LVM85"/>
      <c r="LVN85"/>
      <c r="LVO85"/>
      <c r="LVP85"/>
      <c r="LVQ85"/>
      <c r="LVR85"/>
      <c r="LVS85"/>
      <c r="LVT85"/>
      <c r="LVU85"/>
      <c r="LVV85"/>
      <c r="LVW85"/>
      <c r="LVX85"/>
      <c r="LVY85"/>
      <c r="LVZ85"/>
      <c r="LWA85"/>
      <c r="LWB85"/>
      <c r="LWC85"/>
      <c r="LWD85"/>
      <c r="LWE85"/>
      <c r="LWF85"/>
      <c r="LWG85"/>
      <c r="LWH85"/>
      <c r="LWI85"/>
      <c r="LWJ85"/>
      <c r="LWK85"/>
      <c r="LWL85"/>
      <c r="LWM85"/>
      <c r="LWN85"/>
      <c r="LWO85"/>
      <c r="LWP85"/>
      <c r="LWQ85"/>
      <c r="LWR85"/>
      <c r="LWS85"/>
      <c r="LWT85"/>
      <c r="LWU85"/>
      <c r="LWV85"/>
      <c r="LWW85"/>
      <c r="LWX85"/>
      <c r="LWY85"/>
      <c r="LWZ85"/>
      <c r="LXA85"/>
      <c r="LXB85"/>
      <c r="LXC85"/>
      <c r="LXD85"/>
      <c r="LXE85"/>
      <c r="LXF85"/>
      <c r="LXG85"/>
      <c r="LXH85"/>
      <c r="LXI85"/>
      <c r="LXJ85"/>
      <c r="LXK85"/>
      <c r="LXL85"/>
      <c r="LXM85"/>
      <c r="LXN85"/>
      <c r="LXO85"/>
      <c r="LXP85"/>
      <c r="LXQ85"/>
      <c r="LXR85"/>
      <c r="LXS85"/>
      <c r="LXT85"/>
      <c r="LXU85"/>
      <c r="LXV85"/>
      <c r="LXW85"/>
      <c r="LXX85"/>
      <c r="LXY85"/>
      <c r="LXZ85"/>
      <c r="LYA85"/>
      <c r="LYB85"/>
      <c r="LYC85"/>
      <c r="LYD85"/>
      <c r="LYE85"/>
      <c r="LYF85"/>
      <c r="LYG85"/>
      <c r="LYH85"/>
      <c r="LYI85"/>
      <c r="LYJ85"/>
      <c r="LYK85"/>
      <c r="LYL85"/>
      <c r="LYM85"/>
      <c r="LYN85"/>
      <c r="LYO85"/>
      <c r="LYP85"/>
      <c r="LYQ85"/>
      <c r="LYR85"/>
      <c r="LYS85"/>
      <c r="LYT85"/>
      <c r="LYU85"/>
      <c r="LYV85"/>
      <c r="LYW85"/>
      <c r="LYX85"/>
      <c r="LYY85"/>
      <c r="LYZ85"/>
      <c r="LZA85"/>
      <c r="LZB85"/>
      <c r="LZC85"/>
      <c r="LZD85"/>
      <c r="LZE85"/>
      <c r="LZF85"/>
      <c r="LZG85"/>
      <c r="LZH85"/>
      <c r="LZI85"/>
      <c r="LZJ85"/>
      <c r="LZK85"/>
      <c r="LZL85"/>
      <c r="LZM85"/>
      <c r="LZN85"/>
      <c r="LZO85"/>
      <c r="LZP85"/>
      <c r="LZQ85"/>
      <c r="LZR85"/>
      <c r="LZS85"/>
      <c r="LZT85"/>
      <c r="LZU85"/>
      <c r="LZV85"/>
      <c r="LZW85"/>
      <c r="LZX85"/>
      <c r="LZY85"/>
      <c r="LZZ85"/>
      <c r="MAA85"/>
      <c r="MAB85"/>
      <c r="MAC85"/>
      <c r="MAD85"/>
      <c r="MAE85"/>
      <c r="MAF85"/>
      <c r="MAG85"/>
      <c r="MAH85"/>
      <c r="MAI85"/>
      <c r="MAJ85"/>
      <c r="MAK85"/>
      <c r="MAL85"/>
      <c r="MAM85"/>
      <c r="MAN85"/>
      <c r="MAO85"/>
      <c r="MAP85"/>
      <c r="MAQ85"/>
      <c r="MAR85"/>
      <c r="MAS85"/>
      <c r="MAT85"/>
      <c r="MAU85"/>
      <c r="MAV85"/>
      <c r="MAW85"/>
      <c r="MAX85"/>
      <c r="MAY85"/>
      <c r="MAZ85"/>
      <c r="MBA85"/>
      <c r="MBB85"/>
      <c r="MBC85"/>
      <c r="MBD85"/>
      <c r="MBE85"/>
      <c r="MBF85"/>
      <c r="MBG85"/>
      <c r="MBH85"/>
      <c r="MBI85"/>
      <c r="MBJ85"/>
      <c r="MBK85"/>
      <c r="MBL85"/>
      <c r="MBM85"/>
      <c r="MBN85"/>
      <c r="MBO85"/>
      <c r="MBP85"/>
      <c r="MBQ85"/>
      <c r="MBR85"/>
      <c r="MBS85"/>
      <c r="MBT85"/>
      <c r="MBU85"/>
      <c r="MBV85"/>
      <c r="MBW85"/>
      <c r="MBX85"/>
      <c r="MBY85"/>
      <c r="MBZ85"/>
      <c r="MCA85"/>
      <c r="MCB85"/>
      <c r="MCC85"/>
      <c r="MCD85"/>
      <c r="MCE85"/>
      <c r="MCF85"/>
      <c r="MCG85"/>
      <c r="MCH85"/>
      <c r="MCI85"/>
      <c r="MCJ85"/>
      <c r="MCK85"/>
      <c r="MCL85"/>
      <c r="MCM85"/>
      <c r="MCN85"/>
      <c r="MCO85"/>
      <c r="MCP85"/>
      <c r="MCQ85"/>
      <c r="MCR85"/>
      <c r="MCS85"/>
      <c r="MCT85"/>
      <c r="MCU85"/>
      <c r="MCV85"/>
      <c r="MCW85"/>
      <c r="MCX85"/>
      <c r="MCY85"/>
      <c r="MCZ85"/>
      <c r="MDA85"/>
      <c r="MDB85"/>
      <c r="MDC85"/>
      <c r="MDD85"/>
      <c r="MDE85"/>
      <c r="MDF85"/>
      <c r="MDG85"/>
      <c r="MDH85"/>
      <c r="MDI85"/>
      <c r="MDJ85"/>
      <c r="MDK85"/>
      <c r="MDL85"/>
      <c r="MDM85"/>
      <c r="MDN85"/>
      <c r="MDO85"/>
      <c r="MDP85"/>
      <c r="MDQ85"/>
      <c r="MDR85"/>
      <c r="MDS85"/>
      <c r="MDT85"/>
      <c r="MDU85"/>
      <c r="MDV85"/>
      <c r="MDW85"/>
      <c r="MDX85"/>
      <c r="MDY85"/>
      <c r="MDZ85"/>
      <c r="MEA85"/>
      <c r="MEB85"/>
      <c r="MEC85"/>
      <c r="MED85"/>
      <c r="MEE85"/>
      <c r="MEF85"/>
      <c r="MEG85"/>
      <c r="MEH85"/>
      <c r="MEI85"/>
      <c r="MEJ85"/>
      <c r="MEK85"/>
      <c r="MEL85"/>
      <c r="MEM85"/>
      <c r="MEN85"/>
      <c r="MEO85"/>
      <c r="MEP85"/>
      <c r="MEQ85"/>
      <c r="MER85"/>
      <c r="MES85"/>
      <c r="MET85"/>
      <c r="MEU85"/>
      <c r="MEV85"/>
      <c r="MEW85"/>
      <c r="MEX85"/>
      <c r="MEY85"/>
      <c r="MEZ85"/>
      <c r="MFA85"/>
      <c r="MFB85"/>
      <c r="MFC85"/>
      <c r="MFD85"/>
      <c r="MFE85"/>
      <c r="MFF85"/>
      <c r="MFG85"/>
      <c r="MFH85"/>
      <c r="MFI85"/>
      <c r="MFJ85"/>
      <c r="MFK85"/>
      <c r="MFL85"/>
      <c r="MFM85"/>
      <c r="MFN85"/>
      <c r="MFO85"/>
      <c r="MFP85"/>
      <c r="MFQ85"/>
      <c r="MFR85"/>
      <c r="MFS85"/>
      <c r="MFT85"/>
      <c r="MFU85"/>
      <c r="MFV85"/>
      <c r="MFW85"/>
      <c r="MFX85"/>
      <c r="MFY85"/>
      <c r="MFZ85"/>
      <c r="MGA85"/>
      <c r="MGB85"/>
      <c r="MGC85"/>
      <c r="MGD85"/>
      <c r="MGE85"/>
      <c r="MGF85"/>
      <c r="MGG85"/>
      <c r="MGH85"/>
      <c r="MGI85"/>
      <c r="MGJ85"/>
      <c r="MGK85"/>
      <c r="MGL85"/>
      <c r="MGM85"/>
      <c r="MGN85"/>
      <c r="MGO85"/>
      <c r="MGP85"/>
      <c r="MGQ85"/>
      <c r="MGR85"/>
      <c r="MGS85"/>
      <c r="MGT85"/>
      <c r="MGU85"/>
      <c r="MGV85"/>
      <c r="MGW85"/>
      <c r="MGX85"/>
      <c r="MGY85"/>
      <c r="MGZ85"/>
      <c r="MHA85"/>
      <c r="MHB85"/>
      <c r="MHC85"/>
      <c r="MHD85"/>
      <c r="MHE85"/>
      <c r="MHF85"/>
      <c r="MHG85"/>
      <c r="MHH85"/>
      <c r="MHI85"/>
      <c r="MHJ85"/>
      <c r="MHK85"/>
      <c r="MHL85"/>
      <c r="MHM85"/>
      <c r="MHN85"/>
      <c r="MHO85"/>
      <c r="MHP85"/>
      <c r="MHQ85"/>
      <c r="MHR85"/>
      <c r="MHS85"/>
      <c r="MHT85"/>
      <c r="MHU85"/>
      <c r="MHV85"/>
      <c r="MHW85"/>
      <c r="MHX85"/>
      <c r="MHY85"/>
      <c r="MHZ85"/>
      <c r="MIA85"/>
      <c r="MIB85"/>
      <c r="MIC85"/>
      <c r="MID85"/>
      <c r="MIE85"/>
      <c r="MIF85"/>
      <c r="MIG85"/>
      <c r="MIH85"/>
      <c r="MII85"/>
      <c r="MIJ85"/>
      <c r="MIK85"/>
      <c r="MIL85"/>
      <c r="MIM85"/>
      <c r="MIN85"/>
      <c r="MIO85"/>
      <c r="MIP85"/>
      <c r="MIQ85"/>
      <c r="MIR85"/>
      <c r="MIS85"/>
      <c r="MIT85"/>
      <c r="MIU85"/>
      <c r="MIV85"/>
      <c r="MIW85"/>
      <c r="MIX85"/>
      <c r="MIY85"/>
      <c r="MIZ85"/>
      <c r="MJA85"/>
      <c r="MJB85"/>
      <c r="MJC85"/>
      <c r="MJD85"/>
      <c r="MJE85"/>
      <c r="MJF85"/>
      <c r="MJG85"/>
      <c r="MJH85"/>
      <c r="MJI85"/>
      <c r="MJJ85"/>
      <c r="MJK85"/>
      <c r="MJL85"/>
      <c r="MJM85"/>
      <c r="MJN85"/>
      <c r="MJO85"/>
      <c r="MJP85"/>
      <c r="MJQ85"/>
      <c r="MJR85"/>
      <c r="MJS85"/>
      <c r="MJT85"/>
      <c r="MJU85"/>
      <c r="MJV85"/>
      <c r="MJW85"/>
      <c r="MJX85"/>
      <c r="MJY85"/>
      <c r="MJZ85"/>
      <c r="MKA85"/>
      <c r="MKB85"/>
      <c r="MKC85"/>
      <c r="MKD85"/>
      <c r="MKE85"/>
      <c r="MKF85"/>
      <c r="MKG85"/>
      <c r="MKH85"/>
      <c r="MKI85"/>
      <c r="MKJ85"/>
      <c r="MKK85"/>
      <c r="MKL85"/>
      <c r="MKM85"/>
      <c r="MKN85"/>
      <c r="MKO85"/>
      <c r="MKP85"/>
      <c r="MKQ85"/>
      <c r="MKR85"/>
      <c r="MKS85"/>
      <c r="MKT85"/>
      <c r="MKU85"/>
      <c r="MKV85"/>
      <c r="MKW85"/>
      <c r="MKX85"/>
      <c r="MKY85"/>
      <c r="MKZ85"/>
      <c r="MLA85"/>
      <c r="MLB85"/>
      <c r="MLC85"/>
      <c r="MLD85"/>
      <c r="MLE85"/>
      <c r="MLF85"/>
      <c r="MLG85"/>
      <c r="MLH85"/>
      <c r="MLI85"/>
      <c r="MLJ85"/>
      <c r="MLK85"/>
      <c r="MLL85"/>
      <c r="MLM85"/>
      <c r="MLN85"/>
      <c r="MLO85"/>
      <c r="MLP85"/>
      <c r="MLQ85"/>
      <c r="MLR85"/>
      <c r="MLS85"/>
      <c r="MLT85"/>
      <c r="MLU85"/>
      <c r="MLV85"/>
      <c r="MLW85"/>
      <c r="MLX85"/>
      <c r="MLY85"/>
      <c r="MLZ85"/>
      <c r="MMA85"/>
      <c r="MMB85"/>
      <c r="MMC85"/>
      <c r="MMD85"/>
      <c r="MME85"/>
      <c r="MMF85"/>
      <c r="MMG85"/>
      <c r="MMH85"/>
      <c r="MMI85"/>
      <c r="MMJ85"/>
      <c r="MMK85"/>
      <c r="MML85"/>
      <c r="MMM85"/>
      <c r="MMN85"/>
      <c r="MMO85"/>
      <c r="MMP85"/>
      <c r="MMQ85"/>
      <c r="MMR85"/>
      <c r="MMS85"/>
      <c r="MMT85"/>
      <c r="MMU85"/>
      <c r="MMV85"/>
      <c r="MMW85"/>
      <c r="MMX85"/>
      <c r="MMY85"/>
      <c r="MMZ85"/>
      <c r="MNA85"/>
      <c r="MNB85"/>
      <c r="MNC85"/>
      <c r="MND85"/>
      <c r="MNE85"/>
      <c r="MNF85"/>
      <c r="MNG85"/>
      <c r="MNH85"/>
      <c r="MNI85"/>
      <c r="MNJ85"/>
      <c r="MNK85"/>
      <c r="MNL85"/>
      <c r="MNM85"/>
      <c r="MNN85"/>
      <c r="MNO85"/>
      <c r="MNP85"/>
      <c r="MNQ85"/>
      <c r="MNR85"/>
      <c r="MNS85"/>
      <c r="MNT85"/>
      <c r="MNU85"/>
      <c r="MNV85"/>
      <c r="MNW85"/>
      <c r="MNX85"/>
      <c r="MNY85"/>
      <c r="MNZ85"/>
      <c r="MOA85"/>
      <c r="MOB85"/>
      <c r="MOC85"/>
      <c r="MOD85"/>
      <c r="MOE85"/>
      <c r="MOF85"/>
      <c r="MOG85"/>
      <c r="MOH85"/>
      <c r="MOI85"/>
      <c r="MOJ85"/>
      <c r="MOK85"/>
      <c r="MOL85"/>
      <c r="MOM85"/>
      <c r="MON85"/>
      <c r="MOO85"/>
      <c r="MOP85"/>
      <c r="MOQ85"/>
      <c r="MOR85"/>
      <c r="MOS85"/>
      <c r="MOT85"/>
      <c r="MOU85"/>
      <c r="MOV85"/>
      <c r="MOW85"/>
      <c r="MOX85"/>
      <c r="MOY85"/>
      <c r="MOZ85"/>
      <c r="MPA85"/>
      <c r="MPB85"/>
      <c r="MPC85"/>
      <c r="MPD85"/>
      <c r="MPE85"/>
      <c r="MPF85"/>
      <c r="MPG85"/>
      <c r="MPH85"/>
      <c r="MPI85"/>
      <c r="MPJ85"/>
      <c r="MPK85"/>
      <c r="MPL85"/>
      <c r="MPM85"/>
      <c r="MPN85"/>
      <c r="MPO85"/>
      <c r="MPP85"/>
      <c r="MPQ85"/>
      <c r="MPR85"/>
      <c r="MPS85"/>
      <c r="MPT85"/>
      <c r="MPU85"/>
      <c r="MPV85"/>
      <c r="MPW85"/>
      <c r="MPX85"/>
      <c r="MPY85"/>
      <c r="MPZ85"/>
      <c r="MQA85"/>
      <c r="MQB85"/>
      <c r="MQC85"/>
      <c r="MQD85"/>
      <c r="MQE85"/>
      <c r="MQF85"/>
      <c r="MQG85"/>
      <c r="MQH85"/>
      <c r="MQI85"/>
      <c r="MQJ85"/>
      <c r="MQK85"/>
      <c r="MQL85"/>
      <c r="MQM85"/>
      <c r="MQN85"/>
      <c r="MQO85"/>
      <c r="MQP85"/>
      <c r="MQQ85"/>
      <c r="MQR85"/>
      <c r="MQS85"/>
      <c r="MQT85"/>
      <c r="MQU85"/>
      <c r="MQV85"/>
      <c r="MQW85"/>
      <c r="MQX85"/>
      <c r="MQY85"/>
      <c r="MQZ85"/>
      <c r="MRA85"/>
      <c r="MRB85"/>
      <c r="MRC85"/>
      <c r="MRD85"/>
      <c r="MRE85"/>
      <c r="MRF85"/>
      <c r="MRG85"/>
      <c r="MRH85"/>
      <c r="MRI85"/>
      <c r="MRJ85"/>
      <c r="MRK85"/>
      <c r="MRL85"/>
      <c r="MRM85"/>
      <c r="MRN85"/>
      <c r="MRO85"/>
      <c r="MRP85"/>
      <c r="MRQ85"/>
      <c r="MRR85"/>
      <c r="MRS85"/>
      <c r="MRT85"/>
      <c r="MRU85"/>
      <c r="MRV85"/>
      <c r="MRW85"/>
      <c r="MRX85"/>
      <c r="MRY85"/>
      <c r="MRZ85"/>
      <c r="MSA85"/>
      <c r="MSB85"/>
      <c r="MSC85"/>
      <c r="MSD85"/>
      <c r="MSE85"/>
      <c r="MSF85"/>
      <c r="MSG85"/>
      <c r="MSH85"/>
      <c r="MSI85"/>
      <c r="MSJ85"/>
      <c r="MSK85"/>
      <c r="MSL85"/>
      <c r="MSM85"/>
      <c r="MSN85"/>
      <c r="MSO85"/>
      <c r="MSP85"/>
      <c r="MSQ85"/>
      <c r="MSR85"/>
      <c r="MSS85"/>
      <c r="MST85"/>
      <c r="MSU85"/>
      <c r="MSV85"/>
      <c r="MSW85"/>
      <c r="MSX85"/>
      <c r="MSY85"/>
      <c r="MSZ85"/>
      <c r="MTA85"/>
      <c r="MTB85"/>
      <c r="MTC85"/>
      <c r="MTD85"/>
      <c r="MTE85"/>
      <c r="MTF85"/>
      <c r="MTG85"/>
      <c r="MTH85"/>
      <c r="MTI85"/>
      <c r="MTJ85"/>
      <c r="MTK85"/>
      <c r="MTL85"/>
      <c r="MTM85"/>
      <c r="MTN85"/>
      <c r="MTO85"/>
      <c r="MTP85"/>
      <c r="MTQ85"/>
      <c r="MTR85"/>
      <c r="MTS85"/>
      <c r="MTT85"/>
      <c r="MTU85"/>
      <c r="MTV85"/>
      <c r="MTW85"/>
      <c r="MTX85"/>
      <c r="MTY85"/>
      <c r="MTZ85"/>
      <c r="MUA85"/>
      <c r="MUB85"/>
      <c r="MUC85"/>
      <c r="MUD85"/>
      <c r="MUE85"/>
      <c r="MUF85"/>
      <c r="MUG85"/>
      <c r="MUH85"/>
      <c r="MUI85"/>
      <c r="MUJ85"/>
      <c r="MUK85"/>
      <c r="MUL85"/>
      <c r="MUM85"/>
      <c r="MUN85"/>
      <c r="MUO85"/>
      <c r="MUP85"/>
      <c r="MUQ85"/>
      <c r="MUR85"/>
      <c r="MUS85"/>
      <c r="MUT85"/>
      <c r="MUU85"/>
      <c r="MUV85"/>
      <c r="MUW85"/>
      <c r="MUX85"/>
      <c r="MUY85"/>
      <c r="MUZ85"/>
      <c r="MVA85"/>
      <c r="MVB85"/>
      <c r="MVC85"/>
      <c r="MVD85"/>
      <c r="MVE85"/>
      <c r="MVF85"/>
      <c r="MVG85"/>
      <c r="MVH85"/>
      <c r="MVI85"/>
      <c r="MVJ85"/>
      <c r="MVK85"/>
      <c r="MVL85"/>
      <c r="MVM85"/>
      <c r="MVN85"/>
      <c r="MVO85"/>
      <c r="MVP85"/>
      <c r="MVQ85"/>
      <c r="MVR85"/>
      <c r="MVS85"/>
      <c r="MVT85"/>
      <c r="MVU85"/>
      <c r="MVV85"/>
      <c r="MVW85"/>
      <c r="MVX85"/>
      <c r="MVY85"/>
      <c r="MVZ85"/>
      <c r="MWA85"/>
      <c r="MWB85"/>
      <c r="MWC85"/>
      <c r="MWD85"/>
      <c r="MWE85"/>
      <c r="MWF85"/>
      <c r="MWG85"/>
      <c r="MWH85"/>
      <c r="MWI85"/>
      <c r="MWJ85"/>
      <c r="MWK85"/>
      <c r="MWL85"/>
      <c r="MWM85"/>
      <c r="MWN85"/>
      <c r="MWO85"/>
      <c r="MWP85"/>
      <c r="MWQ85"/>
      <c r="MWR85"/>
      <c r="MWS85"/>
      <c r="MWT85"/>
      <c r="MWU85"/>
      <c r="MWV85"/>
      <c r="MWW85"/>
      <c r="MWX85"/>
      <c r="MWY85"/>
      <c r="MWZ85"/>
      <c r="MXA85"/>
      <c r="MXB85"/>
      <c r="MXC85"/>
      <c r="MXD85"/>
      <c r="MXE85"/>
      <c r="MXF85"/>
      <c r="MXG85"/>
      <c r="MXH85"/>
      <c r="MXI85"/>
      <c r="MXJ85"/>
      <c r="MXK85"/>
      <c r="MXL85"/>
      <c r="MXM85"/>
      <c r="MXN85"/>
      <c r="MXO85"/>
      <c r="MXP85"/>
      <c r="MXQ85"/>
      <c r="MXR85"/>
      <c r="MXS85"/>
      <c r="MXT85"/>
      <c r="MXU85"/>
      <c r="MXV85"/>
      <c r="MXW85"/>
      <c r="MXX85"/>
      <c r="MXY85"/>
      <c r="MXZ85"/>
      <c r="MYA85"/>
      <c r="MYB85"/>
      <c r="MYC85"/>
      <c r="MYD85"/>
      <c r="MYE85"/>
      <c r="MYF85"/>
      <c r="MYG85"/>
      <c r="MYH85"/>
      <c r="MYI85"/>
      <c r="MYJ85"/>
      <c r="MYK85"/>
      <c r="MYL85"/>
      <c r="MYM85"/>
      <c r="MYN85"/>
      <c r="MYO85"/>
      <c r="MYP85"/>
      <c r="MYQ85"/>
      <c r="MYR85"/>
      <c r="MYS85"/>
      <c r="MYT85"/>
      <c r="MYU85"/>
      <c r="MYV85"/>
      <c r="MYW85"/>
      <c r="MYX85"/>
      <c r="MYY85"/>
      <c r="MYZ85"/>
      <c r="MZA85"/>
      <c r="MZB85"/>
      <c r="MZC85"/>
      <c r="MZD85"/>
      <c r="MZE85"/>
      <c r="MZF85"/>
      <c r="MZG85"/>
      <c r="MZH85"/>
      <c r="MZI85"/>
      <c r="MZJ85"/>
      <c r="MZK85"/>
      <c r="MZL85"/>
      <c r="MZM85"/>
      <c r="MZN85"/>
      <c r="MZO85"/>
      <c r="MZP85"/>
      <c r="MZQ85"/>
      <c r="MZR85"/>
      <c r="MZS85"/>
      <c r="MZT85"/>
      <c r="MZU85"/>
      <c r="MZV85"/>
      <c r="MZW85"/>
      <c r="MZX85"/>
      <c r="MZY85"/>
      <c r="MZZ85"/>
      <c r="NAA85"/>
      <c r="NAB85"/>
      <c r="NAC85"/>
      <c r="NAD85"/>
      <c r="NAE85"/>
      <c r="NAF85"/>
      <c r="NAG85"/>
      <c r="NAH85"/>
      <c r="NAI85"/>
      <c r="NAJ85"/>
      <c r="NAK85"/>
      <c r="NAL85"/>
      <c r="NAM85"/>
      <c r="NAN85"/>
      <c r="NAO85"/>
      <c r="NAP85"/>
      <c r="NAQ85"/>
      <c r="NAR85"/>
      <c r="NAS85"/>
      <c r="NAT85"/>
      <c r="NAU85"/>
      <c r="NAV85"/>
      <c r="NAW85"/>
      <c r="NAX85"/>
      <c r="NAY85"/>
      <c r="NAZ85"/>
      <c r="NBA85"/>
      <c r="NBB85"/>
      <c r="NBC85"/>
      <c r="NBD85"/>
      <c r="NBE85"/>
      <c r="NBF85"/>
      <c r="NBG85"/>
      <c r="NBH85"/>
      <c r="NBI85"/>
      <c r="NBJ85"/>
      <c r="NBK85"/>
      <c r="NBL85"/>
      <c r="NBM85"/>
      <c r="NBN85"/>
      <c r="NBO85"/>
      <c r="NBP85"/>
      <c r="NBQ85"/>
      <c r="NBR85"/>
      <c r="NBS85"/>
      <c r="NBT85"/>
      <c r="NBU85"/>
      <c r="NBV85"/>
      <c r="NBW85"/>
      <c r="NBX85"/>
      <c r="NBY85"/>
      <c r="NBZ85"/>
      <c r="NCA85"/>
      <c r="NCB85"/>
      <c r="NCC85"/>
      <c r="NCD85"/>
      <c r="NCE85"/>
      <c r="NCF85"/>
      <c r="NCG85"/>
      <c r="NCH85"/>
      <c r="NCI85"/>
      <c r="NCJ85"/>
      <c r="NCK85"/>
      <c r="NCL85"/>
      <c r="NCM85"/>
      <c r="NCN85"/>
      <c r="NCO85"/>
      <c r="NCP85"/>
      <c r="NCQ85"/>
      <c r="NCR85"/>
      <c r="NCS85"/>
      <c r="NCT85"/>
      <c r="NCU85"/>
      <c r="NCV85"/>
      <c r="NCW85"/>
      <c r="NCX85"/>
      <c r="NCY85"/>
      <c r="NCZ85"/>
      <c r="NDA85"/>
      <c r="NDB85"/>
      <c r="NDC85"/>
      <c r="NDD85"/>
      <c r="NDE85"/>
      <c r="NDF85"/>
      <c r="NDG85"/>
      <c r="NDH85"/>
      <c r="NDI85"/>
      <c r="NDJ85"/>
      <c r="NDK85"/>
      <c r="NDL85"/>
      <c r="NDM85"/>
      <c r="NDN85"/>
      <c r="NDO85"/>
      <c r="NDP85"/>
      <c r="NDQ85"/>
      <c r="NDR85"/>
      <c r="NDS85"/>
      <c r="NDT85"/>
      <c r="NDU85"/>
      <c r="NDV85"/>
      <c r="NDW85"/>
      <c r="NDX85"/>
      <c r="NDY85"/>
      <c r="NDZ85"/>
      <c r="NEA85"/>
      <c r="NEB85"/>
      <c r="NEC85"/>
      <c r="NED85"/>
      <c r="NEE85"/>
      <c r="NEF85"/>
      <c r="NEG85"/>
      <c r="NEH85"/>
      <c r="NEI85"/>
      <c r="NEJ85"/>
      <c r="NEK85"/>
      <c r="NEL85"/>
      <c r="NEM85"/>
      <c r="NEN85"/>
      <c r="NEO85"/>
      <c r="NEP85"/>
      <c r="NEQ85"/>
      <c r="NER85"/>
      <c r="NES85"/>
      <c r="NET85"/>
      <c r="NEU85"/>
      <c r="NEV85"/>
      <c r="NEW85"/>
      <c r="NEX85"/>
      <c r="NEY85"/>
      <c r="NEZ85"/>
      <c r="NFA85"/>
      <c r="NFB85"/>
      <c r="NFC85"/>
      <c r="NFD85"/>
      <c r="NFE85"/>
      <c r="NFF85"/>
      <c r="NFG85"/>
      <c r="NFH85"/>
      <c r="NFI85"/>
      <c r="NFJ85"/>
      <c r="NFK85"/>
      <c r="NFL85"/>
      <c r="NFM85"/>
      <c r="NFN85"/>
      <c r="NFO85"/>
      <c r="NFP85"/>
      <c r="NFQ85"/>
      <c r="NFR85"/>
      <c r="NFS85"/>
      <c r="NFT85"/>
      <c r="NFU85"/>
      <c r="NFV85"/>
      <c r="NFW85"/>
      <c r="NFX85"/>
      <c r="NFY85"/>
      <c r="NFZ85"/>
      <c r="NGA85"/>
      <c r="NGB85"/>
      <c r="NGC85"/>
      <c r="NGD85"/>
      <c r="NGE85"/>
      <c r="NGF85"/>
      <c r="NGG85"/>
      <c r="NGH85"/>
      <c r="NGI85"/>
      <c r="NGJ85"/>
      <c r="NGK85"/>
      <c r="NGL85"/>
      <c r="NGM85"/>
      <c r="NGN85"/>
      <c r="NGO85"/>
      <c r="NGP85"/>
      <c r="NGQ85"/>
      <c r="NGR85"/>
      <c r="NGS85"/>
      <c r="NGT85"/>
      <c r="NGU85"/>
      <c r="NGV85"/>
      <c r="NGW85"/>
      <c r="NGX85"/>
      <c r="NGY85"/>
      <c r="NGZ85"/>
      <c r="NHA85"/>
      <c r="NHB85"/>
      <c r="NHC85"/>
      <c r="NHD85"/>
      <c r="NHE85"/>
      <c r="NHF85"/>
      <c r="NHG85"/>
      <c r="NHH85"/>
      <c r="NHI85"/>
      <c r="NHJ85"/>
      <c r="NHK85"/>
      <c r="NHL85"/>
      <c r="NHM85"/>
      <c r="NHN85"/>
      <c r="NHO85"/>
      <c r="NHP85"/>
      <c r="NHQ85"/>
      <c r="NHR85"/>
      <c r="NHS85"/>
      <c r="NHT85"/>
      <c r="NHU85"/>
      <c r="NHV85"/>
      <c r="NHW85"/>
      <c r="NHX85"/>
      <c r="NHY85"/>
      <c r="NHZ85"/>
      <c r="NIA85"/>
      <c r="NIB85"/>
      <c r="NIC85"/>
      <c r="NID85"/>
      <c r="NIE85"/>
      <c r="NIF85"/>
      <c r="NIG85"/>
      <c r="NIH85"/>
      <c r="NII85"/>
      <c r="NIJ85"/>
      <c r="NIK85"/>
      <c r="NIL85"/>
      <c r="NIM85"/>
      <c r="NIN85"/>
      <c r="NIO85"/>
      <c r="NIP85"/>
      <c r="NIQ85"/>
      <c r="NIR85"/>
      <c r="NIS85"/>
      <c r="NIT85"/>
      <c r="NIU85"/>
      <c r="NIV85"/>
      <c r="NIW85"/>
      <c r="NIX85"/>
      <c r="NIY85"/>
      <c r="NIZ85"/>
      <c r="NJA85"/>
      <c r="NJB85"/>
      <c r="NJC85"/>
      <c r="NJD85"/>
      <c r="NJE85"/>
      <c r="NJF85"/>
      <c r="NJG85"/>
      <c r="NJH85"/>
      <c r="NJI85"/>
      <c r="NJJ85"/>
      <c r="NJK85"/>
      <c r="NJL85"/>
      <c r="NJM85"/>
      <c r="NJN85"/>
      <c r="NJO85"/>
      <c r="NJP85"/>
      <c r="NJQ85"/>
      <c r="NJR85"/>
      <c r="NJS85"/>
      <c r="NJT85"/>
      <c r="NJU85"/>
      <c r="NJV85"/>
      <c r="NJW85"/>
      <c r="NJX85"/>
      <c r="NJY85"/>
      <c r="NJZ85"/>
      <c r="NKA85"/>
      <c r="NKB85"/>
      <c r="NKC85"/>
      <c r="NKD85"/>
      <c r="NKE85"/>
      <c r="NKF85"/>
      <c r="NKG85"/>
      <c r="NKH85"/>
      <c r="NKI85"/>
      <c r="NKJ85"/>
      <c r="NKK85"/>
      <c r="NKL85"/>
      <c r="NKM85"/>
      <c r="NKN85"/>
      <c r="NKO85"/>
      <c r="NKP85"/>
      <c r="NKQ85"/>
      <c r="NKR85"/>
      <c r="NKS85"/>
      <c r="NKT85"/>
      <c r="NKU85"/>
      <c r="NKV85"/>
      <c r="NKW85"/>
      <c r="NKX85"/>
      <c r="NKY85"/>
      <c r="NKZ85"/>
      <c r="NLA85"/>
      <c r="NLB85"/>
      <c r="NLC85"/>
      <c r="NLD85"/>
      <c r="NLE85"/>
      <c r="NLF85"/>
      <c r="NLG85"/>
      <c r="NLH85"/>
      <c r="NLI85"/>
      <c r="NLJ85"/>
      <c r="NLK85"/>
      <c r="NLL85"/>
      <c r="NLM85"/>
      <c r="NLN85"/>
      <c r="NLO85"/>
      <c r="NLP85"/>
      <c r="NLQ85"/>
      <c r="NLR85"/>
      <c r="NLS85"/>
      <c r="NLT85"/>
      <c r="NLU85"/>
      <c r="NLV85"/>
      <c r="NLW85"/>
      <c r="NLX85"/>
      <c r="NLY85"/>
      <c r="NLZ85"/>
      <c r="NMA85"/>
      <c r="NMB85"/>
      <c r="NMC85"/>
      <c r="NMD85"/>
      <c r="NME85"/>
      <c r="NMF85"/>
      <c r="NMG85"/>
      <c r="NMH85"/>
      <c r="NMI85"/>
      <c r="NMJ85"/>
      <c r="NMK85"/>
      <c r="NML85"/>
      <c r="NMM85"/>
      <c r="NMN85"/>
      <c r="NMO85"/>
      <c r="NMP85"/>
      <c r="NMQ85"/>
      <c r="NMR85"/>
      <c r="NMS85"/>
      <c r="NMT85"/>
      <c r="NMU85"/>
      <c r="NMV85"/>
      <c r="NMW85"/>
      <c r="NMX85"/>
      <c r="NMY85"/>
      <c r="NMZ85"/>
      <c r="NNA85"/>
      <c r="NNB85"/>
      <c r="NNC85"/>
      <c r="NND85"/>
      <c r="NNE85"/>
      <c r="NNF85"/>
      <c r="NNG85"/>
      <c r="NNH85"/>
      <c r="NNI85"/>
      <c r="NNJ85"/>
      <c r="NNK85"/>
      <c r="NNL85"/>
      <c r="NNM85"/>
      <c r="NNN85"/>
      <c r="NNO85"/>
      <c r="NNP85"/>
      <c r="NNQ85"/>
      <c r="NNR85"/>
      <c r="NNS85"/>
      <c r="NNT85"/>
      <c r="NNU85"/>
      <c r="NNV85"/>
      <c r="NNW85"/>
      <c r="NNX85"/>
      <c r="NNY85"/>
      <c r="NNZ85"/>
      <c r="NOA85"/>
      <c r="NOB85"/>
      <c r="NOC85"/>
      <c r="NOD85"/>
      <c r="NOE85"/>
      <c r="NOF85"/>
      <c r="NOG85"/>
      <c r="NOH85"/>
      <c r="NOI85"/>
      <c r="NOJ85"/>
      <c r="NOK85"/>
      <c r="NOL85"/>
      <c r="NOM85"/>
      <c r="NON85"/>
      <c r="NOO85"/>
      <c r="NOP85"/>
      <c r="NOQ85"/>
      <c r="NOR85"/>
      <c r="NOS85"/>
      <c r="NOT85"/>
      <c r="NOU85"/>
      <c r="NOV85"/>
      <c r="NOW85"/>
      <c r="NOX85"/>
      <c r="NOY85"/>
      <c r="NOZ85"/>
      <c r="NPA85"/>
      <c r="NPB85"/>
      <c r="NPC85"/>
      <c r="NPD85"/>
      <c r="NPE85"/>
      <c r="NPF85"/>
      <c r="NPG85"/>
      <c r="NPH85"/>
      <c r="NPI85"/>
      <c r="NPJ85"/>
      <c r="NPK85"/>
      <c r="NPL85"/>
      <c r="NPM85"/>
      <c r="NPN85"/>
      <c r="NPO85"/>
      <c r="NPP85"/>
      <c r="NPQ85"/>
      <c r="NPR85"/>
      <c r="NPS85"/>
      <c r="NPT85"/>
      <c r="NPU85"/>
      <c r="NPV85"/>
      <c r="NPW85"/>
      <c r="NPX85"/>
      <c r="NPY85"/>
      <c r="NPZ85"/>
      <c r="NQA85"/>
      <c r="NQB85"/>
      <c r="NQC85"/>
      <c r="NQD85"/>
      <c r="NQE85"/>
      <c r="NQF85"/>
      <c r="NQG85"/>
      <c r="NQH85"/>
      <c r="NQI85"/>
      <c r="NQJ85"/>
      <c r="NQK85"/>
      <c r="NQL85"/>
      <c r="NQM85"/>
      <c r="NQN85"/>
      <c r="NQO85"/>
      <c r="NQP85"/>
      <c r="NQQ85"/>
      <c r="NQR85"/>
      <c r="NQS85"/>
      <c r="NQT85"/>
      <c r="NQU85"/>
      <c r="NQV85"/>
      <c r="NQW85"/>
      <c r="NQX85"/>
      <c r="NQY85"/>
      <c r="NQZ85"/>
      <c r="NRA85"/>
      <c r="NRB85"/>
      <c r="NRC85"/>
      <c r="NRD85"/>
      <c r="NRE85"/>
      <c r="NRF85"/>
      <c r="NRG85"/>
      <c r="NRH85"/>
      <c r="NRI85"/>
    </row>
    <row r="86" spans="1:9941" x14ac:dyDescent="0.2">
      <c r="C86" s="476">
        <f>+C85-'23._köt_össz_kiad'!C56</f>
        <v>0</v>
      </c>
      <c r="M86" s="29" t="s">
        <v>383</v>
      </c>
      <c r="N86" s="1292"/>
    </row>
    <row r="87" spans="1:9941" x14ac:dyDescent="0.2">
      <c r="P87" s="1292" t="b">
        <f>P83=P85</f>
        <v>1</v>
      </c>
    </row>
  </sheetData>
  <sheetProtection formatCells="0"/>
  <mergeCells count="8">
    <mergeCell ref="A1:H1"/>
    <mergeCell ref="O76:Q76"/>
    <mergeCell ref="A9:H9"/>
    <mergeCell ref="A2:H2"/>
    <mergeCell ref="A3:H3"/>
    <mergeCell ref="A6:H6"/>
    <mergeCell ref="A7:H7"/>
    <mergeCell ref="A5:H5"/>
  </mergeCells>
  <printOptions horizontalCentered="1"/>
  <pageMargins left="0.39370078740157483" right="0.39370078740157483" top="0.59055118110236227" bottom="0" header="0.78740157480314965" footer="0.78740157480314965"/>
  <pageSetup paperSize="9" scale="87" orientation="portrait" r:id="rId1"/>
  <headerFooter alignWithMargins="0"/>
  <rowBreaks count="1" manualBreakCount="1">
    <brk id="68" max="8" man="1"/>
  </rowBreaks>
  <colBreaks count="3" manualBreakCount="3">
    <brk id="2546" min="2" max="82" man="1"/>
    <brk id="7357" min="2" max="82" man="1"/>
    <brk id="9317" min="2" max="8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view="pageBreakPreview" zoomScale="130" zoomScaleNormal="115" zoomScaleSheetLayoutView="130" workbookViewId="0">
      <selection activeCell="D31" sqref="D31"/>
    </sheetView>
  </sheetViews>
  <sheetFormatPr defaultColWidth="9.33203125" defaultRowHeight="12.75" x14ac:dyDescent="0.2"/>
  <cols>
    <col min="1" max="1" width="6.83203125" style="539" customWidth="1"/>
    <col min="2" max="2" width="51.33203125" style="18" customWidth="1"/>
    <col min="3" max="3" width="19.33203125" style="17" customWidth="1"/>
    <col min="4" max="4" width="16.83203125" style="17" customWidth="1"/>
    <col min="5" max="5" width="18" style="17" hidden="1" customWidth="1"/>
    <col min="6" max="6" width="16.6640625" style="17" hidden="1" customWidth="1"/>
    <col min="7" max="7" width="18.33203125" style="17" hidden="1" customWidth="1"/>
    <col min="8" max="8" width="16.83203125" style="17" customWidth="1"/>
    <col min="9" max="11" width="18.33203125" style="17" hidden="1" customWidth="1"/>
    <col min="12" max="12" width="5.33203125" style="198" hidden="1" customWidth="1"/>
    <col min="13" max="13" width="54.33203125" style="17" customWidth="1"/>
    <col min="14" max="14" width="18.1640625" style="17" customWidth="1"/>
    <col min="15" max="15" width="17.1640625" style="17" customWidth="1"/>
    <col min="16" max="16" width="17" style="17" hidden="1" customWidth="1"/>
    <col min="17" max="17" width="16.83203125" style="17" hidden="1" customWidth="1"/>
    <col min="18" max="18" width="18.33203125" style="17" hidden="1" customWidth="1"/>
    <col min="19" max="19" width="16.83203125" style="17" customWidth="1"/>
    <col min="20" max="22" width="18.33203125" style="17" hidden="1" customWidth="1"/>
    <col min="23" max="23" width="8.1640625" style="198" hidden="1" customWidth="1"/>
    <col min="24" max="24" width="2.33203125" style="17" customWidth="1"/>
    <col min="25" max="26" width="3.83203125" style="17" customWidth="1"/>
    <col min="27" max="16384" width="9.33203125" style="17"/>
  </cols>
  <sheetData>
    <row r="1" spans="1:28" ht="35.1" customHeight="1" x14ac:dyDescent="0.2">
      <c r="A1" s="1908" t="s">
        <v>244</v>
      </c>
      <c r="B1" s="1908"/>
      <c r="C1" s="1908"/>
      <c r="D1" s="1908"/>
      <c r="E1" s="1908"/>
      <c r="F1" s="1908"/>
      <c r="G1" s="1908"/>
      <c r="H1" s="1908"/>
      <c r="I1" s="1908"/>
      <c r="J1" s="1908"/>
      <c r="K1" s="1908"/>
      <c r="L1" s="1908"/>
      <c r="M1" s="1908"/>
      <c r="N1" s="1908"/>
      <c r="O1" s="1908"/>
      <c r="P1" s="1908"/>
      <c r="Q1" s="1908"/>
      <c r="R1" s="1908"/>
      <c r="S1" s="807"/>
      <c r="T1" s="94"/>
      <c r="U1" s="94"/>
      <c r="V1" s="94"/>
      <c r="W1" s="188"/>
      <c r="X1" s="94"/>
      <c r="Y1" s="1902" t="s">
        <v>825</v>
      </c>
      <c r="Z1" s="1902" t="s">
        <v>850</v>
      </c>
    </row>
    <row r="2" spans="1:28" ht="15" customHeight="1" x14ac:dyDescent="0.2">
      <c r="B2" s="93"/>
      <c r="C2" s="94"/>
      <c r="D2" s="94"/>
      <c r="E2" s="94"/>
      <c r="F2" s="94"/>
      <c r="G2" s="94"/>
      <c r="H2" s="94"/>
      <c r="I2" s="94"/>
      <c r="J2" s="94"/>
      <c r="K2" s="94"/>
      <c r="L2" s="188"/>
      <c r="M2" s="94"/>
      <c r="N2" s="94"/>
      <c r="O2" s="94"/>
      <c r="P2" s="94"/>
      <c r="Q2" s="94"/>
      <c r="R2" s="94"/>
      <c r="S2" s="94"/>
      <c r="T2" s="94"/>
      <c r="U2" s="94"/>
      <c r="V2" s="94"/>
      <c r="W2" s="188"/>
      <c r="X2" s="94"/>
      <c r="Y2" s="1902"/>
      <c r="Z2" s="1902"/>
    </row>
    <row r="3" spans="1:28" ht="15" customHeight="1" thickBot="1" x14ac:dyDescent="0.25">
      <c r="A3" s="1907" t="s">
        <v>360</v>
      </c>
      <c r="B3" s="1907"/>
      <c r="C3" s="1907"/>
      <c r="D3" s="1907"/>
      <c r="E3" s="1907"/>
      <c r="F3" s="1907"/>
      <c r="G3" s="1907"/>
      <c r="H3" s="1907"/>
      <c r="I3" s="1907"/>
      <c r="J3" s="1907"/>
      <c r="K3" s="1907"/>
      <c r="L3" s="1907"/>
      <c r="M3" s="1907"/>
      <c r="N3" s="1907"/>
      <c r="O3" s="1907"/>
      <c r="P3" s="1907"/>
      <c r="Q3" s="1907"/>
      <c r="R3" s="1907"/>
      <c r="S3" s="1907"/>
      <c r="T3" s="1907"/>
      <c r="U3" s="1907"/>
      <c r="V3" s="1907"/>
      <c r="W3" s="1907"/>
      <c r="X3" s="95"/>
      <c r="Y3" s="1902"/>
      <c r="Z3" s="1902"/>
    </row>
    <row r="4" spans="1:28" ht="21.2" customHeight="1" thickBot="1" x14ac:dyDescent="0.25">
      <c r="A4" s="1909" t="s">
        <v>119</v>
      </c>
      <c r="B4" s="1903" t="s">
        <v>37</v>
      </c>
      <c r="C4" s="1904"/>
      <c r="D4" s="1904"/>
      <c r="E4" s="1904"/>
      <c r="F4" s="1904"/>
      <c r="G4" s="1904"/>
      <c r="H4" s="1904"/>
      <c r="I4" s="1904"/>
      <c r="J4" s="1904"/>
      <c r="K4" s="1904"/>
      <c r="L4" s="1905"/>
      <c r="M4" s="1903" t="s">
        <v>38</v>
      </c>
      <c r="N4" s="1904"/>
      <c r="O4" s="1904"/>
      <c r="P4" s="1904"/>
      <c r="Q4" s="1904"/>
      <c r="R4" s="1904"/>
      <c r="S4" s="1905"/>
      <c r="T4" s="849"/>
      <c r="U4" s="849"/>
      <c r="V4" s="849"/>
      <c r="W4" s="850"/>
      <c r="X4" s="135"/>
      <c r="Y4" s="1902"/>
      <c r="Z4" s="1902"/>
    </row>
    <row r="5" spans="1:28" s="21" customFormat="1" ht="68.25" customHeight="1" thickBot="1" x14ac:dyDescent="0.25">
      <c r="A5" s="1910"/>
      <c r="B5" s="19" t="s">
        <v>84</v>
      </c>
      <c r="C5" s="20" t="str">
        <f>'1. mell.bevétel_össz'!C9</f>
        <v>2024. évi eredeti előirányzat a
25/2023. (XII.14.) rendelet szerint</v>
      </c>
      <c r="D5" s="20" t="str">
        <f>'1. mell.bevétel_össz'!D9</f>
        <v>Módosított előirányzat a …./2024.  (VI…..)  rendelet szerint</v>
      </c>
      <c r="E5" s="20" t="str">
        <f>'1. mell.bevétel_össz'!E9</f>
        <v>Módosított előirányzat a …./2024. (IX…..)  rendelet szerint</v>
      </c>
      <c r="F5" s="20" t="str">
        <f>'1. mell.bevétel_össz'!F9</f>
        <v>Módosított előirányzat a .../2024. (XII…...)  rendelet szerint</v>
      </c>
      <c r="G5" s="20" t="str">
        <f>'1. mell.bevétel_össz'!G9</f>
        <v>Módosított előirányzat a …../2024. (II…..)  rendelet szerint</v>
      </c>
      <c r="H5" s="39" t="str">
        <f>'1. mell.bevétel_össz'!H9</f>
        <v>Változás a 25/2023. (XII.14.) rendelethez képest</v>
      </c>
      <c r="I5" s="293" t="str">
        <f>'1. mell.bevétel_össz'!I9</f>
        <v>2024. évi teljesítés              2024.06.30-ig</v>
      </c>
      <c r="J5" s="20" t="str">
        <f>'1. mell.bevétel_össz'!J9</f>
        <v>2024. évi teljesítés              2024.09.30-ig</v>
      </c>
      <c r="K5" s="20" t="str">
        <f>'1. mell.bevétel_össz'!K9</f>
        <v>2024. évi teljesítés              2024.12.31-ig</v>
      </c>
      <c r="L5" s="189" t="str">
        <f>'1. mell.bevétel_össz'!L9</f>
        <v>Teljesítés %-a</v>
      </c>
      <c r="M5" s="19" t="s">
        <v>84</v>
      </c>
      <c r="N5" s="735" t="str">
        <f>'1. mell.bevétel_össz'!C9</f>
        <v>2024. évi eredeti előirányzat a
25/2023. (XII.14.) rendelet szerint</v>
      </c>
      <c r="O5" s="20" t="str">
        <f>'1. mell.bevétel_össz'!D9</f>
        <v>Módosított előirányzat a …./2024.  (VI…..)  rendelet szerint</v>
      </c>
      <c r="P5" s="20" t="str">
        <f>'1. mell.bevétel_össz'!E9</f>
        <v>Módosított előirányzat a …./2024. (IX…..)  rendelet szerint</v>
      </c>
      <c r="Q5" s="20" t="str">
        <f>'1. mell.bevétel_össz'!F9</f>
        <v>Módosított előirányzat a .../2024. (XII…...)  rendelet szerint</v>
      </c>
      <c r="R5" s="39" t="str">
        <f>'1. mell.bevétel_össz'!G9</f>
        <v>Módosított előirányzat a …../2024. (II…..)  rendelet szerint</v>
      </c>
      <c r="S5" s="1337" t="str">
        <f>'1. mell.bevétel_össz'!H9</f>
        <v>Változás a 25/2023. (XII.14.) rendelethez képest</v>
      </c>
      <c r="T5" s="293" t="str">
        <f>'1. mell.bevétel_össz'!I9</f>
        <v>2024. évi teljesítés              2024.06.30-ig</v>
      </c>
      <c r="U5" s="20" t="str">
        <f>'1. mell.bevétel_össz'!J9</f>
        <v>2024. évi teljesítés              2024.09.30-ig</v>
      </c>
      <c r="V5" s="20" t="str">
        <f>'1. mell.bevétel_össz'!K9</f>
        <v>2024. évi teljesítés              2024.12.31-ig</v>
      </c>
      <c r="W5" s="189" t="str">
        <f>'1. mell.bevétel_össz'!L9</f>
        <v>Teljesítés %-a</v>
      </c>
      <c r="X5" s="110"/>
      <c r="Y5" s="1902"/>
      <c r="Z5" s="1902"/>
    </row>
    <row r="6" spans="1:28" s="22" customFormat="1" ht="17.100000000000001" customHeight="1" thickBot="1" x14ac:dyDescent="0.25">
      <c r="A6" s="1341" t="s">
        <v>296</v>
      </c>
      <c r="B6" s="50" t="s">
        <v>297</v>
      </c>
      <c r="C6" s="51" t="s">
        <v>298</v>
      </c>
      <c r="D6" s="51" t="s">
        <v>299</v>
      </c>
      <c r="E6" s="51" t="s">
        <v>299</v>
      </c>
      <c r="F6" s="51" t="s">
        <v>299</v>
      </c>
      <c r="G6" s="51" t="s">
        <v>300</v>
      </c>
      <c r="H6" s="52" t="s">
        <v>300</v>
      </c>
      <c r="I6" s="294" t="s">
        <v>298</v>
      </c>
      <c r="J6" s="97" t="s">
        <v>298</v>
      </c>
      <c r="K6" s="97" t="s">
        <v>298</v>
      </c>
      <c r="L6" s="190" t="s">
        <v>298</v>
      </c>
      <c r="M6" s="96" t="s">
        <v>386</v>
      </c>
      <c r="N6" s="1045" t="s">
        <v>422</v>
      </c>
      <c r="O6" s="97" t="s">
        <v>880</v>
      </c>
      <c r="P6" s="97" t="s">
        <v>381</v>
      </c>
      <c r="Q6" s="97" t="s">
        <v>381</v>
      </c>
      <c r="R6" s="846" t="s">
        <v>387</v>
      </c>
      <c r="S6" s="1439" t="s">
        <v>381</v>
      </c>
      <c r="T6" s="294" t="s">
        <v>381</v>
      </c>
      <c r="U6" s="97" t="s">
        <v>300</v>
      </c>
      <c r="V6" s="97" t="s">
        <v>300</v>
      </c>
      <c r="W6" s="190" t="s">
        <v>300</v>
      </c>
      <c r="Y6" s="1902"/>
      <c r="Z6" s="1902"/>
    </row>
    <row r="7" spans="1:28" ht="17.100000000000001" customHeight="1" x14ac:dyDescent="0.2">
      <c r="A7" s="540" t="s">
        <v>12</v>
      </c>
      <c r="B7" s="1443" t="s">
        <v>245</v>
      </c>
      <c r="C7" s="98">
        <f>'1. mell.bevétel_össz'!C11</f>
        <v>2530824909</v>
      </c>
      <c r="D7" s="98">
        <f>'1. mell.bevétel_össz'!D11</f>
        <v>2902607582</v>
      </c>
      <c r="E7" s="98">
        <f>'1. mell.bevétel_össz'!E11</f>
        <v>0</v>
      </c>
      <c r="F7" s="98">
        <f>'1. mell.bevétel_össz'!F11</f>
        <v>0</v>
      </c>
      <c r="G7" s="98">
        <f>'1. mell.bevétel_össz'!G11</f>
        <v>0</v>
      </c>
      <c r="H7" s="99">
        <f>+D7-C7</f>
        <v>371782673</v>
      </c>
      <c r="I7" s="295">
        <f>'1. mell.bevétel_össz'!I11</f>
        <v>0</v>
      </c>
      <c r="J7" s="98">
        <f>'1. mell.bevétel_össz'!J11</f>
        <v>0</v>
      </c>
      <c r="K7" s="98">
        <f>'1. mell.bevétel_össz'!K11</f>
        <v>0</v>
      </c>
      <c r="L7" s="191">
        <f t="shared" ref="L7:L23" si="0">I7/D7*100</f>
        <v>0</v>
      </c>
      <c r="M7" s="23" t="s">
        <v>7</v>
      </c>
      <c r="N7" s="763">
        <f>'1.mell.kiadás_össz'!C12</f>
        <v>3515728080</v>
      </c>
      <c r="O7" s="98">
        <f>'1.mell.kiadás_össz'!D12</f>
        <v>3571454925</v>
      </c>
      <c r="P7" s="98">
        <f>'1.mell.kiadás_össz'!E12</f>
        <v>55726845</v>
      </c>
      <c r="Q7" s="98">
        <f>'1.mell.kiadás_össz'!F12</f>
        <v>0</v>
      </c>
      <c r="R7" s="99">
        <f>'1.mell.kiadás_össz'!G12</f>
        <v>0</v>
      </c>
      <c r="S7" s="1440">
        <f>+O7-N7</f>
        <v>55726845</v>
      </c>
      <c r="T7" s="295">
        <f>'1.mell.kiadás_össz'!I12</f>
        <v>0</v>
      </c>
      <c r="U7" s="98">
        <f>'1.mell.kiadás_össz'!J12</f>
        <v>0</v>
      </c>
      <c r="V7" s="98">
        <f>'1.mell.kiadás_össz'!K12</f>
        <v>0</v>
      </c>
      <c r="W7" s="191">
        <f t="shared" ref="W7:W23" si="1">T7/O7*100</f>
        <v>0</v>
      </c>
      <c r="X7" s="111"/>
      <c r="Y7" s="1902"/>
      <c r="Z7" s="1902"/>
    </row>
    <row r="8" spans="1:28" ht="15.95" customHeight="1" x14ac:dyDescent="0.2">
      <c r="A8" s="541" t="s">
        <v>13</v>
      </c>
      <c r="B8" s="1453" t="s">
        <v>605</v>
      </c>
      <c r="C8" s="462">
        <f>'1. mell.bevétel_össz'!C19</f>
        <v>1357398646</v>
      </c>
      <c r="D8" s="462">
        <f>'1. mell.bevétel_össz'!D19</f>
        <v>1717733424</v>
      </c>
      <c r="E8" s="462">
        <f>'1. mell.bevétel_össz'!E19</f>
        <v>0</v>
      </c>
      <c r="F8" s="462">
        <f>'1. mell.bevétel_össz'!F19</f>
        <v>0</v>
      </c>
      <c r="G8" s="462">
        <f>'1. mell.bevétel_össz'!G19</f>
        <v>0</v>
      </c>
      <c r="H8" s="463">
        <f t="shared" ref="H8:H31" si="2">+D8-C8</f>
        <v>360334778</v>
      </c>
      <c r="I8" s="472">
        <f>'1. mell.bevétel_össz'!I19</f>
        <v>0</v>
      </c>
      <c r="J8" s="462">
        <f>'1. mell.bevétel_össz'!J19</f>
        <v>0</v>
      </c>
      <c r="K8" s="462">
        <f>'1. mell.bevétel_össz'!K19</f>
        <v>0</v>
      </c>
      <c r="L8" s="686">
        <f t="shared" si="0"/>
        <v>0</v>
      </c>
      <c r="M8" s="1443" t="s">
        <v>86</v>
      </c>
      <c r="N8" s="764">
        <f>'1.mell.kiadás_össz'!C14</f>
        <v>527199694</v>
      </c>
      <c r="O8" s="98">
        <f>'1.mell.kiadás_össz'!D14</f>
        <v>541618612</v>
      </c>
      <c r="P8" s="98">
        <f>'1.mell.kiadás_össz'!E14</f>
        <v>14418918</v>
      </c>
      <c r="Q8" s="98">
        <f>'1.mell.kiadás_össz'!F14</f>
        <v>0</v>
      </c>
      <c r="R8" s="99">
        <f>'1.mell.kiadás_össz'!G14</f>
        <v>0</v>
      </c>
      <c r="S8" s="1440">
        <f t="shared" ref="S8:S32" si="3">+O8-N8</f>
        <v>14418918</v>
      </c>
      <c r="T8" s="295">
        <f>'1.mell.kiadás_össz'!I14</f>
        <v>0</v>
      </c>
      <c r="U8" s="98">
        <f>'1.mell.kiadás_össz'!J14</f>
        <v>0</v>
      </c>
      <c r="V8" s="98">
        <f>'1.mell.kiadás_össz'!K14</f>
        <v>0</v>
      </c>
      <c r="W8" s="191">
        <f t="shared" si="1"/>
        <v>0</v>
      </c>
      <c r="X8" s="111"/>
      <c r="Y8" s="1902"/>
      <c r="Z8" s="1902"/>
    </row>
    <row r="9" spans="1:28" ht="17.100000000000001" customHeight="1" x14ac:dyDescent="0.2">
      <c r="A9" s="542" t="s">
        <v>93</v>
      </c>
      <c r="B9" s="1453" t="s">
        <v>336</v>
      </c>
      <c r="C9" s="462">
        <f>'1. mell.bevétel_össz'!C24</f>
        <v>0</v>
      </c>
      <c r="D9" s="462">
        <f>'1. mell.bevétel_össz'!D24</f>
        <v>0</v>
      </c>
      <c r="E9" s="462">
        <f>'1. mell.bevétel_össz'!E24</f>
        <v>0</v>
      </c>
      <c r="F9" s="462">
        <f>'1. mell.bevétel_össz'!F24</f>
        <v>0</v>
      </c>
      <c r="G9" s="462">
        <f>'1. mell.bevétel_össz'!G24</f>
        <v>0</v>
      </c>
      <c r="H9" s="463">
        <f t="shared" si="2"/>
        <v>0</v>
      </c>
      <c r="I9" s="472">
        <f>'1. mell.bevétel_össz'!I24</f>
        <v>0</v>
      </c>
      <c r="J9" s="462">
        <f>'1. mell.bevétel_össz'!J24</f>
        <v>0</v>
      </c>
      <c r="K9" s="462">
        <f>'1. mell.bevétel_össz'!K24</f>
        <v>0</v>
      </c>
      <c r="L9" s="686" t="e">
        <f t="shared" si="0"/>
        <v>#DIV/0!</v>
      </c>
      <c r="M9" s="1443" t="s">
        <v>120</v>
      </c>
      <c r="N9" s="764">
        <f>'1.mell.kiadás_össz'!C15</f>
        <v>2149482512</v>
      </c>
      <c r="O9" s="98">
        <f>'1.mell.kiadás_össz'!D15</f>
        <v>2313652727</v>
      </c>
      <c r="P9" s="98">
        <f>'1.mell.kiadás_össz'!E15</f>
        <v>164170215</v>
      </c>
      <c r="Q9" s="98">
        <f>'1.mell.kiadás_össz'!F15</f>
        <v>0</v>
      </c>
      <c r="R9" s="99">
        <f>'1.mell.kiadás_össz'!G15</f>
        <v>0</v>
      </c>
      <c r="S9" s="1440">
        <f t="shared" si="3"/>
        <v>164170215</v>
      </c>
      <c r="T9" s="295">
        <f>'1.mell.kiadás_össz'!I15</f>
        <v>0</v>
      </c>
      <c r="U9" s="98">
        <f>'1.mell.kiadás_össz'!J15</f>
        <v>0</v>
      </c>
      <c r="V9" s="98">
        <f>'1.mell.kiadás_össz'!K15</f>
        <v>0</v>
      </c>
      <c r="W9" s="191">
        <f t="shared" si="1"/>
        <v>0</v>
      </c>
      <c r="X9" s="111"/>
      <c r="Y9" s="1902"/>
      <c r="Z9" s="1902"/>
    </row>
    <row r="10" spans="1:28" ht="17.100000000000001" customHeight="1" x14ac:dyDescent="0.2">
      <c r="A10" s="542" t="s">
        <v>14</v>
      </c>
      <c r="B10" s="1443" t="s">
        <v>83</v>
      </c>
      <c r="C10" s="462">
        <f>'1. mell.bevétel_össz'!C31</f>
        <v>4904362000</v>
      </c>
      <c r="D10" s="462">
        <f>'1. mell.bevétel_össz'!D31</f>
        <v>4904362000</v>
      </c>
      <c r="E10" s="462">
        <f>'1. mell.bevétel_össz'!E31</f>
        <v>0</v>
      </c>
      <c r="F10" s="462">
        <f>'1. mell.bevétel_össz'!F31</f>
        <v>0</v>
      </c>
      <c r="G10" s="462">
        <f>'1. mell.bevétel_össz'!G31</f>
        <v>0</v>
      </c>
      <c r="H10" s="463">
        <f t="shared" si="2"/>
        <v>0</v>
      </c>
      <c r="I10" s="472">
        <f>'1. mell.bevétel_össz'!I31</f>
        <v>0</v>
      </c>
      <c r="J10" s="462">
        <f>'1. mell.bevétel_össz'!J31</f>
        <v>0</v>
      </c>
      <c r="K10" s="462">
        <f>'1. mell.bevétel_össz'!K31</f>
        <v>0</v>
      </c>
      <c r="L10" s="686">
        <f t="shared" si="0"/>
        <v>0</v>
      </c>
      <c r="M10" s="1443" t="s">
        <v>80</v>
      </c>
      <c r="N10" s="764">
        <f>'1.mell.kiadás_össz'!C16</f>
        <v>270328000</v>
      </c>
      <c r="O10" s="98">
        <f>'1.mell.kiadás_össz'!D16</f>
        <v>270328000</v>
      </c>
      <c r="P10" s="98">
        <f>'1.mell.kiadás_össz'!E16</f>
        <v>0</v>
      </c>
      <c r="Q10" s="98">
        <f>'1.mell.kiadás_össz'!F16</f>
        <v>0</v>
      </c>
      <c r="R10" s="99">
        <f>'1.mell.kiadás_össz'!G16</f>
        <v>0</v>
      </c>
      <c r="S10" s="1440">
        <f t="shared" si="3"/>
        <v>0</v>
      </c>
      <c r="T10" s="295">
        <f>'1.mell.kiadás_össz'!I16</f>
        <v>0</v>
      </c>
      <c r="U10" s="98">
        <f>'1.mell.kiadás_össz'!J16</f>
        <v>0</v>
      </c>
      <c r="V10" s="98">
        <f>'1.mell.kiadás_össz'!K16</f>
        <v>0</v>
      </c>
      <c r="W10" s="191">
        <f t="shared" si="1"/>
        <v>0</v>
      </c>
      <c r="X10" s="111"/>
      <c r="Y10" s="1902"/>
      <c r="Z10" s="1902"/>
    </row>
    <row r="11" spans="1:28" ht="17.100000000000001" customHeight="1" x14ac:dyDescent="0.2">
      <c r="A11" s="542" t="s">
        <v>15</v>
      </c>
      <c r="B11" s="1443" t="s">
        <v>169</v>
      </c>
      <c r="C11" s="462">
        <f>'1. mell.bevétel_össz'!C59</f>
        <v>500000</v>
      </c>
      <c r="D11" s="462">
        <f>'1. mell.bevétel_össz'!D59</f>
        <v>500000</v>
      </c>
      <c r="E11" s="462">
        <f>'1. mell.bevétel_össz'!E59</f>
        <v>0</v>
      </c>
      <c r="F11" s="462">
        <f>'1. mell.bevétel_össz'!F59</f>
        <v>0</v>
      </c>
      <c r="G11" s="462">
        <f>'1. mell.bevétel_össz'!G59</f>
        <v>0</v>
      </c>
      <c r="H11" s="463">
        <f t="shared" si="2"/>
        <v>0</v>
      </c>
      <c r="I11" s="472">
        <f>'1. mell.bevétel_össz'!I59</f>
        <v>0</v>
      </c>
      <c r="J11" s="462">
        <f>'1. mell.bevétel_össz'!J59</f>
        <v>0</v>
      </c>
      <c r="K11" s="462">
        <f>'1. mell.bevétel_össz'!K59</f>
        <v>0</v>
      </c>
      <c r="L11" s="686">
        <f t="shared" si="0"/>
        <v>0</v>
      </c>
      <c r="M11" s="1443" t="s">
        <v>87</v>
      </c>
      <c r="N11" s="764">
        <f>'1.mell.kiadás_össz'!C17</f>
        <v>4828371689</v>
      </c>
      <c r="O11" s="98">
        <f>'1.mell.kiadás_össz'!D17</f>
        <v>4900100849</v>
      </c>
      <c r="P11" s="98">
        <f>'1.mell.kiadás_össz'!E17</f>
        <v>71729160</v>
      </c>
      <c r="Q11" s="98">
        <f>'1.mell.kiadás_össz'!F17</f>
        <v>0</v>
      </c>
      <c r="R11" s="99">
        <f>'1.mell.kiadás_össz'!G17</f>
        <v>0</v>
      </c>
      <c r="S11" s="1440">
        <f t="shared" si="3"/>
        <v>71729160</v>
      </c>
      <c r="T11" s="295" t="e">
        <f>'1.mell.kiadás_össz'!I17</f>
        <v>#REF!</v>
      </c>
      <c r="U11" s="98" t="e">
        <f>'1.mell.kiadás_össz'!J17</f>
        <v>#REF!</v>
      </c>
      <c r="V11" s="98" t="e">
        <f>'1.mell.kiadás_össz'!K17</f>
        <v>#REF!</v>
      </c>
      <c r="W11" s="191" t="e">
        <f t="shared" si="1"/>
        <v>#REF!</v>
      </c>
      <c r="X11" s="111"/>
      <c r="Y11" s="1902"/>
      <c r="Z11" s="1902"/>
    </row>
    <row r="12" spans="1:28" ht="17.100000000000001" customHeight="1" x14ac:dyDescent="0.2">
      <c r="A12" s="542" t="s">
        <v>99</v>
      </c>
      <c r="B12" s="1453" t="s">
        <v>336</v>
      </c>
      <c r="C12" s="462">
        <f>'1. mell.bevétel_össz'!C62</f>
        <v>0</v>
      </c>
      <c r="D12" s="462">
        <f>'1. mell.bevétel_össz'!D62</f>
        <v>0</v>
      </c>
      <c r="E12" s="462">
        <f>'1. mell.bevétel_össz'!E62</f>
        <v>0</v>
      </c>
      <c r="F12" s="462">
        <f>'1. mell.bevétel_össz'!F62</f>
        <v>0</v>
      </c>
      <c r="G12" s="462">
        <f>'1. mell.bevétel_össz'!G62</f>
        <v>0</v>
      </c>
      <c r="H12" s="463">
        <f t="shared" si="2"/>
        <v>0</v>
      </c>
      <c r="I12" s="472">
        <f>'1. mell.bevétel_össz'!I62</f>
        <v>0</v>
      </c>
      <c r="J12" s="462">
        <f>'1. mell.bevétel_össz'!J62</f>
        <v>0</v>
      </c>
      <c r="K12" s="462">
        <f>'1. mell.bevétel_össz'!K62</f>
        <v>0</v>
      </c>
      <c r="L12" s="686" t="e">
        <f t="shared" si="0"/>
        <v>#DIV/0!</v>
      </c>
      <c r="M12" s="1443"/>
      <c r="N12" s="764"/>
      <c r="O12" s="98"/>
      <c r="P12" s="98"/>
      <c r="Q12" s="98"/>
      <c r="R12" s="99"/>
      <c r="S12" s="1440">
        <f t="shared" si="3"/>
        <v>0</v>
      </c>
      <c r="T12" s="472"/>
      <c r="U12" s="100"/>
      <c r="V12" s="100"/>
      <c r="W12" s="192"/>
      <c r="X12" s="111"/>
      <c r="Y12" s="1902"/>
      <c r="Z12" s="1902"/>
    </row>
    <row r="13" spans="1:28" ht="17.100000000000001" customHeight="1" x14ac:dyDescent="0.2">
      <c r="A13" s="542" t="s">
        <v>16</v>
      </c>
      <c r="B13" s="1443" t="s">
        <v>156</v>
      </c>
      <c r="C13" s="462">
        <f>'1. mell.bevétel_össz'!C41</f>
        <v>728775820</v>
      </c>
      <c r="D13" s="462">
        <f>'1. mell.bevétel_össz'!D41</f>
        <v>728775820</v>
      </c>
      <c r="E13" s="462">
        <f>'1. mell.bevétel_össz'!E41</f>
        <v>0</v>
      </c>
      <c r="F13" s="462">
        <f>'1. mell.bevétel_össz'!F41</f>
        <v>0</v>
      </c>
      <c r="G13" s="462">
        <f>'1. mell.bevétel_össz'!G41</f>
        <v>0</v>
      </c>
      <c r="H13" s="463">
        <f t="shared" si="2"/>
        <v>0</v>
      </c>
      <c r="I13" s="472">
        <f>'1. mell.bevétel_össz'!I41</f>
        <v>0</v>
      </c>
      <c r="J13" s="462">
        <f>'1. mell.bevétel_össz'!J41</f>
        <v>0</v>
      </c>
      <c r="K13" s="462">
        <f>'1. mell.bevétel_össz'!K41</f>
        <v>0</v>
      </c>
      <c r="L13" s="686">
        <f t="shared" si="0"/>
        <v>0</v>
      </c>
      <c r="M13" s="1443"/>
      <c r="N13" s="764"/>
      <c r="O13" s="98">
        <f>+K13-J13</f>
        <v>0</v>
      </c>
      <c r="P13" s="98"/>
      <c r="Q13" s="98"/>
      <c r="R13" s="99"/>
      <c r="S13" s="1440">
        <f t="shared" si="3"/>
        <v>0</v>
      </c>
      <c r="T13" s="472"/>
      <c r="U13" s="100"/>
      <c r="V13" s="100"/>
      <c r="W13" s="192" t="e">
        <f t="shared" si="1"/>
        <v>#DIV/0!</v>
      </c>
      <c r="X13" s="111"/>
      <c r="Y13" s="1902"/>
      <c r="Z13" s="1902"/>
    </row>
    <row r="14" spans="1:28" ht="17.100000000000001" customHeight="1" x14ac:dyDescent="0.2">
      <c r="A14" s="542" t="s">
        <v>17</v>
      </c>
      <c r="B14" s="1443"/>
      <c r="C14" s="462"/>
      <c r="D14" s="462"/>
      <c r="E14" s="462"/>
      <c r="F14" s="462"/>
      <c r="G14" s="462"/>
      <c r="H14" s="463">
        <f t="shared" si="2"/>
        <v>0</v>
      </c>
      <c r="I14" s="472"/>
      <c r="J14" s="462"/>
      <c r="K14" s="462"/>
      <c r="L14" s="686" t="e">
        <f t="shared" si="0"/>
        <v>#DIV/0!</v>
      </c>
      <c r="M14" s="1443"/>
      <c r="N14" s="764"/>
      <c r="O14" s="98"/>
      <c r="P14" s="98"/>
      <c r="Q14" s="98"/>
      <c r="R14" s="99"/>
      <c r="S14" s="1440">
        <f t="shared" si="3"/>
        <v>0</v>
      </c>
      <c r="T14" s="472"/>
      <c r="U14" s="100"/>
      <c r="V14" s="100"/>
      <c r="W14" s="192" t="e">
        <f t="shared" si="1"/>
        <v>#DIV/0!</v>
      </c>
      <c r="X14" s="111"/>
      <c r="Y14" s="1902"/>
      <c r="Z14" s="1902"/>
    </row>
    <row r="15" spans="1:28" ht="17.100000000000001" customHeight="1" x14ac:dyDescent="0.2">
      <c r="A15" s="542" t="s">
        <v>18</v>
      </c>
      <c r="B15" s="1453"/>
      <c r="C15" s="462"/>
      <c r="D15" s="462"/>
      <c r="E15" s="462"/>
      <c r="F15" s="462"/>
      <c r="G15" s="462"/>
      <c r="H15" s="463">
        <f t="shared" si="2"/>
        <v>0</v>
      </c>
      <c r="I15" s="472"/>
      <c r="J15" s="462"/>
      <c r="K15" s="462"/>
      <c r="L15" s="686" t="e">
        <f t="shared" si="0"/>
        <v>#DIV/0!</v>
      </c>
      <c r="M15" s="1443"/>
      <c r="N15" s="764"/>
      <c r="O15" s="98"/>
      <c r="P15" s="98"/>
      <c r="Q15" s="98"/>
      <c r="R15" s="99"/>
      <c r="S15" s="1440">
        <f t="shared" si="3"/>
        <v>0</v>
      </c>
      <c r="T15" s="472"/>
      <c r="U15" s="100"/>
      <c r="V15" s="100"/>
      <c r="W15" s="192" t="e">
        <f t="shared" si="1"/>
        <v>#DIV/0!</v>
      </c>
      <c r="X15" s="111"/>
      <c r="Y15" s="1902"/>
      <c r="Z15" s="1902"/>
      <c r="AB15" s="18"/>
    </row>
    <row r="16" spans="1:28" ht="17.100000000000001" customHeight="1" x14ac:dyDescent="0.2">
      <c r="A16" s="542" t="s">
        <v>19</v>
      </c>
      <c r="B16" s="1453"/>
      <c r="C16" s="462"/>
      <c r="D16" s="462"/>
      <c r="E16" s="462"/>
      <c r="F16" s="462"/>
      <c r="G16" s="462"/>
      <c r="H16" s="463">
        <f t="shared" si="2"/>
        <v>0</v>
      </c>
      <c r="I16" s="472"/>
      <c r="J16" s="462"/>
      <c r="K16" s="462"/>
      <c r="L16" s="686" t="e">
        <f t="shared" si="0"/>
        <v>#DIV/0!</v>
      </c>
      <c r="M16" s="1443"/>
      <c r="N16" s="764"/>
      <c r="O16" s="98"/>
      <c r="P16" s="98"/>
      <c r="Q16" s="98"/>
      <c r="R16" s="99"/>
      <c r="S16" s="1440">
        <f t="shared" si="3"/>
        <v>0</v>
      </c>
      <c r="T16" s="472"/>
      <c r="U16" s="100"/>
      <c r="V16" s="100"/>
      <c r="W16" s="192" t="e">
        <f t="shared" si="1"/>
        <v>#DIV/0!</v>
      </c>
      <c r="X16" s="111"/>
      <c r="Y16" s="1902"/>
      <c r="Z16" s="1902"/>
    </row>
    <row r="17" spans="1:28" ht="17.100000000000001" customHeight="1" x14ac:dyDescent="0.2">
      <c r="A17" s="542" t="s">
        <v>20</v>
      </c>
      <c r="B17" s="1453"/>
      <c r="C17" s="462"/>
      <c r="D17" s="462"/>
      <c r="E17" s="462"/>
      <c r="F17" s="462"/>
      <c r="G17" s="462"/>
      <c r="H17" s="463">
        <f t="shared" si="2"/>
        <v>0</v>
      </c>
      <c r="I17" s="472"/>
      <c r="J17" s="462"/>
      <c r="K17" s="462"/>
      <c r="L17" s="686" t="e">
        <f t="shared" si="0"/>
        <v>#DIV/0!</v>
      </c>
      <c r="M17" s="1443"/>
      <c r="N17" s="764"/>
      <c r="O17" s="98"/>
      <c r="P17" s="98"/>
      <c r="Q17" s="98"/>
      <c r="R17" s="99"/>
      <c r="S17" s="1440">
        <f t="shared" si="3"/>
        <v>0</v>
      </c>
      <c r="T17" s="472"/>
      <c r="U17" s="100"/>
      <c r="V17" s="100"/>
      <c r="W17" s="192" t="e">
        <f t="shared" si="1"/>
        <v>#DIV/0!</v>
      </c>
      <c r="X17" s="111"/>
      <c r="Y17" s="1902"/>
      <c r="Z17" s="1902"/>
    </row>
    <row r="18" spans="1:28" ht="17.100000000000001" customHeight="1" thickBot="1" x14ac:dyDescent="0.25">
      <c r="A18" s="541" t="s">
        <v>21</v>
      </c>
      <c r="B18" s="1454"/>
      <c r="C18" s="464"/>
      <c r="D18" s="464"/>
      <c r="E18" s="464"/>
      <c r="F18" s="464"/>
      <c r="G18" s="464"/>
      <c r="H18" s="465">
        <f t="shared" si="2"/>
        <v>0</v>
      </c>
      <c r="I18" s="473"/>
      <c r="J18" s="464"/>
      <c r="K18" s="464"/>
      <c r="L18" s="689" t="e">
        <f t="shared" si="0"/>
        <v>#DIV/0!</v>
      </c>
      <c r="M18" s="1444"/>
      <c r="N18" s="1452"/>
      <c r="O18" s="464"/>
      <c r="P18" s="464"/>
      <c r="Q18" s="464"/>
      <c r="R18" s="465"/>
      <c r="S18" s="677">
        <f t="shared" si="3"/>
        <v>0</v>
      </c>
      <c r="T18" s="473"/>
      <c r="U18" s="102"/>
      <c r="V18" s="102"/>
      <c r="W18" s="193" t="e">
        <f t="shared" si="1"/>
        <v>#DIV/0!</v>
      </c>
      <c r="X18" s="111"/>
      <c r="Y18" s="1902"/>
      <c r="Z18" s="1902"/>
    </row>
    <row r="19" spans="1:28" ht="17.100000000000001" customHeight="1" thickBot="1" x14ac:dyDescent="0.25">
      <c r="A19" s="543" t="s">
        <v>22</v>
      </c>
      <c r="B19" s="24" t="s">
        <v>326</v>
      </c>
      <c r="C19" s="103">
        <f>+C7+C10+C11+C13+C14+C15+C16+C17+C18</f>
        <v>8164462729</v>
      </c>
      <c r="D19" s="103">
        <f>+D7+D10+D11+D13+D14+D15+D16+D17+D18</f>
        <v>8536245402</v>
      </c>
      <c r="E19" s="103">
        <f t="shared" ref="E19:K19" si="4">+E7+E8+E10+E11+E13+E14+E15+E16+E17+E18</f>
        <v>0</v>
      </c>
      <c r="F19" s="103">
        <f t="shared" si="4"/>
        <v>0</v>
      </c>
      <c r="G19" s="103">
        <f t="shared" si="4"/>
        <v>0</v>
      </c>
      <c r="H19" s="55">
        <f t="shared" si="2"/>
        <v>371782673</v>
      </c>
      <c r="I19" s="163">
        <f t="shared" si="4"/>
        <v>0</v>
      </c>
      <c r="J19" s="103">
        <f t="shared" si="4"/>
        <v>0</v>
      </c>
      <c r="K19" s="103">
        <f t="shared" si="4"/>
        <v>0</v>
      </c>
      <c r="L19" s="194">
        <f t="shared" si="0"/>
        <v>0</v>
      </c>
      <c r="M19" s="24" t="s">
        <v>327</v>
      </c>
      <c r="N19" s="762">
        <f>SUM(N7:N18)</f>
        <v>11291109975</v>
      </c>
      <c r="O19" s="103">
        <f t="shared" ref="O19:V19" si="5">SUM(O7:O18)</f>
        <v>11597155113</v>
      </c>
      <c r="P19" s="103">
        <f t="shared" si="5"/>
        <v>306045138</v>
      </c>
      <c r="Q19" s="103">
        <f t="shared" si="5"/>
        <v>0</v>
      </c>
      <c r="R19" s="55">
        <f t="shared" si="5"/>
        <v>0</v>
      </c>
      <c r="S19" s="306">
        <f t="shared" si="3"/>
        <v>306045138</v>
      </c>
      <c r="T19" s="163" t="e">
        <f t="shared" si="5"/>
        <v>#REF!</v>
      </c>
      <c r="U19" s="103" t="e">
        <f t="shared" si="5"/>
        <v>#REF!</v>
      </c>
      <c r="V19" s="103" t="e">
        <f t="shared" si="5"/>
        <v>#REF!</v>
      </c>
      <c r="W19" s="194" t="e">
        <f t="shared" si="1"/>
        <v>#REF!</v>
      </c>
      <c r="X19" s="112"/>
      <c r="Y19" s="1902"/>
      <c r="Z19" s="1902"/>
    </row>
    <row r="20" spans="1:28" ht="17.100000000000001" customHeight="1" x14ac:dyDescent="0.2">
      <c r="A20" s="544" t="s">
        <v>23</v>
      </c>
      <c r="B20" s="25" t="s">
        <v>325</v>
      </c>
      <c r="C20" s="104">
        <f>SUM(C21:C25)</f>
        <v>3703389000</v>
      </c>
      <c r="D20" s="104">
        <f>SUM(D21:D25)</f>
        <v>3767185561</v>
      </c>
      <c r="E20" s="104">
        <f t="shared" ref="E20:K20" si="6">SUM(E21:E25)</f>
        <v>0</v>
      </c>
      <c r="F20" s="104">
        <f t="shared" si="6"/>
        <v>0</v>
      </c>
      <c r="G20" s="104">
        <f t="shared" si="6"/>
        <v>0</v>
      </c>
      <c r="H20" s="817">
        <f t="shared" si="2"/>
        <v>63796561</v>
      </c>
      <c r="I20" s="816">
        <f t="shared" si="6"/>
        <v>0</v>
      </c>
      <c r="J20" s="104">
        <f t="shared" si="6"/>
        <v>0</v>
      </c>
      <c r="K20" s="104">
        <f t="shared" si="6"/>
        <v>0</v>
      </c>
      <c r="L20" s="199">
        <f t="shared" si="0"/>
        <v>0</v>
      </c>
      <c r="M20" s="538" t="s">
        <v>352</v>
      </c>
      <c r="N20" s="107">
        <f>SUM(N21:N23)</f>
        <v>0</v>
      </c>
      <c r="O20" s="149">
        <f t="shared" ref="O20:V20" si="7">SUM(O21:O23)</f>
        <v>0</v>
      </c>
      <c r="P20" s="149">
        <f t="shared" si="7"/>
        <v>0</v>
      </c>
      <c r="Q20" s="149">
        <f t="shared" si="7"/>
        <v>0</v>
      </c>
      <c r="R20" s="847">
        <f t="shared" si="7"/>
        <v>0</v>
      </c>
      <c r="S20" s="1455">
        <f t="shared" si="3"/>
        <v>0</v>
      </c>
      <c r="T20" s="845">
        <f t="shared" si="7"/>
        <v>0</v>
      </c>
      <c r="U20" s="149">
        <f t="shared" si="7"/>
        <v>0</v>
      </c>
      <c r="V20" s="149">
        <f t="shared" si="7"/>
        <v>0</v>
      </c>
      <c r="W20" s="195" t="e">
        <f t="shared" si="1"/>
        <v>#DIV/0!</v>
      </c>
      <c r="X20" s="113"/>
      <c r="Y20" s="1902"/>
      <c r="Z20" s="1902"/>
    </row>
    <row r="21" spans="1:28" ht="17.100000000000001" customHeight="1" x14ac:dyDescent="0.2">
      <c r="A21" s="545" t="s">
        <v>219</v>
      </c>
      <c r="B21" s="1456" t="s">
        <v>354</v>
      </c>
      <c r="C21" s="129">
        <f>'1. mell.bevétel_össz'!C77</f>
        <v>500000000</v>
      </c>
      <c r="D21" s="471">
        <f>'1. mell.bevétel_össz'!D77</f>
        <v>563796561</v>
      </c>
      <c r="E21" s="471">
        <f>'1. mell.bevétel_össz'!E77</f>
        <v>0</v>
      </c>
      <c r="F21" s="471">
        <f>'1. mell.bevétel_össz'!F77</f>
        <v>0</v>
      </c>
      <c r="G21" s="471">
        <f>'1. mell.bevétel_össz'!G77</f>
        <v>0</v>
      </c>
      <c r="H21" s="455">
        <f t="shared" si="2"/>
        <v>63796561</v>
      </c>
      <c r="I21" s="454">
        <f>'1. mell.bevétel_össz'!I77</f>
        <v>0</v>
      </c>
      <c r="J21" s="471">
        <f>'1. mell.bevétel_össz'!J77</f>
        <v>0</v>
      </c>
      <c r="K21" s="471">
        <f>'1. mell.bevétel_össz'!K77</f>
        <v>0</v>
      </c>
      <c r="L21" s="533">
        <f t="shared" si="0"/>
        <v>0</v>
      </c>
      <c r="M21" s="132" t="s">
        <v>357</v>
      </c>
      <c r="N21" s="129">
        <f>'1.mell.kiadás_össz'!C45</f>
        <v>0</v>
      </c>
      <c r="O21" s="471">
        <f>'1.mell.kiadás_össz'!D45</f>
        <v>0</v>
      </c>
      <c r="P21" s="471">
        <f>'1.mell.kiadás_össz'!E45</f>
        <v>0</v>
      </c>
      <c r="Q21" s="471">
        <f>'1.mell.kiadás_össz'!F45</f>
        <v>0</v>
      </c>
      <c r="R21" s="455">
        <f>'1.mell.kiadás_össz'!G45</f>
        <v>0</v>
      </c>
      <c r="S21" s="679">
        <f t="shared" si="3"/>
        <v>0</v>
      </c>
      <c r="T21" s="454">
        <f>'1.mell.kiadás_össz'!I45</f>
        <v>0</v>
      </c>
      <c r="U21" s="26">
        <f>'1.mell.kiadás_össz'!J45</f>
        <v>0</v>
      </c>
      <c r="V21" s="26">
        <f>'1.mell.kiadás_össz'!K45</f>
        <v>0</v>
      </c>
      <c r="W21" s="196" t="e">
        <f t="shared" si="1"/>
        <v>#DIV/0!</v>
      </c>
      <c r="X21" s="113"/>
      <c r="Y21" s="1902"/>
      <c r="Z21" s="1902"/>
    </row>
    <row r="22" spans="1:28" ht="17.100000000000001" customHeight="1" x14ac:dyDescent="0.2">
      <c r="A22" s="542" t="s">
        <v>220</v>
      </c>
      <c r="B22" s="1456" t="s">
        <v>355</v>
      </c>
      <c r="C22" s="129">
        <f>'1. mell.bevétel_össz'!C82</f>
        <v>3000000000</v>
      </c>
      <c r="D22" s="471">
        <f>'1. mell.bevétel_össz'!D82</f>
        <v>3000000000</v>
      </c>
      <c r="E22" s="471">
        <f>'1. mell.bevétel_össz'!E82</f>
        <v>0</v>
      </c>
      <c r="F22" s="471">
        <f>'1. mell.bevétel_össz'!F82</f>
        <v>0</v>
      </c>
      <c r="G22" s="471">
        <f>'1. mell.bevétel_össz'!G82</f>
        <v>0</v>
      </c>
      <c r="H22" s="455">
        <f t="shared" si="2"/>
        <v>0</v>
      </c>
      <c r="I22" s="454">
        <f>'1. mell.bevétel_össz'!I82</f>
        <v>0</v>
      </c>
      <c r="J22" s="471">
        <f>'1. mell.bevétel_össz'!J82</f>
        <v>0</v>
      </c>
      <c r="K22" s="471">
        <f>'1. mell.bevétel_össz'!K82</f>
        <v>0</v>
      </c>
      <c r="L22" s="533">
        <f t="shared" si="0"/>
        <v>0</v>
      </c>
      <c r="M22" s="132" t="s">
        <v>559</v>
      </c>
      <c r="N22" s="129">
        <f>'1.mell.kiadás_össz'!C46</f>
        <v>0</v>
      </c>
      <c r="O22" s="471">
        <f>'1.mell.kiadás_össz'!D46</f>
        <v>0</v>
      </c>
      <c r="P22" s="471">
        <f>'1.mell.kiadás_össz'!E46</f>
        <v>0</v>
      </c>
      <c r="Q22" s="471">
        <f>'1.mell.kiadás_össz'!F46</f>
        <v>0</v>
      </c>
      <c r="R22" s="455">
        <f>'1.mell.kiadás_össz'!G46</f>
        <v>0</v>
      </c>
      <c r="S22" s="679">
        <f t="shared" si="3"/>
        <v>0</v>
      </c>
      <c r="T22" s="454">
        <f>'1.mell.kiadás_össz'!I46</f>
        <v>0</v>
      </c>
      <c r="U22" s="26">
        <f>'1.mell.kiadás_össz'!J46</f>
        <v>0</v>
      </c>
      <c r="V22" s="26">
        <f>'1.mell.kiadás_össz'!K46</f>
        <v>0</v>
      </c>
      <c r="W22" s="196" t="e">
        <f t="shared" si="1"/>
        <v>#DIV/0!</v>
      </c>
      <c r="X22" s="113"/>
      <c r="Y22" s="1902"/>
      <c r="Z22" s="1902"/>
    </row>
    <row r="23" spans="1:28" ht="17.100000000000001" customHeight="1" x14ac:dyDescent="0.2">
      <c r="A23" s="542" t="s">
        <v>324</v>
      </c>
      <c r="B23" s="1456" t="s">
        <v>520</v>
      </c>
      <c r="C23" s="129">
        <f>'1. mell.bevétel_össz'!C73</f>
        <v>203389000</v>
      </c>
      <c r="D23" s="471">
        <f>'1. mell.bevétel_össz'!D73</f>
        <v>203389000</v>
      </c>
      <c r="E23" s="471">
        <f>'1. mell.bevétel_össz'!E73</f>
        <v>0</v>
      </c>
      <c r="F23" s="471">
        <f>'1. mell.bevétel_össz'!F73</f>
        <v>0</v>
      </c>
      <c r="G23" s="471">
        <f>'1. mell.bevétel_össz'!G73</f>
        <v>0</v>
      </c>
      <c r="H23" s="455">
        <f t="shared" si="2"/>
        <v>0</v>
      </c>
      <c r="I23" s="454">
        <f>'1. mell.bevétel_össz'!I73</f>
        <v>0</v>
      </c>
      <c r="J23" s="471">
        <f>'1. mell.bevétel_össz'!J73</f>
        <v>0</v>
      </c>
      <c r="K23" s="471">
        <f>'1. mell.bevétel_össz'!K73</f>
        <v>0</v>
      </c>
      <c r="L23" s="533">
        <f t="shared" si="0"/>
        <v>0</v>
      </c>
      <c r="M23" s="1457" t="s">
        <v>560</v>
      </c>
      <c r="N23" s="129">
        <f>'1.mell.kiadás_össz'!C47</f>
        <v>0</v>
      </c>
      <c r="O23" s="471">
        <f>'1.mell.kiadás_össz'!D47</f>
        <v>0</v>
      </c>
      <c r="P23" s="471">
        <f>'1.mell.kiadás_össz'!E47</f>
        <v>0</v>
      </c>
      <c r="Q23" s="535">
        <f>'1.mell.kiadás_össz'!F47</f>
        <v>0</v>
      </c>
      <c r="R23" s="848">
        <f>'1.mell.kiadás_össz'!G47</f>
        <v>0</v>
      </c>
      <c r="S23" s="1458">
        <f t="shared" si="3"/>
        <v>0</v>
      </c>
      <c r="T23" s="534">
        <f>'1.mell.kiadás_össz'!I47</f>
        <v>0</v>
      </c>
      <c r="U23" s="150">
        <f>'1.mell.kiadás_össz'!J47</f>
        <v>0</v>
      </c>
      <c r="V23" s="150">
        <f>'1.mell.kiadás_össz'!K47</f>
        <v>0</v>
      </c>
      <c r="W23" s="197" t="e">
        <f t="shared" si="1"/>
        <v>#DIV/0!</v>
      </c>
      <c r="X23" s="113"/>
      <c r="Y23" s="1902"/>
      <c r="Z23" s="1902"/>
      <c r="AB23" s="17" t="s">
        <v>383</v>
      </c>
    </row>
    <row r="24" spans="1:28" ht="15.75" customHeight="1" x14ac:dyDescent="0.2">
      <c r="A24" s="546" t="s">
        <v>545</v>
      </c>
      <c r="B24" s="1457" t="s">
        <v>388</v>
      </c>
      <c r="C24" s="1459">
        <f>'1. mell.bevétel_össz'!C74</f>
        <v>0</v>
      </c>
      <c r="D24" s="471">
        <f>'1. mell.bevétel_össz'!D74</f>
        <v>0</v>
      </c>
      <c r="E24" s="471">
        <f>'1. mell.bevétel_össz'!E74</f>
        <v>0</v>
      </c>
      <c r="F24" s="471">
        <f>'1. mell.bevétel_össz'!F74</f>
        <v>0</v>
      </c>
      <c r="G24" s="471">
        <f>'1. mell.bevétel_össz'!G74</f>
        <v>0</v>
      </c>
      <c r="H24" s="455">
        <f t="shared" si="2"/>
        <v>0</v>
      </c>
      <c r="I24" s="454">
        <f>'1. mell.bevétel_össz'!I74</f>
        <v>0</v>
      </c>
      <c r="J24" s="471">
        <f>'1. mell.bevétel_össz'!J74</f>
        <v>0</v>
      </c>
      <c r="K24" s="471">
        <f>'1. mell.bevétel_össz'!K74</f>
        <v>0</v>
      </c>
      <c r="L24" s="533"/>
      <c r="M24" s="1445" t="s">
        <v>353</v>
      </c>
      <c r="N24" s="1611">
        <f>+N25+N26+N27</f>
        <v>54295946</v>
      </c>
      <c r="O24" s="535">
        <f t="shared" ref="O24:V24" si="8">+O25+O26+O27</f>
        <v>1326929588</v>
      </c>
      <c r="P24" s="535">
        <f t="shared" si="8"/>
        <v>1272633642</v>
      </c>
      <c r="Q24" s="535">
        <f t="shared" si="8"/>
        <v>0</v>
      </c>
      <c r="R24" s="848">
        <f t="shared" si="8"/>
        <v>0</v>
      </c>
      <c r="S24" s="1458">
        <f t="shared" si="3"/>
        <v>1272633642</v>
      </c>
      <c r="T24" s="534">
        <f t="shared" si="8"/>
        <v>0</v>
      </c>
      <c r="U24" s="535">
        <f t="shared" si="8"/>
        <v>0</v>
      </c>
      <c r="V24" s="535">
        <f t="shared" si="8"/>
        <v>0</v>
      </c>
      <c r="W24" s="536"/>
      <c r="X24" s="113"/>
      <c r="Y24" s="1902"/>
      <c r="Z24" s="1902"/>
    </row>
    <row r="25" spans="1:28" ht="19.5" customHeight="1" x14ac:dyDescent="0.2">
      <c r="A25" s="546" t="s">
        <v>546</v>
      </c>
      <c r="B25" s="1456" t="s">
        <v>525</v>
      </c>
      <c r="C25" s="129">
        <f>'1. mell.bevétel_össz'!C75</f>
        <v>0</v>
      </c>
      <c r="D25" s="471">
        <f>'1. mell.bevétel_össz'!D75</f>
        <v>0</v>
      </c>
      <c r="E25" s="129">
        <f>'1. mell.bevétel_össz'!E75</f>
        <v>0</v>
      </c>
      <c r="F25" s="129">
        <f>'1. mell.bevétel_össz'!F75</f>
        <v>0</v>
      </c>
      <c r="G25" s="129">
        <f>'1. mell.bevétel_össz'!G75</f>
        <v>0</v>
      </c>
      <c r="H25" s="455">
        <f t="shared" si="2"/>
        <v>0</v>
      </c>
      <c r="I25" s="804">
        <f>'1. mell.bevétel_össz'!I75</f>
        <v>0</v>
      </c>
      <c r="J25" s="129">
        <f>'1. mell.bevétel_össz'!J75</f>
        <v>0</v>
      </c>
      <c r="K25" s="129">
        <f>'1. mell.bevétel_össz'!K75</f>
        <v>0</v>
      </c>
      <c r="L25" s="533" t="e">
        <f t="shared" ref="L25:L32" si="9">I25/D25*100</f>
        <v>#DIV/0!</v>
      </c>
      <c r="M25" s="132" t="s">
        <v>358</v>
      </c>
      <c r="N25" s="129">
        <f>'1.mell.kiadás_össz'!C51</f>
        <v>0</v>
      </c>
      <c r="O25" s="471">
        <f>'1.mell.kiadás_össz'!D51</f>
        <v>0</v>
      </c>
      <c r="P25" s="471">
        <f>'1.mell.kiadás_össz'!E51</f>
        <v>0</v>
      </c>
      <c r="Q25" s="471">
        <f>'1.mell.kiadás_össz'!F51</f>
        <v>0</v>
      </c>
      <c r="R25" s="455">
        <f>'1.mell.kiadás_össz'!G51</f>
        <v>0</v>
      </c>
      <c r="S25" s="679">
        <f t="shared" si="3"/>
        <v>0</v>
      </c>
      <c r="T25" s="454">
        <f>'1.mell.kiadás_össz'!I51</f>
        <v>0</v>
      </c>
      <c r="U25" s="26">
        <f>'1.mell.kiadás_össz'!J51</f>
        <v>0</v>
      </c>
      <c r="V25" s="26">
        <f>'1.mell.kiadás_össz'!K51</f>
        <v>0</v>
      </c>
      <c r="W25" s="196" t="e">
        <f t="shared" ref="W25:W32" si="10">T25/O25*100</f>
        <v>#DIV/0!</v>
      </c>
      <c r="X25" s="113"/>
      <c r="Y25" s="1902"/>
      <c r="Z25" s="1902"/>
    </row>
    <row r="26" spans="1:28" ht="17.100000000000001" customHeight="1" x14ac:dyDescent="0.2">
      <c r="A26" s="545" t="s">
        <v>24</v>
      </c>
      <c r="B26" s="1445" t="s">
        <v>330</v>
      </c>
      <c r="C26" s="129">
        <f>SUM(C27:C28)</f>
        <v>0</v>
      </c>
      <c r="D26" s="1611">
        <f t="shared" ref="D26:K26" si="11">SUM(D27:D28)</f>
        <v>1270182183</v>
      </c>
      <c r="E26" s="1611">
        <f t="shared" si="11"/>
        <v>0</v>
      </c>
      <c r="F26" s="1611">
        <f t="shared" si="11"/>
        <v>0</v>
      </c>
      <c r="G26" s="1611">
        <f t="shared" si="11"/>
        <v>0</v>
      </c>
      <c r="H26" s="848">
        <f t="shared" si="2"/>
        <v>1270182183</v>
      </c>
      <c r="I26" s="804">
        <f t="shared" si="11"/>
        <v>0</v>
      </c>
      <c r="J26" s="129">
        <f t="shared" si="11"/>
        <v>0</v>
      </c>
      <c r="K26" s="129">
        <f t="shared" si="11"/>
        <v>0</v>
      </c>
      <c r="L26" s="690">
        <f t="shared" si="9"/>
        <v>0</v>
      </c>
      <c r="M26" s="1460" t="s">
        <v>251</v>
      </c>
      <c r="N26" s="129">
        <f>'1.mell.kiadás_össz'!C52</f>
        <v>0</v>
      </c>
      <c r="O26" s="471">
        <f>'1.mell.kiadás_össz'!D52</f>
        <v>0</v>
      </c>
      <c r="P26" s="471">
        <f>'1.mell.kiadás_össz'!E52</f>
        <v>0</v>
      </c>
      <c r="Q26" s="471">
        <f>'1.mell.kiadás_össz'!F52</f>
        <v>0</v>
      </c>
      <c r="R26" s="455">
        <f>'1.mell.kiadás_össz'!G52</f>
        <v>0</v>
      </c>
      <c r="S26" s="679">
        <f t="shared" si="3"/>
        <v>0</v>
      </c>
      <c r="T26" s="454">
        <f>'1.mell.kiadás_össz'!I52</f>
        <v>0</v>
      </c>
      <c r="U26" s="26">
        <f>'1.mell.kiadás_össz'!J52</f>
        <v>0</v>
      </c>
      <c r="V26" s="26">
        <f>'1.mell.kiadás_össz'!K52</f>
        <v>0</v>
      </c>
      <c r="W26" s="196" t="e">
        <f t="shared" si="10"/>
        <v>#DIV/0!</v>
      </c>
      <c r="X26" s="113"/>
      <c r="Y26" s="1902"/>
      <c r="Z26" s="1902"/>
    </row>
    <row r="27" spans="1:28" ht="17.100000000000001" customHeight="1" x14ac:dyDescent="0.2">
      <c r="A27" s="542" t="s">
        <v>221</v>
      </c>
      <c r="B27" s="131" t="s">
        <v>356</v>
      </c>
      <c r="C27" s="130">
        <f>'1. mell.bevétel_össz'!C70</f>
        <v>0</v>
      </c>
      <c r="D27" s="148">
        <f>'1. mell.bevétel_össz'!D70</f>
        <v>0</v>
      </c>
      <c r="E27" s="148">
        <f>'1. mell.bevétel_össz'!E70</f>
        <v>0</v>
      </c>
      <c r="F27" s="148">
        <f>'1. mell.bevétel_össz'!F70</f>
        <v>0</v>
      </c>
      <c r="G27" s="148">
        <f>'1. mell.bevétel_össz'!G70</f>
        <v>0</v>
      </c>
      <c r="H27" s="67">
        <f t="shared" si="2"/>
        <v>0</v>
      </c>
      <c r="I27" s="338">
        <f>'1. mell.bevétel_össz'!I70</f>
        <v>0</v>
      </c>
      <c r="J27" s="148">
        <f>'1. mell.bevétel_össz'!J70</f>
        <v>0</v>
      </c>
      <c r="K27" s="148">
        <f>'1. mell.bevétel_össz'!K70</f>
        <v>0</v>
      </c>
      <c r="L27" s="200" t="e">
        <f t="shared" si="9"/>
        <v>#DIV/0!</v>
      </c>
      <c r="M27" s="132" t="s">
        <v>350</v>
      </c>
      <c r="N27" s="129">
        <f>'1.mell.kiadás_össz'!C53</f>
        <v>54295946</v>
      </c>
      <c r="O27" s="471">
        <f>'1.mell.kiadás_össz'!D53</f>
        <v>1326929588</v>
      </c>
      <c r="P27" s="471">
        <f>'1.mell.kiadás_össz'!E53</f>
        <v>1272633642</v>
      </c>
      <c r="Q27" s="471">
        <f>'1.mell.kiadás_össz'!F53</f>
        <v>0</v>
      </c>
      <c r="R27" s="455">
        <f>'1.mell.kiadás_össz'!G53</f>
        <v>0</v>
      </c>
      <c r="S27" s="679">
        <f t="shared" si="3"/>
        <v>1272633642</v>
      </c>
      <c r="T27" s="454">
        <f>'1.mell.kiadás_össz'!I53</f>
        <v>0</v>
      </c>
      <c r="U27" s="26">
        <f>'1.mell.kiadás_össz'!J53</f>
        <v>0</v>
      </c>
      <c r="V27" s="26">
        <f>'1.mell.kiadás_össz'!K53</f>
        <v>0</v>
      </c>
      <c r="W27" s="196">
        <f t="shared" si="10"/>
        <v>0</v>
      </c>
      <c r="X27" s="113"/>
      <c r="Y27" s="1902"/>
      <c r="Z27" s="1902"/>
    </row>
    <row r="28" spans="1:28" ht="17.100000000000001" customHeight="1" thickBot="1" x14ac:dyDescent="0.25">
      <c r="A28" s="547" t="s">
        <v>222</v>
      </c>
      <c r="B28" s="1456" t="s">
        <v>501</v>
      </c>
      <c r="C28" s="107">
        <f>'1. mell.bevétel_össz'!C80+'1. mell.bevétel_össz'!C81</f>
        <v>0</v>
      </c>
      <c r="D28" s="471">
        <f>'1. mell.bevétel_össz'!D80+'1. mell.bevétel_össz'!D81</f>
        <v>1270182183</v>
      </c>
      <c r="E28" s="471">
        <f>'1. mell.bevétel_össz'!E80+'1. mell.bevétel_össz'!E81</f>
        <v>0</v>
      </c>
      <c r="F28" s="471">
        <f>'1. mell.bevétel_össz'!F80+'1. mell.bevétel_össz'!F81</f>
        <v>0</v>
      </c>
      <c r="G28" s="471">
        <f>'1. mell.bevétel_össz'!G80+'1. mell.bevétel_össz'!G81</f>
        <v>0</v>
      </c>
      <c r="H28" s="455">
        <f t="shared" si="2"/>
        <v>1270182183</v>
      </c>
      <c r="I28" s="454">
        <f>'1. mell.bevétel_össz'!I80+'1. mell.bevétel_össz'!I81</f>
        <v>0</v>
      </c>
      <c r="J28" s="471">
        <f>'1. mell.bevétel_össz'!J80+'1. mell.bevétel_össz'!J81</f>
        <v>0</v>
      </c>
      <c r="K28" s="471">
        <f>'1. mell.bevétel_össz'!K80+'1. mell.bevétel_össz'!K81</f>
        <v>0</v>
      </c>
      <c r="L28" s="533">
        <f t="shared" si="9"/>
        <v>0</v>
      </c>
      <c r="M28" s="537"/>
      <c r="N28" s="129"/>
      <c r="O28" s="471"/>
      <c r="P28" s="471"/>
      <c r="Q28" s="471"/>
      <c r="R28" s="455"/>
      <c r="S28" s="679">
        <f t="shared" si="3"/>
        <v>0</v>
      </c>
      <c r="T28" s="454"/>
      <c r="U28" s="26"/>
      <c r="V28" s="26"/>
      <c r="W28" s="196" t="e">
        <f t="shared" si="10"/>
        <v>#DIV/0!</v>
      </c>
      <c r="X28" s="113"/>
      <c r="Y28" s="1902"/>
      <c r="Z28" s="1902"/>
    </row>
    <row r="29" spans="1:28" ht="17.100000000000001" customHeight="1" thickBot="1" x14ac:dyDescent="0.25">
      <c r="A29" s="543" t="s">
        <v>25</v>
      </c>
      <c r="B29" s="24" t="s">
        <v>329</v>
      </c>
      <c r="C29" s="103">
        <f>+C20+C26</f>
        <v>3703389000</v>
      </c>
      <c r="D29" s="103">
        <f>+D20+D26</f>
        <v>5037367744</v>
      </c>
      <c r="E29" s="103">
        <f t="shared" ref="E29:K29" si="12">+E20+E26</f>
        <v>0</v>
      </c>
      <c r="F29" s="103">
        <f t="shared" si="12"/>
        <v>0</v>
      </c>
      <c r="G29" s="103">
        <f t="shared" si="12"/>
        <v>0</v>
      </c>
      <c r="H29" s="55">
        <f t="shared" si="2"/>
        <v>1333978744</v>
      </c>
      <c r="I29" s="163">
        <f t="shared" si="12"/>
        <v>0</v>
      </c>
      <c r="J29" s="103">
        <f t="shared" si="12"/>
        <v>0</v>
      </c>
      <c r="K29" s="103">
        <f t="shared" si="12"/>
        <v>0</v>
      </c>
      <c r="L29" s="194">
        <f t="shared" si="9"/>
        <v>0</v>
      </c>
      <c r="M29" s="24" t="s">
        <v>328</v>
      </c>
      <c r="N29" s="762">
        <f>N20+N24</f>
        <v>54295946</v>
      </c>
      <c r="O29" s="103">
        <f t="shared" ref="O29:V29" si="13">O20+O24</f>
        <v>1326929588</v>
      </c>
      <c r="P29" s="103">
        <f t="shared" si="13"/>
        <v>1272633642</v>
      </c>
      <c r="Q29" s="103">
        <f t="shared" si="13"/>
        <v>0</v>
      </c>
      <c r="R29" s="55">
        <f t="shared" si="13"/>
        <v>0</v>
      </c>
      <c r="S29" s="306">
        <f t="shared" si="3"/>
        <v>1272633642</v>
      </c>
      <c r="T29" s="163">
        <f t="shared" si="13"/>
        <v>0</v>
      </c>
      <c r="U29" s="103">
        <f t="shared" si="13"/>
        <v>0</v>
      </c>
      <c r="V29" s="103">
        <f t="shared" si="13"/>
        <v>0</v>
      </c>
      <c r="W29" s="194">
        <f t="shared" si="10"/>
        <v>0</v>
      </c>
      <c r="X29" s="112"/>
      <c r="Y29" s="1902"/>
      <c r="Z29" s="1902"/>
    </row>
    <row r="30" spans="1:28" s="1541" customFormat="1" ht="17.100000000000001" customHeight="1" thickBot="1" x14ac:dyDescent="0.25">
      <c r="A30" s="543" t="s">
        <v>26</v>
      </c>
      <c r="B30" s="1612" t="s">
        <v>640</v>
      </c>
      <c r="C30" s="1623">
        <f>+C19+C29</f>
        <v>11867851729</v>
      </c>
      <c r="D30" s="1613">
        <f>+D19+D29</f>
        <v>13573613146</v>
      </c>
      <c r="E30" s="1613">
        <f t="shared" ref="E30:K30" si="14">+E19+E29</f>
        <v>0</v>
      </c>
      <c r="F30" s="1613">
        <f t="shared" si="14"/>
        <v>0</v>
      </c>
      <c r="G30" s="1613">
        <f t="shared" si="14"/>
        <v>0</v>
      </c>
      <c r="H30" s="1616">
        <f t="shared" si="2"/>
        <v>1705761417</v>
      </c>
      <c r="I30" s="1614">
        <f t="shared" si="14"/>
        <v>0</v>
      </c>
      <c r="J30" s="1613">
        <f t="shared" si="14"/>
        <v>0</v>
      </c>
      <c r="K30" s="1613">
        <f t="shared" si="14"/>
        <v>0</v>
      </c>
      <c r="L30" s="1619">
        <f t="shared" si="9"/>
        <v>0</v>
      </c>
      <c r="M30" s="1612" t="s">
        <v>641</v>
      </c>
      <c r="N30" s="1617">
        <f>+N19+N29</f>
        <v>11345405921</v>
      </c>
      <c r="O30" s="1613">
        <f t="shared" ref="O30:V30" si="15">+O19+O29</f>
        <v>12924084701</v>
      </c>
      <c r="P30" s="1613">
        <f t="shared" si="15"/>
        <v>1578678780</v>
      </c>
      <c r="Q30" s="1613">
        <f t="shared" si="15"/>
        <v>0</v>
      </c>
      <c r="R30" s="1616">
        <f t="shared" si="15"/>
        <v>0</v>
      </c>
      <c r="S30" s="1618">
        <f t="shared" si="3"/>
        <v>1578678780</v>
      </c>
      <c r="T30" s="1614" t="e">
        <f t="shared" si="15"/>
        <v>#REF!</v>
      </c>
      <c r="U30" s="1613" t="e">
        <f t="shared" si="15"/>
        <v>#REF!</v>
      </c>
      <c r="V30" s="1613" t="e">
        <f t="shared" si="15"/>
        <v>#REF!</v>
      </c>
      <c r="W30" s="1619" t="e">
        <f t="shared" si="10"/>
        <v>#REF!</v>
      </c>
      <c r="X30" s="1620"/>
      <c r="Y30" s="1902"/>
      <c r="Z30" s="1902"/>
    </row>
    <row r="31" spans="1:28" s="1541" customFormat="1" ht="17.100000000000001" customHeight="1" thickBot="1" x14ac:dyDescent="0.25">
      <c r="A31" s="543" t="s">
        <v>27</v>
      </c>
      <c r="B31" s="1621" t="s">
        <v>76</v>
      </c>
      <c r="C31" s="1624">
        <f>IF(C19-N19&lt;0,N19-C19,"-")</f>
        <v>3126647246</v>
      </c>
      <c r="D31" s="1625">
        <f>IF(D19-O19&lt;0,O19-D19,"-")</f>
        <v>3060909711</v>
      </c>
      <c r="E31" s="1625">
        <f t="shared" ref="E31:K31" si="16">IF(E19-P19&lt;0,P19-E19,"-")</f>
        <v>306045138</v>
      </c>
      <c r="F31" s="1625" t="str">
        <f t="shared" si="16"/>
        <v>-</v>
      </c>
      <c r="G31" s="1625" t="str">
        <f t="shared" si="16"/>
        <v>-</v>
      </c>
      <c r="H31" s="1626">
        <f t="shared" si="2"/>
        <v>-65737535</v>
      </c>
      <c r="I31" s="1627" t="e">
        <f t="shared" si="16"/>
        <v>#REF!</v>
      </c>
      <c r="J31" s="1625" t="e">
        <f>IF(J19-U19&lt;0,U19-J19,"-")</f>
        <v>#REF!</v>
      </c>
      <c r="K31" s="1625" t="e">
        <f t="shared" si="16"/>
        <v>#REF!</v>
      </c>
      <c r="L31" s="1628" t="e">
        <f t="shared" si="9"/>
        <v>#REF!</v>
      </c>
      <c r="M31" s="1621" t="s">
        <v>77</v>
      </c>
      <c r="N31" s="1629" t="str">
        <f>IF(C19-N19&gt;0,C19-N19,"-")</f>
        <v>-</v>
      </c>
      <c r="O31" s="1625" t="str">
        <f t="shared" ref="O31:V31" si="17">IF(D19-O19&gt;0,D19-O19,"-")</f>
        <v>-</v>
      </c>
      <c r="P31" s="1625" t="str">
        <f t="shared" si="17"/>
        <v>-</v>
      </c>
      <c r="Q31" s="1625" t="str">
        <f t="shared" si="17"/>
        <v>-</v>
      </c>
      <c r="R31" s="1626" t="str">
        <f t="shared" si="17"/>
        <v>-</v>
      </c>
      <c r="S31" s="1630"/>
      <c r="T31" s="1627" t="e">
        <f t="shared" si="17"/>
        <v>#REF!</v>
      </c>
      <c r="U31" s="1625" t="e">
        <f t="shared" si="17"/>
        <v>#REF!</v>
      </c>
      <c r="V31" s="1625" t="e">
        <f t="shared" si="17"/>
        <v>#REF!</v>
      </c>
      <c r="W31" s="1628" t="e">
        <f t="shared" si="10"/>
        <v>#REF!</v>
      </c>
      <c r="X31" s="1631"/>
      <c r="Y31" s="1902"/>
      <c r="Z31" s="1902"/>
    </row>
    <row r="32" spans="1:28" s="1541" customFormat="1" ht="17.100000000000001" customHeight="1" thickBot="1" x14ac:dyDescent="0.25">
      <c r="A32" s="543" t="s">
        <v>28</v>
      </c>
      <c r="B32" s="1621" t="s">
        <v>499</v>
      </c>
      <c r="C32" s="1624" t="str">
        <f>IF(C19+C20+C26-N30&lt;0,N30-(C19+C20+C26),"-")</f>
        <v>-</v>
      </c>
      <c r="D32" s="1625" t="str">
        <f t="shared" ref="D32:K32" si="18">IF(D19+D20+D26-O30&lt;0,O30-(D19+D20+D26),"-")</f>
        <v>-</v>
      </c>
      <c r="E32" s="1625">
        <f t="shared" si="18"/>
        <v>1578678780</v>
      </c>
      <c r="F32" s="1625" t="str">
        <f t="shared" si="18"/>
        <v>-</v>
      </c>
      <c r="G32" s="1625" t="str">
        <f t="shared" si="18"/>
        <v>-</v>
      </c>
      <c r="H32" s="1626"/>
      <c r="I32" s="1627" t="e">
        <f t="shared" si="18"/>
        <v>#REF!</v>
      </c>
      <c r="J32" s="1625" t="e">
        <f t="shared" si="18"/>
        <v>#REF!</v>
      </c>
      <c r="K32" s="1625" t="e">
        <f t="shared" si="18"/>
        <v>#REF!</v>
      </c>
      <c r="L32" s="1628" t="e">
        <f t="shared" si="9"/>
        <v>#REF!</v>
      </c>
      <c r="M32" s="1621" t="s">
        <v>500</v>
      </c>
      <c r="N32" s="1629">
        <f>IF(C19+C20+C26-N30&gt;0,C19+C20+C26-N30,"-")</f>
        <v>522445808</v>
      </c>
      <c r="O32" s="1625">
        <f t="shared" ref="O32:V32" si="19">IF(D19+D20+D26-O30&gt;0,D19+D20+D26-O30,"-")</f>
        <v>649528445</v>
      </c>
      <c r="P32" s="1625" t="str">
        <f t="shared" si="19"/>
        <v>-</v>
      </c>
      <c r="Q32" s="1625" t="str">
        <f t="shared" si="19"/>
        <v>-</v>
      </c>
      <c r="R32" s="1626" t="str">
        <f t="shared" si="19"/>
        <v>-</v>
      </c>
      <c r="S32" s="1630">
        <f t="shared" si="3"/>
        <v>127082637</v>
      </c>
      <c r="T32" s="1627" t="e">
        <f t="shared" si="19"/>
        <v>#REF!</v>
      </c>
      <c r="U32" s="1625" t="e">
        <f t="shared" si="19"/>
        <v>#REF!</v>
      </c>
      <c r="V32" s="1625" t="e">
        <f t="shared" si="19"/>
        <v>#REF!</v>
      </c>
      <c r="W32" s="1628" t="e">
        <f t="shared" si="10"/>
        <v>#REF!</v>
      </c>
      <c r="X32" s="1631"/>
      <c r="Y32" s="1902"/>
      <c r="Z32" s="1902"/>
    </row>
    <row r="33" spans="2:26" ht="18.75" x14ac:dyDescent="0.2">
      <c r="B33" s="1906"/>
      <c r="C33" s="1906"/>
      <c r="D33" s="1906"/>
      <c r="E33" s="1906"/>
      <c r="F33" s="1906"/>
      <c r="G33" s="1906"/>
      <c r="H33" s="1906"/>
      <c r="I33" s="1906"/>
      <c r="J33" s="1906"/>
      <c r="K33" s="1906"/>
      <c r="L33" s="1906"/>
      <c r="M33" s="1906"/>
      <c r="S33" s="1474" t="s">
        <v>821</v>
      </c>
      <c r="Y33" s="279"/>
      <c r="Z33" s="279"/>
    </row>
    <row r="34" spans="2:26" x14ac:dyDescent="0.2">
      <c r="Y34" s="279"/>
      <c r="Z34" s="279"/>
    </row>
    <row r="35" spans="2:26" x14ac:dyDescent="0.2">
      <c r="Y35" s="279"/>
      <c r="Z35" s="279"/>
    </row>
    <row r="36" spans="2:26" x14ac:dyDescent="0.2">
      <c r="Y36" s="279"/>
      <c r="Z36" s="279"/>
    </row>
    <row r="37" spans="2:26" x14ac:dyDescent="0.2">
      <c r="Y37" s="279"/>
      <c r="Z37" s="279"/>
    </row>
    <row r="38" spans="2:26" x14ac:dyDescent="0.2">
      <c r="Y38" s="279"/>
      <c r="Z38" s="279"/>
    </row>
    <row r="39" spans="2:26" x14ac:dyDescent="0.2">
      <c r="Y39" s="279"/>
      <c r="Z39" s="279"/>
    </row>
  </sheetData>
  <mergeCells count="8">
    <mergeCell ref="Z1:Z32"/>
    <mergeCell ref="M4:S4"/>
    <mergeCell ref="B33:M33"/>
    <mergeCell ref="A3:W3"/>
    <mergeCell ref="B4:L4"/>
    <mergeCell ref="Y1:Y32"/>
    <mergeCell ref="A1:R1"/>
    <mergeCell ref="A4:A5"/>
  </mergeCells>
  <phoneticPr fontId="51" type="noConversion"/>
  <printOptions horizontalCentered="1"/>
  <pageMargins left="0.39370078740157483" right="0" top="0.59055118110236227" bottom="0.59055118110236227" header="0.47244094488188981" footer="0.27559055118110237"/>
  <pageSetup paperSize="9" scale="69" orientation="landscape" r:id="rId1"/>
  <headerFooter alignWithMargins="0">
    <oddHeader xml:space="preserve">&amp;R&amp;"Times New Roman CE,Félkövér dőlt"&amp;11 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60"/>
  <sheetViews>
    <sheetView topLeftCell="A25" zoomScaleNormal="100" zoomScaleSheetLayoutView="112" workbookViewId="0">
      <selection activeCell="AA39" sqref="AA39"/>
    </sheetView>
  </sheetViews>
  <sheetFormatPr defaultRowHeight="12.75" x14ac:dyDescent="0.2"/>
  <cols>
    <col min="1" max="1" width="9.6640625" style="88" customWidth="1"/>
    <col min="2" max="2" width="59.83203125" style="89" customWidth="1"/>
    <col min="3" max="3" width="18.83203125" style="90" customWidth="1"/>
    <col min="4" max="4" width="15.6640625" style="90" customWidth="1"/>
    <col min="5" max="5" width="15.5" style="90" hidden="1" customWidth="1"/>
    <col min="6" max="7" width="16.6640625" style="90" hidden="1" customWidth="1"/>
    <col min="8" max="8" width="14.83203125" style="90" customWidth="1"/>
    <col min="9" max="12" width="14.83203125" style="90" hidden="1" customWidth="1"/>
    <col min="13" max="15" width="9.33203125" style="29"/>
    <col min="16" max="16" width="9.83203125" style="29" bestFit="1" customWidth="1"/>
    <col min="17" max="261" width="9.33203125" style="29"/>
    <col min="262" max="262" width="19.5" style="29" customWidth="1"/>
    <col min="263" max="263" width="69.33203125" style="29" customWidth="1"/>
    <col min="264" max="264" width="21.5" style="29" customWidth="1"/>
    <col min="265" max="517" width="9.33203125" style="29"/>
    <col min="518" max="518" width="19.5" style="29" customWidth="1"/>
    <col min="519" max="519" width="69.33203125" style="29" customWidth="1"/>
    <col min="520" max="520" width="21.5" style="29" customWidth="1"/>
    <col min="521" max="773" width="9.33203125" style="29"/>
    <col min="774" max="774" width="19.5" style="29" customWidth="1"/>
    <col min="775" max="775" width="69.33203125" style="29" customWidth="1"/>
    <col min="776" max="776" width="21.5" style="29" customWidth="1"/>
    <col min="777" max="1029" width="9.33203125" style="29"/>
    <col min="1030" max="1030" width="19.5" style="29" customWidth="1"/>
    <col min="1031" max="1031" width="69.33203125" style="29" customWidth="1"/>
    <col min="1032" max="1032" width="21.5" style="29" customWidth="1"/>
    <col min="1033" max="1285" width="9.33203125" style="29"/>
    <col min="1286" max="1286" width="19.5" style="29" customWidth="1"/>
    <col min="1287" max="1287" width="69.33203125" style="29" customWidth="1"/>
    <col min="1288" max="1288" width="21.5" style="29" customWidth="1"/>
    <col min="1289" max="1541" width="9.33203125" style="29"/>
    <col min="1542" max="1542" width="19.5" style="29" customWidth="1"/>
    <col min="1543" max="1543" width="69.33203125" style="29" customWidth="1"/>
    <col min="1544" max="1544" width="21.5" style="29" customWidth="1"/>
    <col min="1545" max="1797" width="9.33203125" style="29"/>
    <col min="1798" max="1798" width="19.5" style="29" customWidth="1"/>
    <col min="1799" max="1799" width="69.33203125" style="29" customWidth="1"/>
    <col min="1800" max="1800" width="21.5" style="29" customWidth="1"/>
    <col min="1801" max="2053" width="9.33203125" style="29"/>
    <col min="2054" max="2054" width="19.5" style="29" customWidth="1"/>
    <col min="2055" max="2055" width="69.33203125" style="29" customWidth="1"/>
    <col min="2056" max="2056" width="21.5" style="29" customWidth="1"/>
    <col min="2057" max="2309" width="9.33203125" style="29"/>
    <col min="2310" max="2310" width="19.5" style="29" customWidth="1"/>
    <col min="2311" max="2311" width="69.33203125" style="29" customWidth="1"/>
    <col min="2312" max="2312" width="21.5" style="29" customWidth="1"/>
    <col min="2313" max="2565" width="9.33203125" style="29"/>
    <col min="2566" max="2566" width="19.5" style="29" customWidth="1"/>
    <col min="2567" max="2567" width="69.33203125" style="29" customWidth="1"/>
    <col min="2568" max="2568" width="21.5" style="29" customWidth="1"/>
    <col min="2569" max="2821" width="9.33203125" style="29"/>
    <col min="2822" max="2822" width="19.5" style="29" customWidth="1"/>
    <col min="2823" max="2823" width="69.33203125" style="29" customWidth="1"/>
    <col min="2824" max="2824" width="21.5" style="29" customWidth="1"/>
    <col min="2825" max="3077" width="9.33203125" style="29"/>
    <col min="3078" max="3078" width="19.5" style="29" customWidth="1"/>
    <col min="3079" max="3079" width="69.33203125" style="29" customWidth="1"/>
    <col min="3080" max="3080" width="21.5" style="29" customWidth="1"/>
    <col min="3081" max="3333" width="9.33203125" style="29"/>
    <col min="3334" max="3334" width="19.5" style="29" customWidth="1"/>
    <col min="3335" max="3335" width="69.33203125" style="29" customWidth="1"/>
    <col min="3336" max="3336" width="21.5" style="29" customWidth="1"/>
    <col min="3337" max="3589" width="9.33203125" style="29"/>
    <col min="3590" max="3590" width="19.5" style="29" customWidth="1"/>
    <col min="3591" max="3591" width="69.33203125" style="29" customWidth="1"/>
    <col min="3592" max="3592" width="21.5" style="29" customWidth="1"/>
    <col min="3593" max="3845" width="9.33203125" style="29"/>
    <col min="3846" max="3846" width="19.5" style="29" customWidth="1"/>
    <col min="3847" max="3847" width="69.33203125" style="29" customWidth="1"/>
    <col min="3848" max="3848" width="21.5" style="29" customWidth="1"/>
    <col min="3849" max="4101" width="9.33203125" style="29"/>
    <col min="4102" max="4102" width="19.5" style="29" customWidth="1"/>
    <col min="4103" max="4103" width="69.33203125" style="29" customWidth="1"/>
    <col min="4104" max="4104" width="21.5" style="29" customWidth="1"/>
    <col min="4105" max="4357" width="9.33203125" style="29"/>
    <col min="4358" max="4358" width="19.5" style="29" customWidth="1"/>
    <col min="4359" max="4359" width="69.33203125" style="29" customWidth="1"/>
    <col min="4360" max="4360" width="21.5" style="29" customWidth="1"/>
    <col min="4361" max="4613" width="9.33203125" style="29"/>
    <col min="4614" max="4614" width="19.5" style="29" customWidth="1"/>
    <col min="4615" max="4615" width="69.33203125" style="29" customWidth="1"/>
    <col min="4616" max="4616" width="21.5" style="29" customWidth="1"/>
    <col min="4617" max="4869" width="9.33203125" style="29"/>
    <col min="4870" max="4870" width="19.5" style="29" customWidth="1"/>
    <col min="4871" max="4871" width="69.33203125" style="29" customWidth="1"/>
    <col min="4872" max="4872" width="21.5" style="29" customWidth="1"/>
    <col min="4873" max="5125" width="9.33203125" style="29"/>
    <col min="5126" max="5126" width="19.5" style="29" customWidth="1"/>
    <col min="5127" max="5127" width="69.33203125" style="29" customWidth="1"/>
    <col min="5128" max="5128" width="21.5" style="29" customWidth="1"/>
    <col min="5129" max="5381" width="9.33203125" style="29"/>
    <col min="5382" max="5382" width="19.5" style="29" customWidth="1"/>
    <col min="5383" max="5383" width="69.33203125" style="29" customWidth="1"/>
    <col min="5384" max="5384" width="21.5" style="29" customWidth="1"/>
    <col min="5385" max="5637" width="9.33203125" style="29"/>
    <col min="5638" max="5638" width="19.5" style="29" customWidth="1"/>
    <col min="5639" max="5639" width="69.33203125" style="29" customWidth="1"/>
    <col min="5640" max="5640" width="21.5" style="29" customWidth="1"/>
    <col min="5641" max="5893" width="9.33203125" style="29"/>
    <col min="5894" max="5894" width="19.5" style="29" customWidth="1"/>
    <col min="5895" max="5895" width="69.33203125" style="29" customWidth="1"/>
    <col min="5896" max="5896" width="21.5" style="29" customWidth="1"/>
    <col min="5897" max="6149" width="9.33203125" style="29"/>
    <col min="6150" max="6150" width="19.5" style="29" customWidth="1"/>
    <col min="6151" max="6151" width="69.33203125" style="29" customWidth="1"/>
    <col min="6152" max="6152" width="21.5" style="29" customWidth="1"/>
    <col min="6153" max="6405" width="9.33203125" style="29"/>
    <col min="6406" max="6406" width="19.5" style="29" customWidth="1"/>
    <col min="6407" max="6407" width="69.33203125" style="29" customWidth="1"/>
    <col min="6408" max="6408" width="21.5" style="29" customWidth="1"/>
    <col min="6409" max="6661" width="9.33203125" style="29"/>
    <col min="6662" max="6662" width="19.5" style="29" customWidth="1"/>
    <col min="6663" max="6663" width="69.33203125" style="29" customWidth="1"/>
    <col min="6664" max="6664" width="21.5" style="29" customWidth="1"/>
    <col min="6665" max="6917" width="9.33203125" style="29"/>
    <col min="6918" max="6918" width="19.5" style="29" customWidth="1"/>
    <col min="6919" max="6919" width="69.33203125" style="29" customWidth="1"/>
    <col min="6920" max="6920" width="21.5" style="29" customWidth="1"/>
    <col min="6921" max="7173" width="9.33203125" style="29"/>
    <col min="7174" max="7174" width="19.5" style="29" customWidth="1"/>
    <col min="7175" max="7175" width="69.33203125" style="29" customWidth="1"/>
    <col min="7176" max="7176" width="21.5" style="29" customWidth="1"/>
    <col min="7177" max="7429" width="9.33203125" style="29"/>
    <col min="7430" max="7430" width="19.5" style="29" customWidth="1"/>
    <col min="7431" max="7431" width="69.33203125" style="29" customWidth="1"/>
    <col min="7432" max="7432" width="21.5" style="29" customWidth="1"/>
    <col min="7433" max="7685" width="9.33203125" style="29"/>
    <col min="7686" max="7686" width="19.5" style="29" customWidth="1"/>
    <col min="7687" max="7687" width="69.33203125" style="29" customWidth="1"/>
    <col min="7688" max="7688" width="21.5" style="29" customWidth="1"/>
    <col min="7689" max="7941" width="9.33203125" style="29"/>
    <col min="7942" max="7942" width="19.5" style="29" customWidth="1"/>
    <col min="7943" max="7943" width="69.33203125" style="29" customWidth="1"/>
    <col min="7944" max="7944" width="21.5" style="29" customWidth="1"/>
    <col min="7945" max="8197" width="9.33203125" style="29"/>
    <col min="8198" max="8198" width="19.5" style="29" customWidth="1"/>
    <col min="8199" max="8199" width="69.33203125" style="29" customWidth="1"/>
    <col min="8200" max="8200" width="21.5" style="29" customWidth="1"/>
    <col min="8201" max="8453" width="9.33203125" style="29"/>
    <col min="8454" max="8454" width="19.5" style="29" customWidth="1"/>
    <col min="8455" max="8455" width="69.33203125" style="29" customWidth="1"/>
    <col min="8456" max="8456" width="21.5" style="29" customWidth="1"/>
    <col min="8457" max="8709" width="9.33203125" style="29"/>
    <col min="8710" max="8710" width="19.5" style="29" customWidth="1"/>
    <col min="8711" max="8711" width="69.33203125" style="29" customWidth="1"/>
    <col min="8712" max="8712" width="21.5" style="29" customWidth="1"/>
    <col min="8713" max="8965" width="9.33203125" style="29"/>
    <col min="8966" max="8966" width="19.5" style="29" customWidth="1"/>
    <col min="8967" max="8967" width="69.33203125" style="29" customWidth="1"/>
    <col min="8968" max="8968" width="21.5" style="29" customWidth="1"/>
    <col min="8969" max="9221" width="9.33203125" style="29"/>
    <col min="9222" max="9222" width="19.5" style="29" customWidth="1"/>
    <col min="9223" max="9223" width="69.33203125" style="29" customWidth="1"/>
    <col min="9224" max="9224" width="21.5" style="29" customWidth="1"/>
    <col min="9225" max="9477" width="9.33203125" style="29"/>
    <col min="9478" max="9478" width="19.5" style="29" customWidth="1"/>
    <col min="9479" max="9479" width="69.33203125" style="29" customWidth="1"/>
    <col min="9480" max="9480" width="21.5" style="29" customWidth="1"/>
    <col min="9481" max="9733" width="9.33203125" style="29"/>
    <col min="9734" max="9734" width="19.5" style="29" customWidth="1"/>
    <col min="9735" max="9735" width="69.33203125" style="29" customWidth="1"/>
    <col min="9736" max="9736" width="21.5" style="29" customWidth="1"/>
    <col min="9737" max="9989" width="9.33203125" style="29"/>
    <col min="9990" max="9990" width="19.5" style="29" customWidth="1"/>
    <col min="9991" max="9991" width="69.33203125" style="29" customWidth="1"/>
    <col min="9992" max="9992" width="21.5" style="29" customWidth="1"/>
    <col min="9993" max="10245" width="9.33203125" style="29"/>
    <col min="10246" max="10246" width="19.5" style="29" customWidth="1"/>
    <col min="10247" max="10247" width="69.33203125" style="29" customWidth="1"/>
    <col min="10248" max="10248" width="21.5" style="29" customWidth="1"/>
    <col min="10249" max="10501" width="9.33203125" style="29"/>
    <col min="10502" max="10502" width="19.5" style="29" customWidth="1"/>
    <col min="10503" max="10503" width="69.33203125" style="29" customWidth="1"/>
    <col min="10504" max="10504" width="21.5" style="29" customWidth="1"/>
    <col min="10505" max="10757" width="9.33203125" style="29"/>
    <col min="10758" max="10758" width="19.5" style="29" customWidth="1"/>
    <col min="10759" max="10759" width="69.33203125" style="29" customWidth="1"/>
    <col min="10760" max="10760" width="21.5" style="29" customWidth="1"/>
    <col min="10761" max="11013" width="9.33203125" style="29"/>
    <col min="11014" max="11014" width="19.5" style="29" customWidth="1"/>
    <col min="11015" max="11015" width="69.33203125" style="29" customWidth="1"/>
    <col min="11016" max="11016" width="21.5" style="29" customWidth="1"/>
    <col min="11017" max="11269" width="9.33203125" style="29"/>
    <col min="11270" max="11270" width="19.5" style="29" customWidth="1"/>
    <col min="11271" max="11271" width="69.33203125" style="29" customWidth="1"/>
    <col min="11272" max="11272" width="21.5" style="29" customWidth="1"/>
    <col min="11273" max="11525" width="9.33203125" style="29"/>
    <col min="11526" max="11526" width="19.5" style="29" customWidth="1"/>
    <col min="11527" max="11527" width="69.33203125" style="29" customWidth="1"/>
    <col min="11528" max="11528" width="21.5" style="29" customWidth="1"/>
    <col min="11529" max="11781" width="9.33203125" style="29"/>
    <col min="11782" max="11782" width="19.5" style="29" customWidth="1"/>
    <col min="11783" max="11783" width="69.33203125" style="29" customWidth="1"/>
    <col min="11784" max="11784" width="21.5" style="29" customWidth="1"/>
    <col min="11785" max="12037" width="9.33203125" style="29"/>
    <col min="12038" max="12038" width="19.5" style="29" customWidth="1"/>
    <col min="12039" max="12039" width="69.33203125" style="29" customWidth="1"/>
    <col min="12040" max="12040" width="21.5" style="29" customWidth="1"/>
    <col min="12041" max="12293" width="9.33203125" style="29"/>
    <col min="12294" max="12294" width="19.5" style="29" customWidth="1"/>
    <col min="12295" max="12295" width="69.33203125" style="29" customWidth="1"/>
    <col min="12296" max="12296" width="21.5" style="29" customWidth="1"/>
    <col min="12297" max="12549" width="9.33203125" style="29"/>
    <col min="12550" max="12550" width="19.5" style="29" customWidth="1"/>
    <col min="12551" max="12551" width="69.33203125" style="29" customWidth="1"/>
    <col min="12552" max="12552" width="21.5" style="29" customWidth="1"/>
    <col min="12553" max="12805" width="9.33203125" style="29"/>
    <col min="12806" max="12806" width="19.5" style="29" customWidth="1"/>
    <col min="12807" max="12807" width="69.33203125" style="29" customWidth="1"/>
    <col min="12808" max="12808" width="21.5" style="29" customWidth="1"/>
    <col min="12809" max="13061" width="9.33203125" style="29"/>
    <col min="13062" max="13062" width="19.5" style="29" customWidth="1"/>
    <col min="13063" max="13063" width="69.33203125" style="29" customWidth="1"/>
    <col min="13064" max="13064" width="21.5" style="29" customWidth="1"/>
    <col min="13065" max="13317" width="9.33203125" style="29"/>
    <col min="13318" max="13318" width="19.5" style="29" customWidth="1"/>
    <col min="13319" max="13319" width="69.33203125" style="29" customWidth="1"/>
    <col min="13320" max="13320" width="21.5" style="29" customWidth="1"/>
    <col min="13321" max="13573" width="9.33203125" style="29"/>
    <col min="13574" max="13574" width="19.5" style="29" customWidth="1"/>
    <col min="13575" max="13575" width="69.33203125" style="29" customWidth="1"/>
    <col min="13576" max="13576" width="21.5" style="29" customWidth="1"/>
    <col min="13577" max="13829" width="9.33203125" style="29"/>
    <col min="13830" max="13830" width="19.5" style="29" customWidth="1"/>
    <col min="13831" max="13831" width="69.33203125" style="29" customWidth="1"/>
    <col min="13832" max="13832" width="21.5" style="29" customWidth="1"/>
    <col min="13833" max="14085" width="9.33203125" style="29"/>
    <col min="14086" max="14086" width="19.5" style="29" customWidth="1"/>
    <col min="14087" max="14087" width="69.33203125" style="29" customWidth="1"/>
    <col min="14088" max="14088" width="21.5" style="29" customWidth="1"/>
    <col min="14089" max="14341" width="9.33203125" style="29"/>
    <col min="14342" max="14342" width="19.5" style="29" customWidth="1"/>
    <col min="14343" max="14343" width="69.33203125" style="29" customWidth="1"/>
    <col min="14344" max="14344" width="21.5" style="29" customWidth="1"/>
    <col min="14345" max="14597" width="9.33203125" style="29"/>
    <col min="14598" max="14598" width="19.5" style="29" customWidth="1"/>
    <col min="14599" max="14599" width="69.33203125" style="29" customWidth="1"/>
    <col min="14600" max="14600" width="21.5" style="29" customWidth="1"/>
    <col min="14601" max="14853" width="9.33203125" style="29"/>
    <col min="14854" max="14854" width="19.5" style="29" customWidth="1"/>
    <col min="14855" max="14855" width="69.33203125" style="29" customWidth="1"/>
    <col min="14856" max="14856" width="21.5" style="29" customWidth="1"/>
    <col min="14857" max="15109" width="9.33203125" style="29"/>
    <col min="15110" max="15110" width="19.5" style="29" customWidth="1"/>
    <col min="15111" max="15111" width="69.33203125" style="29" customWidth="1"/>
    <col min="15112" max="15112" width="21.5" style="29" customWidth="1"/>
    <col min="15113" max="15365" width="9.33203125" style="29"/>
    <col min="15366" max="15366" width="19.5" style="29" customWidth="1"/>
    <col min="15367" max="15367" width="69.33203125" style="29" customWidth="1"/>
    <col min="15368" max="15368" width="21.5" style="29" customWidth="1"/>
    <col min="15369" max="15621" width="9.33203125" style="29"/>
    <col min="15622" max="15622" width="19.5" style="29" customWidth="1"/>
    <col min="15623" max="15623" width="69.33203125" style="29" customWidth="1"/>
    <col min="15624" max="15624" width="21.5" style="29" customWidth="1"/>
    <col min="15625" max="15877" width="9.33203125" style="29"/>
    <col min="15878" max="15878" width="19.5" style="29" customWidth="1"/>
    <col min="15879" max="15879" width="69.33203125" style="29" customWidth="1"/>
    <col min="15880" max="15880" width="21.5" style="29" customWidth="1"/>
    <col min="15881" max="16133" width="9.33203125" style="29"/>
    <col min="16134" max="16134" width="19.5" style="29" customWidth="1"/>
    <col min="16135" max="16135" width="69.33203125" style="29" customWidth="1"/>
    <col min="16136" max="16136" width="21.5" style="29" customWidth="1"/>
    <col min="16137" max="16384" width="9.33203125" style="29"/>
  </cols>
  <sheetData>
    <row r="1" spans="1:20" x14ac:dyDescent="0.2">
      <c r="A1" s="1894" t="s">
        <v>871</v>
      </c>
      <c r="B1" s="1894"/>
      <c r="C1" s="1894"/>
      <c r="D1" s="1894"/>
      <c r="E1" s="1894"/>
      <c r="F1" s="1894"/>
      <c r="G1" s="1894"/>
      <c r="H1" s="1894"/>
    </row>
    <row r="2" spans="1:20" x14ac:dyDescent="0.2">
      <c r="A2" s="2035" t="s">
        <v>800</v>
      </c>
      <c r="B2" s="2035"/>
      <c r="C2" s="2035"/>
      <c r="D2" s="2035"/>
      <c r="E2" s="2035"/>
      <c r="F2" s="2035"/>
      <c r="G2" s="2035"/>
      <c r="H2" s="2035"/>
      <c r="I2" s="29"/>
      <c r="J2" s="29"/>
      <c r="K2" s="29"/>
      <c r="L2" s="29"/>
    </row>
    <row r="3" spans="1:20" x14ac:dyDescent="0.2">
      <c r="A3" s="1895"/>
      <c r="B3" s="1895"/>
      <c r="C3" s="1895"/>
      <c r="D3" s="1895"/>
      <c r="E3" s="1895"/>
      <c r="F3" s="1895"/>
      <c r="G3" s="1895"/>
      <c r="H3" s="1895"/>
      <c r="I3" s="29"/>
      <c r="J3" s="29"/>
      <c r="K3" s="29"/>
      <c r="L3" s="29"/>
    </row>
    <row r="4" spans="1:20" s="28" customFormat="1" ht="18" customHeight="1" x14ac:dyDescent="0.2">
      <c r="A4" s="298"/>
      <c r="B4" s="299"/>
      <c r="C4" s="296"/>
      <c r="D4" s="296"/>
      <c r="E4" s="296"/>
      <c r="F4" s="296"/>
      <c r="G4" s="296"/>
      <c r="H4" s="296"/>
      <c r="I4" s="296"/>
      <c r="J4" s="296"/>
      <c r="K4" s="296"/>
      <c r="L4" s="296"/>
    </row>
    <row r="5" spans="1:20" s="45" customFormat="1" ht="21.2" customHeight="1" x14ac:dyDescent="0.2">
      <c r="A5" s="1897" t="s">
        <v>231</v>
      </c>
      <c r="B5" s="1897"/>
      <c r="C5" s="1897"/>
      <c r="D5" s="1897"/>
      <c r="E5" s="1897"/>
      <c r="F5" s="1897"/>
      <c r="G5" s="1897"/>
      <c r="H5" s="1897"/>
    </row>
    <row r="6" spans="1:20" s="45" customFormat="1" ht="21.2" customHeight="1" x14ac:dyDescent="0.2">
      <c r="A6" s="1897" t="str">
        <f>'23._köt_össz_bev'!A6:C6</f>
        <v>2024. ÉVI KÖLTSÉGVETÉS</v>
      </c>
      <c r="B6" s="1897"/>
      <c r="C6" s="1897"/>
      <c r="D6" s="1897"/>
      <c r="E6" s="1897"/>
      <c r="F6" s="1897"/>
      <c r="G6" s="1897"/>
      <c r="H6" s="1897"/>
    </row>
    <row r="7" spans="1:20" s="45" customFormat="1" ht="21.2" customHeight="1" x14ac:dyDescent="0.2">
      <c r="A7" s="1897" t="s">
        <v>392</v>
      </c>
      <c r="B7" s="1897"/>
      <c r="C7" s="1897"/>
      <c r="D7" s="1897"/>
      <c r="E7" s="1897"/>
      <c r="F7" s="1897"/>
      <c r="G7" s="1897"/>
      <c r="H7" s="1897"/>
    </row>
    <row r="8" spans="1:20" s="45" customFormat="1" ht="15.75" x14ac:dyDescent="0.2">
      <c r="A8" s="297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</row>
    <row r="9" spans="1:20" ht="14.25" thickBot="1" x14ac:dyDescent="0.3">
      <c r="A9" s="1931" t="s">
        <v>360</v>
      </c>
      <c r="B9" s="1931"/>
      <c r="C9" s="1931"/>
      <c r="D9" s="1931"/>
      <c r="E9" s="1931"/>
      <c r="F9" s="1931"/>
      <c r="G9" s="1931"/>
      <c r="H9" s="1931"/>
      <c r="I9" s="29"/>
      <c r="J9" s="29"/>
      <c r="K9" s="29"/>
      <c r="L9" s="29"/>
    </row>
    <row r="10" spans="1:20" s="53" customFormat="1" ht="54" customHeight="1" thickBot="1" x14ac:dyDescent="0.25">
      <c r="A10" s="50" t="s">
        <v>128</v>
      </c>
      <c r="B10" s="835" t="s">
        <v>34</v>
      </c>
      <c r="C10" s="117" t="str">
        <f>'23._köt_össz_bev'!C10</f>
        <v>2024. évi eredeti előirányzat a
25/2023. (XII.14.) rendelet szerint</v>
      </c>
      <c r="D10" s="320" t="str">
        <f>'23._köt_össz_bev'!D10</f>
        <v>Módosított előirányzat a …./2024.  (VI…..)  rendelet szerint</v>
      </c>
      <c r="E10" s="117" t="str">
        <f>'23._köt_össz_bev'!E10</f>
        <v>Módosított előirányzat a …./2024. (IX…..)  rendelet szerint</v>
      </c>
      <c r="F10" s="117" t="str">
        <f>'23._köt_össz_bev'!F10</f>
        <v>Módosított előirányzat a .../2024. (XII…...)  rendelet szerint</v>
      </c>
      <c r="G10" s="117" t="str">
        <f>'23._köt_össz_bev'!G10</f>
        <v>Módosított előirányzat a …../2024. (II…..)  rendelet szerint</v>
      </c>
      <c r="H10" s="138" t="str">
        <f>'23._köt_össz_bev'!H10</f>
        <v>Változás a 25/2023. (XII.14.) rendelethez képest</v>
      </c>
      <c r="I10" s="320" t="str">
        <f>'23._köt_össz_bev'!I10</f>
        <v>2024. évi teljesítés              2024.06.30-ig</v>
      </c>
      <c r="J10" s="117" t="str">
        <f>'23._köt_össz_bev'!J10</f>
        <v>2024. évi teljesítés              2024.09.30-ig</v>
      </c>
      <c r="K10" s="117" t="str">
        <f>'23._köt_össz_bev'!K10</f>
        <v>2024. évi teljesítés              2024.12.31-ig</v>
      </c>
      <c r="L10" s="117" t="str">
        <f>'23._köt_össz_bev'!L10</f>
        <v>Teljesítés %-a</v>
      </c>
    </row>
    <row r="11" spans="1:20" s="53" customFormat="1" ht="14.25" customHeight="1" thickBot="1" x14ac:dyDescent="0.25">
      <c r="A11" s="50" t="s">
        <v>296</v>
      </c>
      <c r="B11" s="51" t="s">
        <v>297</v>
      </c>
      <c r="C11" s="1348" t="s">
        <v>298</v>
      </c>
      <c r="D11" s="321" t="s">
        <v>299</v>
      </c>
      <c r="E11" s="51" t="s">
        <v>299</v>
      </c>
      <c r="F11" s="51" t="s">
        <v>386</v>
      </c>
      <c r="G11" s="51" t="s">
        <v>422</v>
      </c>
      <c r="H11" s="317" t="s">
        <v>300</v>
      </c>
      <c r="I11" s="317"/>
      <c r="J11" s="52"/>
      <c r="K11" s="52"/>
      <c r="L11" s="52"/>
    </row>
    <row r="12" spans="1:20" s="38" customFormat="1" ht="12.2" customHeight="1" thickBot="1" x14ac:dyDescent="0.25">
      <c r="A12" s="83" t="s">
        <v>12</v>
      </c>
      <c r="B12" s="1037" t="s">
        <v>537</v>
      </c>
      <c r="C12" s="1432">
        <f>C13+C15+C16+C17+C18</f>
        <v>7602783604</v>
      </c>
      <c r="D12" s="322">
        <f>D13+D15+D16+D17+D18</f>
        <v>7780266196</v>
      </c>
      <c r="E12" s="753">
        <f t="shared" ref="E12:K12" si="0">E13+E15+E16+E17+E18</f>
        <v>306045138</v>
      </c>
      <c r="F12" s="753">
        <f t="shared" si="0"/>
        <v>0</v>
      </c>
      <c r="G12" s="753">
        <f t="shared" si="0"/>
        <v>0</v>
      </c>
      <c r="H12" s="84">
        <f>+D12-C12</f>
        <v>177482592</v>
      </c>
      <c r="I12" s="872" t="e">
        <f t="shared" si="0"/>
        <v>#REF!</v>
      </c>
      <c r="J12" s="84" t="e">
        <f t="shared" si="0"/>
        <v>#REF!</v>
      </c>
      <c r="K12" s="84" t="e">
        <f t="shared" si="0"/>
        <v>#REF!</v>
      </c>
      <c r="L12" s="84" t="e">
        <f t="shared" ref="L12" si="1">L13+L15+L16+L17+L18+L25</f>
        <v>#REF!</v>
      </c>
    </row>
    <row r="13" spans="1:20" ht="12.2" customHeight="1" x14ac:dyDescent="0.2">
      <c r="A13" s="119" t="s">
        <v>90</v>
      </c>
      <c r="B13" s="57" t="s">
        <v>68</v>
      </c>
      <c r="C13" s="143">
        <f>'1.mell.kiadás_össz'!C12-'23._önként_össz_kiad'!C13-'23._államig_össz_kiad'!C13</f>
        <v>1630923807</v>
      </c>
      <c r="D13" s="323">
        <f>'1.mell.kiadás_össz'!D12-'23._önként_össz_kiad'!D13-'23._államig_össz_kiad'!D13</f>
        <v>1661048714</v>
      </c>
      <c r="E13" s="754">
        <f>'1.mell.kiadás_össz'!E12-'23._önként_össz_kiad'!E13-'23._államig_össz_kiad'!E13</f>
        <v>55726845</v>
      </c>
      <c r="F13" s="754">
        <f>'1.mell.kiadás_össz'!F12-'23._önként_össz_kiad'!F13-'23._államig_össz_kiad'!F13</f>
        <v>0</v>
      </c>
      <c r="G13" s="754">
        <f>'1.mell.kiadás_össz'!G12-'23._önként_össz_kiad'!G13-'23._államig_össz_kiad'!G13</f>
        <v>0</v>
      </c>
      <c r="H13" s="85">
        <f>+D13-C13</f>
        <v>30124907</v>
      </c>
      <c r="I13" s="873">
        <f>'1.mell.kiadás_össz'!I12-'23._önként_össz_kiad'!I13-'23._államig_össz_kiad'!I13</f>
        <v>0</v>
      </c>
      <c r="J13" s="85">
        <f>'1.mell.kiadás_össz'!J12-'23._önként_össz_kiad'!J13-'23._államig_össz_kiad'!J13</f>
        <v>0</v>
      </c>
      <c r="K13" s="85">
        <f>'1.mell.kiadás_össz'!K12-'23._önként_össz_kiad'!K13-'23._államig_össz_kiad'!K13</f>
        <v>0</v>
      </c>
      <c r="L13" s="85">
        <f>'1.mell.kiadás_össz'!L12-'23._önként_össz_kiad'!L13</f>
        <v>0</v>
      </c>
    </row>
    <row r="14" spans="1:20" ht="12.2" customHeight="1" x14ac:dyDescent="0.2">
      <c r="A14" s="1355" t="s">
        <v>304</v>
      </c>
      <c r="B14" s="466" t="s">
        <v>269</v>
      </c>
      <c r="C14" s="140">
        <f>'1.mell.kiadás_össz'!C13-'23._önként_össz_kiad'!C14-'23._államig_össz_kiad'!C14</f>
        <v>27000000</v>
      </c>
      <c r="D14" s="324">
        <f>'1.mell.kiadás_össz'!D13-'23._önként_össz_kiad'!D14-'23._államig_össz_kiad'!D14</f>
        <v>240000</v>
      </c>
      <c r="E14" s="746">
        <f>'1.mell.kiadás_össz'!E13-'23._önként_össz_kiad'!E14-'23._államig_össz_kiad'!E14</f>
        <v>-25725000</v>
      </c>
      <c r="F14" s="746">
        <f>'1.mell.kiadás_össz'!F13-'23._önként_össz_kiad'!F14-'23._államig_össz_kiad'!F14</f>
        <v>0</v>
      </c>
      <c r="G14" s="746">
        <f>'1.mell.kiadás_össz'!G13-'23._önként_össz_kiad'!G14-'23._államig_össz_kiad'!G14</f>
        <v>0</v>
      </c>
      <c r="H14" s="15">
        <f t="shared" ref="H14:H59" si="2">+D14-C14</f>
        <v>-26760000</v>
      </c>
      <c r="I14" s="821">
        <f>'1.mell.kiadás_össz'!I13-'23._önként_össz_kiad'!I14-'23._államig_össz_kiad'!I14</f>
        <v>0</v>
      </c>
      <c r="J14" s="15">
        <f>'1.mell.kiadás_össz'!J13-'23._önként_össz_kiad'!J14-'23._államig_össz_kiad'!J14</f>
        <v>0</v>
      </c>
      <c r="K14" s="15">
        <f>'1.mell.kiadás_össz'!K13-'23._önként_össz_kiad'!K14-'23._államig_össz_kiad'!K14</f>
        <v>0</v>
      </c>
      <c r="L14" s="15">
        <f>'1.mell.kiadás_össz'!L13-'23._önként_össz_kiad'!L14</f>
        <v>0</v>
      </c>
      <c r="T14" s="29" t="s">
        <v>383</v>
      </c>
    </row>
    <row r="15" spans="1:20" ht="12.2" customHeight="1" x14ac:dyDescent="0.2">
      <c r="A15" s="1355" t="s">
        <v>91</v>
      </c>
      <c r="B15" s="461" t="s">
        <v>86</v>
      </c>
      <c r="C15" s="531">
        <f>'1.mell.kiadás_össz'!C14-'23._önként_össz_kiad'!C15-'23._államig_össz_kiad'!C15</f>
        <v>261197637</v>
      </c>
      <c r="D15" s="456">
        <f>'1.mell.kiadás_össz'!D14-'23._önként_össz_kiad'!D15-'23._államig_össz_kiad'!D15</f>
        <v>269137910</v>
      </c>
      <c r="E15" s="747">
        <f>'1.mell.kiadás_össz'!E14-'23._önként_össz_kiad'!E15-'23._államig_össz_kiad'!E15</f>
        <v>14418918</v>
      </c>
      <c r="F15" s="747">
        <f>'1.mell.kiadás_össz'!F14-'23._önként_össz_kiad'!F15-'23._államig_össz_kiad'!F15</f>
        <v>0</v>
      </c>
      <c r="G15" s="747">
        <f>'1.mell.kiadás_össz'!G14-'23._önként_össz_kiad'!G15-'23._államig_össz_kiad'!G15</f>
        <v>0</v>
      </c>
      <c r="H15" s="458">
        <f t="shared" si="2"/>
        <v>7940273</v>
      </c>
      <c r="I15" s="822">
        <f>'1.mell.kiadás_össz'!I14-'23._önként_össz_kiad'!I15-'23._államig_össz_kiad'!I15</f>
        <v>0</v>
      </c>
      <c r="J15" s="458">
        <f>'1.mell.kiadás_össz'!J14-'23._önként_össz_kiad'!J15-'23._államig_össz_kiad'!J15</f>
        <v>0</v>
      </c>
      <c r="K15" s="458">
        <f>'1.mell.kiadás_össz'!K14-'23._önként_össz_kiad'!K15-'23._államig_össz_kiad'!K15</f>
        <v>0</v>
      </c>
      <c r="L15" s="458">
        <f>'1.mell.kiadás_össz'!L14-'23._önként_össz_kiad'!L15</f>
        <v>0</v>
      </c>
    </row>
    <row r="16" spans="1:20" ht="12.2" customHeight="1" x14ac:dyDescent="0.2">
      <c r="A16" s="1355" t="s">
        <v>92</v>
      </c>
      <c r="B16" s="461" t="s">
        <v>69</v>
      </c>
      <c r="C16" s="680">
        <f>'1.mell.kiadás_össz'!C15-'23._önként_össz_kiad'!C16-'23._államig_össz_kiad'!C16</f>
        <v>1341628397</v>
      </c>
      <c r="D16" s="820">
        <f>'1.mell.kiadás_össz'!D15-'23._önként_össz_kiad'!D16-'23._államig_össz_kiad'!D16</f>
        <v>1476984739</v>
      </c>
      <c r="E16" s="748">
        <f>'1.mell.kiadás_össz'!E15-'23._önként_össz_kiad'!E16-'23._államig_össz_kiad'!E16</f>
        <v>164170215</v>
      </c>
      <c r="F16" s="748">
        <f>'1.mell.kiadás_össz'!F15-'23._önként_össz_kiad'!F16-'23._államig_össz_kiad'!F16</f>
        <v>0</v>
      </c>
      <c r="G16" s="748">
        <f>'1.mell.kiadás_össz'!G15-'23._önként_össz_kiad'!G16-'23._államig_össz_kiad'!G16</f>
        <v>0</v>
      </c>
      <c r="H16" s="705">
        <f t="shared" si="2"/>
        <v>135356342</v>
      </c>
      <c r="I16" s="824">
        <f>'1.mell.kiadás_össz'!I15-'23._önként_össz_kiad'!I16-'23._államig_össz_kiad'!I16</f>
        <v>0</v>
      </c>
      <c r="J16" s="705">
        <f>'1.mell.kiadás_össz'!J15-'23._önként_össz_kiad'!J16-'23._államig_össz_kiad'!J16</f>
        <v>0</v>
      </c>
      <c r="K16" s="705">
        <f>'1.mell.kiadás_össz'!K15-'23._önként_össz_kiad'!K16-'23._államig_össz_kiad'!K16</f>
        <v>0</v>
      </c>
      <c r="L16" s="705">
        <f>'1.mell.kiadás_össz'!L15-'23._önként_össz_kiad'!L16</f>
        <v>0</v>
      </c>
    </row>
    <row r="17" spans="1:12" ht="12.2" customHeight="1" x14ac:dyDescent="0.2">
      <c r="A17" s="1355" t="s">
        <v>89</v>
      </c>
      <c r="B17" s="461" t="s">
        <v>80</v>
      </c>
      <c r="C17" s="680">
        <f>'1.mell.kiadás_össz'!C16-'23._önként_össz_kiad'!C17-'23._államig_össz_kiad'!C17</f>
        <v>99862160</v>
      </c>
      <c r="D17" s="820">
        <f>'1.mell.kiadás_össz'!D16-'23._önként_össz_kiad'!D17-'23._államig_össz_kiad'!D17</f>
        <v>99862160</v>
      </c>
      <c r="E17" s="748">
        <f>'1.mell.kiadás_össz'!E16-'23._önként_össz_kiad'!E17-'23._államig_össz_kiad'!E17</f>
        <v>0</v>
      </c>
      <c r="F17" s="748">
        <f>'1.mell.kiadás_össz'!F16-'23._önként_össz_kiad'!F17-'23._államig_össz_kiad'!F17</f>
        <v>0</v>
      </c>
      <c r="G17" s="748">
        <f>'1.mell.kiadás_össz'!G16-'23._önként_össz_kiad'!G17-'23._államig_össz_kiad'!G17</f>
        <v>0</v>
      </c>
      <c r="H17" s="705">
        <f t="shared" si="2"/>
        <v>0</v>
      </c>
      <c r="I17" s="824">
        <f>'1.mell.kiadás_össz'!I16-'23._önként_össz_kiad'!I17-'23._államig_össz_kiad'!I17</f>
        <v>0</v>
      </c>
      <c r="J17" s="705">
        <f>'1.mell.kiadás_össz'!J16-'23._önként_össz_kiad'!J17-'23._államig_össz_kiad'!J17</f>
        <v>0</v>
      </c>
      <c r="K17" s="705">
        <f>'1.mell.kiadás_össz'!K16-'23._önként_össz_kiad'!K17-'23._államig_össz_kiad'!K17</f>
        <v>0</v>
      </c>
      <c r="L17" s="705">
        <f>'1.mell.kiadás_össz'!L16-'23._önként_össz_kiad'!L17</f>
        <v>0</v>
      </c>
    </row>
    <row r="18" spans="1:12" ht="12.2" customHeight="1" x14ac:dyDescent="0.2">
      <c r="A18" s="1355" t="s">
        <v>146</v>
      </c>
      <c r="B18" s="59" t="s">
        <v>87</v>
      </c>
      <c r="C18" s="680">
        <f>SUM(C19:C25)</f>
        <v>4269171603</v>
      </c>
      <c r="D18" s="820">
        <f t="shared" ref="D18:K18" si="3">SUM(D19:D25)</f>
        <v>4273232673</v>
      </c>
      <c r="E18" s="748">
        <f t="shared" si="3"/>
        <v>71729160</v>
      </c>
      <c r="F18" s="748">
        <f t="shared" si="3"/>
        <v>0</v>
      </c>
      <c r="G18" s="748">
        <f t="shared" si="3"/>
        <v>0</v>
      </c>
      <c r="H18" s="705">
        <f t="shared" si="2"/>
        <v>4061070</v>
      </c>
      <c r="I18" s="824" t="e">
        <f t="shared" si="3"/>
        <v>#REF!</v>
      </c>
      <c r="J18" s="705" t="e">
        <f t="shared" si="3"/>
        <v>#REF!</v>
      </c>
      <c r="K18" s="705" t="e">
        <f t="shared" si="3"/>
        <v>#REF!</v>
      </c>
      <c r="L18" s="705" t="e">
        <f>'1.mell.kiadás_össz'!L17-'23._önként_össz_kiad'!L18</f>
        <v>#REF!</v>
      </c>
    </row>
    <row r="19" spans="1:12" ht="12.2" customHeight="1" x14ac:dyDescent="0.2">
      <c r="A19" s="1355" t="s">
        <v>305</v>
      </c>
      <c r="B19" s="893" t="s">
        <v>543</v>
      </c>
      <c r="C19" s="680">
        <f>'1.mell.kiadás_össz'!C18-'23._önként_össz_kiad'!C19-'23._államig_össz_kiad'!C19</f>
        <v>0</v>
      </c>
      <c r="D19" s="820">
        <f>'1.mell.kiadás_össz'!D18-'23._önként_össz_kiad'!D19-'23._államig_össz_kiad'!D19</f>
        <v>0</v>
      </c>
      <c r="E19" s="748">
        <f>'1.mell.kiadás_össz'!E18-'23._önként_össz_kiad'!E19-'23._államig_össz_kiad'!E19</f>
        <v>0</v>
      </c>
      <c r="F19" s="748">
        <f>'1.mell.kiadás_össz'!F18-'23._önként_össz_kiad'!F19-'23._államig_össz_kiad'!F19</f>
        <v>0</v>
      </c>
      <c r="G19" s="748">
        <f>'1.mell.kiadás_össz'!G18-'23._önként_össz_kiad'!G19-'23._államig_össz_kiad'!G19</f>
        <v>0</v>
      </c>
      <c r="H19" s="705">
        <f t="shared" si="2"/>
        <v>0</v>
      </c>
      <c r="I19" s="824">
        <f>'1.mell.kiadás_össz'!I18-'23._önként_össz_kiad'!I19-'23._államig_össz_kiad'!I19</f>
        <v>0</v>
      </c>
      <c r="J19" s="705">
        <f>'1.mell.kiadás_össz'!J18-'23._önként_össz_kiad'!J19-'23._államig_össz_kiad'!J19</f>
        <v>0</v>
      </c>
      <c r="K19" s="705">
        <f>'1.mell.kiadás_össz'!K18-'23._önként_össz_kiad'!K19-'23._államig_össz_kiad'!K19</f>
        <v>0</v>
      </c>
      <c r="L19" s="705" t="e">
        <f>'1.mell.kiadás_össz'!L18-'23._önként_össz_kiad'!L19</f>
        <v>#DIV/0!</v>
      </c>
    </row>
    <row r="20" spans="1:12" ht="12.2" customHeight="1" x14ac:dyDescent="0.2">
      <c r="A20" s="1355" t="s">
        <v>306</v>
      </c>
      <c r="B20" s="1038" t="s">
        <v>621</v>
      </c>
      <c r="C20" s="680">
        <f>'1.mell.kiadás_össz'!C19-'23._önként_össz_kiad'!C20-'23._államig_össz_kiad'!C20</f>
        <v>2970949518</v>
      </c>
      <c r="D20" s="820">
        <f>'1.mell.kiadás_össz'!D19-'23._önként_össz_kiad'!D20-'23._államig_össz_kiad'!D20</f>
        <v>2970949518</v>
      </c>
      <c r="E20" s="748">
        <f>'1.mell.kiadás_össz'!E19-'23._önként_össz_kiad'!E20-'23._államig_össz_kiad'!E20</f>
        <v>0</v>
      </c>
      <c r="F20" s="748">
        <f>'1.mell.kiadás_össz'!F19-'23._önként_össz_kiad'!F20-'23._államig_össz_kiad'!F20</f>
        <v>0</v>
      </c>
      <c r="G20" s="748">
        <f>'1.mell.kiadás_össz'!G19-'23._önként_össz_kiad'!G20-'23._államig_össz_kiad'!G20</f>
        <v>0</v>
      </c>
      <c r="H20" s="705">
        <f t="shared" si="2"/>
        <v>0</v>
      </c>
      <c r="I20" s="824">
        <f>'1.mell.kiadás_össz'!I19-'23._önként_össz_kiad'!I20-'23._államig_össz_kiad'!I20</f>
        <v>0</v>
      </c>
      <c r="J20" s="705">
        <f>'1.mell.kiadás_össz'!J19-'23._önként_össz_kiad'!J20-'23._államig_össz_kiad'!J20</f>
        <v>0</v>
      </c>
      <c r="K20" s="705">
        <f>'1.mell.kiadás_össz'!K19-'23._önként_össz_kiad'!K20-'23._államig_össz_kiad'!K20</f>
        <v>0</v>
      </c>
      <c r="L20" s="705">
        <f>'1.mell.kiadás_össz'!L19-'23._önként_össz_kiad'!L20</f>
        <v>0</v>
      </c>
    </row>
    <row r="21" spans="1:12" ht="12.2" customHeight="1" x14ac:dyDescent="0.2">
      <c r="A21" s="1355" t="s">
        <v>307</v>
      </c>
      <c r="B21" s="1038" t="s">
        <v>620</v>
      </c>
      <c r="C21" s="680">
        <f>'1.mell.kiadás_össz'!C20-'23._önként_össz_kiad'!C21-'23._államig_össz_kiad'!C21</f>
        <v>0</v>
      </c>
      <c r="D21" s="820">
        <f>'1.mell.kiadás_össz'!D20-'23._önként_össz_kiad'!D21-'23._államig_össz_kiad'!D21</f>
        <v>0</v>
      </c>
      <c r="E21" s="748">
        <f>'1.mell.kiadás_össz'!E20-'23._önként_össz_kiad'!E21-'23._államig_össz_kiad'!E21</f>
        <v>0</v>
      </c>
      <c r="F21" s="748">
        <f>'1.mell.kiadás_össz'!F20-'23._önként_össz_kiad'!F21-'23._államig_össz_kiad'!F21</f>
        <v>0</v>
      </c>
      <c r="G21" s="748">
        <f>'1.mell.kiadás_össz'!G20-'23._önként_össz_kiad'!G21-'23._államig_össz_kiad'!G21</f>
        <v>0</v>
      </c>
      <c r="H21" s="705">
        <f t="shared" si="2"/>
        <v>0</v>
      </c>
      <c r="I21" s="824">
        <f>'1.mell.kiadás_össz'!I20-'23._önként_össz_kiad'!I21-'23._államig_össz_kiad'!I21</f>
        <v>0</v>
      </c>
      <c r="J21" s="705">
        <f>'1.mell.kiadás_össz'!J20-'23._önként_össz_kiad'!J21-'23._államig_össz_kiad'!J21</f>
        <v>0</v>
      </c>
      <c r="K21" s="705">
        <f>'1.mell.kiadás_össz'!K20-'23._önként_össz_kiad'!K21-'23._államig_össz_kiad'!K21</f>
        <v>0</v>
      </c>
      <c r="L21" s="705" t="e">
        <f>'1.mell.kiadás_össz'!L20-'23._önként_össz_kiad'!L21</f>
        <v>#DIV/0!</v>
      </c>
    </row>
    <row r="22" spans="1:12" ht="12.2" customHeight="1" x14ac:dyDescent="0.2">
      <c r="A22" s="1355" t="s">
        <v>308</v>
      </c>
      <c r="B22" s="1038" t="s">
        <v>619</v>
      </c>
      <c r="C22" s="680">
        <f>'1.mell.kiadás_össz'!C21-'23._önként_össz_kiad'!C22-'23._államig_össz_kiad'!C22</f>
        <v>13200000</v>
      </c>
      <c r="D22" s="820">
        <f>'1.mell.kiadás_össz'!D21-'23._önként_össz_kiad'!D22-'23._államig_össz_kiad'!D22</f>
        <v>13200000</v>
      </c>
      <c r="E22" s="748">
        <f>'1.mell.kiadás_össz'!E21-'23._önként_össz_kiad'!E22-'23._államig_össz_kiad'!E22</f>
        <v>300000</v>
      </c>
      <c r="F22" s="748">
        <f>'1.mell.kiadás_össz'!F21-'23._önként_össz_kiad'!F22-'23._államig_össz_kiad'!F22</f>
        <v>0</v>
      </c>
      <c r="G22" s="748">
        <f>'1.mell.kiadás_össz'!G21-'23._önként_össz_kiad'!G22-'23._államig_össz_kiad'!G22</f>
        <v>0</v>
      </c>
      <c r="H22" s="705">
        <f t="shared" si="2"/>
        <v>0</v>
      </c>
      <c r="I22" s="824">
        <f>'1.mell.kiadás_össz'!I21-'23._önként_össz_kiad'!I22-'23._államig_össz_kiad'!I22</f>
        <v>0</v>
      </c>
      <c r="J22" s="705">
        <f>'1.mell.kiadás_össz'!J21-'23._önként_össz_kiad'!J22-'23._államig_össz_kiad'!J22</f>
        <v>0</v>
      </c>
      <c r="K22" s="705">
        <f>'1.mell.kiadás_össz'!K21-'23._önként_össz_kiad'!K22-'23._államig_össz_kiad'!K22</f>
        <v>0</v>
      </c>
      <c r="L22" s="705">
        <f>'1.mell.kiadás_össz'!L21-'23._önként_össz_kiad'!L22</f>
        <v>0</v>
      </c>
    </row>
    <row r="23" spans="1:12" ht="12.2" customHeight="1" x14ac:dyDescent="0.2">
      <c r="A23" s="1355" t="s">
        <v>309</v>
      </c>
      <c r="B23" s="1038" t="s">
        <v>624</v>
      </c>
      <c r="C23" s="680">
        <f>'1.mell.kiadás_össz'!C22-'23._önként_össz_kiad'!C23-'23._államig_össz_kiad'!C23</f>
        <v>0</v>
      </c>
      <c r="D23" s="820">
        <f>'1.mell.kiadás_össz'!D22-'23._önként_össz_kiad'!D23-'23._államig_össz_kiad'!D23</f>
        <v>0</v>
      </c>
      <c r="E23" s="748">
        <f>'1.mell.kiadás_össz'!E22-'23._önként_össz_kiad'!E23-'23._államig_össz_kiad'!E23</f>
        <v>0</v>
      </c>
      <c r="F23" s="748">
        <f>'1.mell.kiadás_össz'!F22-'23._önként_össz_kiad'!F23-'23._államig_össz_kiad'!F23</f>
        <v>0</v>
      </c>
      <c r="G23" s="748">
        <f>'1.mell.kiadás_össz'!G22-'23._önként_össz_kiad'!G23-'23._államig_össz_kiad'!G23</f>
        <v>0</v>
      </c>
      <c r="H23" s="705">
        <f t="shared" si="2"/>
        <v>0</v>
      </c>
      <c r="I23" s="824">
        <f>'1.mell.kiadás_össz'!I22-'23._önként_össz_kiad'!I23-'23._államig_össz_kiad'!I23</f>
        <v>0</v>
      </c>
      <c r="J23" s="705">
        <f>'1.mell.kiadás_össz'!J22-'23._önként_össz_kiad'!J23-'23._államig_össz_kiad'!J23</f>
        <v>0</v>
      </c>
      <c r="K23" s="705">
        <f>'1.mell.kiadás_össz'!K22-'23._önként_össz_kiad'!K23-'23._államig_össz_kiad'!K23</f>
        <v>0</v>
      </c>
      <c r="L23" s="705" t="e">
        <f>'1.mell.kiadás_össz'!L22-'23._önként_össz_kiad'!L23</f>
        <v>#DIV/0!</v>
      </c>
    </row>
    <row r="24" spans="1:12" ht="12.2" customHeight="1" x14ac:dyDescent="0.2">
      <c r="A24" s="1355" t="s">
        <v>359</v>
      </c>
      <c r="B24" s="1038" t="s">
        <v>618</v>
      </c>
      <c r="C24" s="680">
        <f>'1.mell.kiadás_össz'!C23-'23._önként_össz_kiad'!C24-'23._államig_össz_kiad'!C24</f>
        <v>955600000</v>
      </c>
      <c r="D24" s="820">
        <f>'1.mell.kiadás_össz'!D23-'23._önként_össz_kiad'!D24-'23._államig_össz_kiad'!D24</f>
        <v>935600000</v>
      </c>
      <c r="E24" s="748">
        <f>'1.mell.kiadás_össz'!E23-'23._önként_össz_kiad'!E24-'23._államig_össz_kiad'!E24</f>
        <v>47368090</v>
      </c>
      <c r="F24" s="748">
        <f>'1.mell.kiadás_össz'!F23-'23._önként_össz_kiad'!F24-'23._államig_össz_kiad'!F24</f>
        <v>0</v>
      </c>
      <c r="G24" s="748">
        <f>'1.mell.kiadás_össz'!G23-'23._önként_össz_kiad'!G24-'23._államig_össz_kiad'!G24</f>
        <v>0</v>
      </c>
      <c r="H24" s="705">
        <f t="shared" si="2"/>
        <v>-20000000</v>
      </c>
      <c r="I24" s="824" t="e">
        <f>'1.mell.kiadás_össz'!I23-'23._önként_össz_kiad'!I24-'23._államig_össz_kiad'!I24</f>
        <v>#REF!</v>
      </c>
      <c r="J24" s="705" t="e">
        <f>'1.mell.kiadás_össz'!J23-'23._önként_össz_kiad'!J24-'23._államig_össz_kiad'!J24</f>
        <v>#REF!</v>
      </c>
      <c r="K24" s="705" t="e">
        <f>'1.mell.kiadás_össz'!K23-'23._önként_össz_kiad'!K24-'23._államig_össz_kiad'!K24</f>
        <v>#REF!</v>
      </c>
      <c r="L24" s="705" t="e">
        <f>'1.mell.kiadás_össz'!L23-'23._önként_össz_kiad'!L24</f>
        <v>#REF!</v>
      </c>
    </row>
    <row r="25" spans="1:12" ht="12.2" customHeight="1" x14ac:dyDescent="0.2">
      <c r="A25" s="1355" t="s">
        <v>589</v>
      </c>
      <c r="B25" s="1039" t="s">
        <v>623</v>
      </c>
      <c r="C25" s="1433">
        <f>'1.mell.kiadás_össz'!C24-'23._önként_össz_kiad'!C25-'23._államig_össz_kiad'!C25</f>
        <v>329422085</v>
      </c>
      <c r="D25" s="871">
        <f>'1.mell.kiadás_össz'!D24-'23._önként_össz_kiad'!D25-'23._államig_össz_kiad'!D25</f>
        <v>353483155</v>
      </c>
      <c r="E25" s="784">
        <f>'1.mell.kiadás_össz'!E24-'23._önként_össz_kiad'!E25-'23._államig_össz_kiad'!E25</f>
        <v>24061070</v>
      </c>
      <c r="F25" s="784">
        <f>'1.mell.kiadás_össz'!F24-'23._önként_össz_kiad'!F25-'23._államig_össz_kiad'!F25</f>
        <v>0</v>
      </c>
      <c r="G25" s="784">
        <f>'1.mell.kiadás_össz'!G24-'23._önként_össz_kiad'!G25-'23._államig_össz_kiad'!G25</f>
        <v>0</v>
      </c>
      <c r="H25" s="714">
        <f t="shared" si="2"/>
        <v>24061070</v>
      </c>
      <c r="I25" s="1046">
        <f>'1.mell.kiadás_össz'!I24-'23._önként_össz_kiad'!I25-'23._államig_össz_kiad'!I25</f>
        <v>0</v>
      </c>
      <c r="J25" s="707">
        <f>'1.mell.kiadás_össz'!J24-'23._önként_össz_kiad'!J25-'23._államig_össz_kiad'!J25</f>
        <v>0</v>
      </c>
      <c r="K25" s="707">
        <f>'1.mell.kiadás_össz'!K24-'23._önként_össz_kiad'!K25-'23._államig_össz_kiad'!K25</f>
        <v>0</v>
      </c>
      <c r="L25" s="707">
        <f>'1.mell.kiadás_össz'!L24-'23._önként_össz_kiad'!L25</f>
        <v>0</v>
      </c>
    </row>
    <row r="26" spans="1:12" ht="12.75" customHeight="1" x14ac:dyDescent="0.2">
      <c r="A26" s="11" t="s">
        <v>590</v>
      </c>
      <c r="B26" s="1040" t="s">
        <v>591</v>
      </c>
      <c r="C26" s="140">
        <f>'1.mell.kiadás_össz'!C25-'23._önként_össz_kiad'!C26-'23._államig_össz_kiad'!C26</f>
        <v>100000000</v>
      </c>
      <c r="D26" s="324">
        <f>'1.mell.kiadás_össz'!D25-'23._önként_össz_kiad'!D26-'23._államig_össz_kiad'!D26</f>
        <v>100000000</v>
      </c>
      <c r="E26" s="746">
        <f>'1.mell.kiadás_össz'!E25-'23._önként_össz_kiad'!E26-'23._államig_össz_kiad'!E26</f>
        <v>0</v>
      </c>
      <c r="F26" s="746">
        <f>'1.mell.kiadás_össz'!F25-'23._önként_össz_kiad'!F26-'23._államig_össz_kiad'!F26</f>
        <v>0</v>
      </c>
      <c r="G26" s="746">
        <f>'1.mell.kiadás_össz'!G25-'23._önként_össz_kiad'!G26-'23._államig_össz_kiad'!G26</f>
        <v>0</v>
      </c>
      <c r="H26" s="15">
        <f t="shared" si="2"/>
        <v>0</v>
      </c>
      <c r="I26" s="821">
        <f>'1.mell.kiadás_össz'!I25-'23._önként_össz_kiad'!I26-'23._államig_össz_kiad'!I26</f>
        <v>0</v>
      </c>
      <c r="J26" s="15">
        <f>'1.mell.kiadás_össz'!J25-'23._önként_össz_kiad'!J26-'23._államig_össz_kiad'!J26</f>
        <v>0</v>
      </c>
      <c r="K26" s="15">
        <f>'1.mell.kiadás_össz'!K25-'23._önként_össz_kiad'!K26-'23._államig_össz_kiad'!K26</f>
        <v>0</v>
      </c>
      <c r="L26" s="15">
        <f>'1.mell.kiadás_össz'!L25-'23._önként_össz_kiad'!L26</f>
        <v>0</v>
      </c>
    </row>
    <row r="27" spans="1:12" ht="12.75" customHeight="1" x14ac:dyDescent="0.2">
      <c r="A27" s="1356" t="s">
        <v>592</v>
      </c>
      <c r="B27" s="1041" t="s">
        <v>593</v>
      </c>
      <c r="C27" s="531">
        <f>'1.mell.kiadás_össz'!C26-'23._önként_össz_kiad'!C27-'23._államig_össz_kiad'!C27</f>
        <v>229422085</v>
      </c>
      <c r="D27" s="456">
        <f>'1.mell.kiadás_össz'!D26-'23._önként_össz_kiad'!D27-'23._államig_össz_kiad'!D27</f>
        <v>253483155</v>
      </c>
      <c r="E27" s="747">
        <f>'1.mell.kiadás_össz'!E26-'23._önként_össz_kiad'!E27-'23._államig_össz_kiad'!E27</f>
        <v>24061070</v>
      </c>
      <c r="F27" s="747">
        <f>'1.mell.kiadás_össz'!F26-'23._önként_össz_kiad'!F27-'23._államig_össz_kiad'!F27</f>
        <v>0</v>
      </c>
      <c r="G27" s="747">
        <f>'1.mell.kiadás_össz'!G26-'23._önként_össz_kiad'!G27-'23._államig_össz_kiad'!G27</f>
        <v>0</v>
      </c>
      <c r="H27" s="458">
        <f t="shared" si="2"/>
        <v>24061070</v>
      </c>
      <c r="I27" s="822">
        <f>'1.mell.kiadás_össz'!I26-'23._önként_össz_kiad'!I27-'23._államig_össz_kiad'!I27</f>
        <v>0</v>
      </c>
      <c r="J27" s="458">
        <f>'1.mell.kiadás_össz'!J26-'23._önként_össz_kiad'!J27-'23._államig_össz_kiad'!J27</f>
        <v>0</v>
      </c>
      <c r="K27" s="458">
        <f>'1.mell.kiadás_össz'!K26-'23._önként_össz_kiad'!K27-'23._államig_össz_kiad'!K27</f>
        <v>0</v>
      </c>
      <c r="L27" s="458">
        <f>'1.mell.kiadás_össz'!L26-'23._önként_össz_kiad'!L27</f>
        <v>0</v>
      </c>
    </row>
    <row r="28" spans="1:12" ht="12.75" customHeight="1" x14ac:dyDescent="0.2">
      <c r="A28" s="1356" t="s">
        <v>594</v>
      </c>
      <c r="B28" s="1042" t="s">
        <v>622</v>
      </c>
      <c r="C28" s="531">
        <f>'1.mell.kiadás_össz'!C27-'23._önként_össz_kiad'!C28-'23._államig_össz_kiad'!C28</f>
        <v>229422085</v>
      </c>
      <c r="D28" s="456">
        <f>'1.mell.kiadás_össz'!D27-'23._önként_össz_kiad'!D28-'23._államig_össz_kiad'!D28</f>
        <v>253483155</v>
      </c>
      <c r="E28" s="747">
        <f>'1.mell.kiadás_össz'!E27-'23._önként_össz_kiad'!E28-'23._államig_össz_kiad'!E28</f>
        <v>24061070</v>
      </c>
      <c r="F28" s="747">
        <f>'1.mell.kiadás_össz'!F27-'23._önként_össz_kiad'!F28-'23._államig_össz_kiad'!F28</f>
        <v>0</v>
      </c>
      <c r="G28" s="747">
        <f>'1.mell.kiadás_össz'!G27-'23._önként_össz_kiad'!G28-'23._államig_össz_kiad'!G28</f>
        <v>0</v>
      </c>
      <c r="H28" s="458">
        <f t="shared" si="2"/>
        <v>24061070</v>
      </c>
      <c r="I28" s="822">
        <f>'1.mell.kiadás_össz'!I27-'23._önként_össz_kiad'!I28-'23._államig_össz_kiad'!I28</f>
        <v>0</v>
      </c>
      <c r="J28" s="458">
        <f>'1.mell.kiadás_össz'!J27-'23._önként_össz_kiad'!J28-'23._államig_össz_kiad'!J28</f>
        <v>0</v>
      </c>
      <c r="K28" s="458">
        <f>'1.mell.kiadás_össz'!K27-'23._önként_össz_kiad'!K28-'23._államig_össz_kiad'!K28</f>
        <v>0</v>
      </c>
      <c r="L28" s="458">
        <f>'1.mell.kiadás_össz'!L27-'23._önként_össz_kiad'!L28</f>
        <v>0</v>
      </c>
    </row>
    <row r="29" spans="1:12" ht="12.75" customHeight="1" thickBot="1" x14ac:dyDescent="0.25">
      <c r="A29" s="1356" t="s">
        <v>595</v>
      </c>
      <c r="B29" s="1042" t="s">
        <v>610</v>
      </c>
      <c r="C29" s="531">
        <f>'1.mell.kiadás_össz'!C28-'23._önként_össz_kiad'!C29-'23._államig_össz_kiad'!C29</f>
        <v>0</v>
      </c>
      <c r="D29" s="456">
        <f>'1.mell.kiadás_össz'!D28-'23._önként_össz_kiad'!D29-'23._államig_össz_kiad'!D29</f>
        <v>0</v>
      </c>
      <c r="E29" s="747">
        <f>'1.mell.kiadás_össz'!E28-'23._önként_össz_kiad'!E29-'23._államig_össz_kiad'!E29</f>
        <v>0</v>
      </c>
      <c r="F29" s="747">
        <f>'1.mell.kiadás_össz'!F28-'23._önként_össz_kiad'!F29-'23._államig_össz_kiad'!F29</f>
        <v>0</v>
      </c>
      <c r="G29" s="747">
        <f>'1.mell.kiadás_össz'!G28-'23._önként_össz_kiad'!G29-'23._államig_össz_kiad'!G29</f>
        <v>0</v>
      </c>
      <c r="H29" s="458">
        <f t="shared" si="2"/>
        <v>0</v>
      </c>
      <c r="I29" s="822">
        <f>'1.mell.kiadás_össz'!I28-'23._önként_össz_kiad'!I29-'23._államig_össz_kiad'!I29</f>
        <v>0</v>
      </c>
      <c r="J29" s="458">
        <f>'1.mell.kiadás_össz'!J28-'23._önként_össz_kiad'!J29-'23._államig_össz_kiad'!J29</f>
        <v>0</v>
      </c>
      <c r="K29" s="458">
        <f>'1.mell.kiadás_össz'!K28-'23._önként_össz_kiad'!K29-'23._államig_össz_kiad'!K29</f>
        <v>0</v>
      </c>
      <c r="L29" s="458" t="e">
        <f>'1.mell.kiadás_össz'!L28-'23._önként_össz_kiad'!L29</f>
        <v>#DIV/0!</v>
      </c>
    </row>
    <row r="30" spans="1:12" ht="12.2" customHeight="1" thickBot="1" x14ac:dyDescent="0.25">
      <c r="A30" s="13" t="s">
        <v>13</v>
      </c>
      <c r="B30" s="120" t="s">
        <v>382</v>
      </c>
      <c r="C30" s="139">
        <f>+C31+C33+C35</f>
        <v>759636778</v>
      </c>
      <c r="D30" s="326">
        <f t="shared" ref="D30:K30" si="4">+D31+D33+D35</f>
        <v>877047818</v>
      </c>
      <c r="E30" s="745">
        <f t="shared" si="4"/>
        <v>201988312</v>
      </c>
      <c r="F30" s="745">
        <f t="shared" si="4"/>
        <v>0</v>
      </c>
      <c r="G30" s="745">
        <f t="shared" si="4"/>
        <v>0</v>
      </c>
      <c r="H30" s="32">
        <f t="shared" si="2"/>
        <v>117411040</v>
      </c>
      <c r="I30" s="823">
        <f t="shared" si="4"/>
        <v>0</v>
      </c>
      <c r="J30" s="32">
        <f t="shared" si="4"/>
        <v>0</v>
      </c>
      <c r="K30" s="32">
        <f t="shared" si="4"/>
        <v>0</v>
      </c>
      <c r="L30" s="32">
        <f t="shared" ref="L30" si="5">+L31+L33+L35</f>
        <v>0</v>
      </c>
    </row>
    <row r="31" spans="1:12" ht="12.2" customHeight="1" x14ac:dyDescent="0.2">
      <c r="A31" s="11" t="s">
        <v>93</v>
      </c>
      <c r="B31" s="461" t="s">
        <v>118</v>
      </c>
      <c r="C31" s="140">
        <f>'1.mell.kiadás_össz'!C30-'23._önként_össz_kiad'!C31-'23._államig_össz_kiad'!C31</f>
        <v>154648863</v>
      </c>
      <c r="D31" s="324">
        <f>'1.mell.kiadás_össz'!D30-'23._önként_össz_kiad'!D31-'23._államig_össz_kiad'!D31</f>
        <v>212175737</v>
      </c>
      <c r="E31" s="746">
        <f>'1.mell.kiadás_össz'!E30-'23._önként_össz_kiad'!E31-'23._államig_össz_kiad'!E31</f>
        <v>69104146</v>
      </c>
      <c r="F31" s="746">
        <f>'1.mell.kiadás_össz'!F30-'23._önként_össz_kiad'!F31-'23._államig_össz_kiad'!F31</f>
        <v>0</v>
      </c>
      <c r="G31" s="746">
        <f>'1.mell.kiadás_össz'!G30-'23._önként_össz_kiad'!G31-'23._államig_össz_kiad'!G31</f>
        <v>0</v>
      </c>
      <c r="H31" s="15">
        <f t="shared" si="2"/>
        <v>57526874</v>
      </c>
      <c r="I31" s="821">
        <f>'1.mell.kiadás_össz'!I30-'23._önként_össz_kiad'!I31-'23._államig_össz_kiad'!I31</f>
        <v>0</v>
      </c>
      <c r="J31" s="15">
        <f>'1.mell.kiadás_össz'!J30-'23._önként_össz_kiad'!J31-'23._államig_össz_kiad'!J31</f>
        <v>0</v>
      </c>
      <c r="K31" s="15">
        <f>'1.mell.kiadás_össz'!K30-'23._önként_össz_kiad'!K31-'23._államig_össz_kiad'!K31</f>
        <v>0</v>
      </c>
      <c r="L31" s="15">
        <f>'1.mell.kiadás_össz'!L30-'23._önként_össz_kiad'!L31</f>
        <v>0</v>
      </c>
    </row>
    <row r="32" spans="1:12" ht="12.2" customHeight="1" x14ac:dyDescent="0.2">
      <c r="A32" s="11" t="s">
        <v>315</v>
      </c>
      <c r="B32" s="1041" t="s">
        <v>224</v>
      </c>
      <c r="C32" s="140">
        <f>'1.mell.kiadás_össz'!C31-'23._önként_össz_kiad'!C32-'23._államig_össz_kiad'!C32</f>
        <v>50667185</v>
      </c>
      <c r="D32" s="324">
        <f>'1.mell.kiadás_össz'!D31-'23._önként_össz_kiad'!D32-'23._államig_össz_kiad'!D32</f>
        <v>50667185</v>
      </c>
      <c r="E32" s="746">
        <f>'1.mell.kiadás_össz'!E31-'23._önként_össz_kiad'!E32-'23._államig_össz_kiad'!E32</f>
        <v>0</v>
      </c>
      <c r="F32" s="746">
        <f>'1.mell.kiadás_össz'!F31-'23._önként_össz_kiad'!F32-'23._államig_össz_kiad'!F32</f>
        <v>0</v>
      </c>
      <c r="G32" s="746">
        <f>'1.mell.kiadás_össz'!G31-'23._önként_össz_kiad'!G32-'23._államig_össz_kiad'!G32</f>
        <v>0</v>
      </c>
      <c r="H32" s="15">
        <f t="shared" si="2"/>
        <v>0</v>
      </c>
      <c r="I32" s="821">
        <f>'1.mell.kiadás_össz'!I31-'23._önként_össz_kiad'!I32-'23._államig_össz_kiad'!I32</f>
        <v>0</v>
      </c>
      <c r="J32" s="15">
        <f>'1.mell.kiadás_össz'!J31-'23._önként_össz_kiad'!J32-'23._államig_össz_kiad'!J32</f>
        <v>0</v>
      </c>
      <c r="K32" s="15">
        <f>'1.mell.kiadás_össz'!K31-'23._önként_össz_kiad'!K32-'23._államig_össz_kiad'!K32</f>
        <v>0</v>
      </c>
      <c r="L32" s="15">
        <f>'1.mell.kiadás_össz'!L31-'23._önként_össz_kiad'!L32</f>
        <v>0</v>
      </c>
    </row>
    <row r="33" spans="1:17" ht="12.2" customHeight="1" x14ac:dyDescent="0.2">
      <c r="A33" s="11" t="s">
        <v>94</v>
      </c>
      <c r="B33" s="486" t="s">
        <v>2</v>
      </c>
      <c r="C33" s="531">
        <f>'1.mell.kiadás_össz'!C32-'23._önként_össz_kiad'!C33-'23._államig_össz_kiad'!C33</f>
        <v>603374915</v>
      </c>
      <c r="D33" s="456">
        <f>'1.mell.kiadás_össz'!D32-'23._önként_össz_kiad'!D33-'23._államig_össz_kiad'!D33</f>
        <v>608259081</v>
      </c>
      <c r="E33" s="747">
        <f>'1.mell.kiadás_össz'!E32-'23._önként_össz_kiad'!E33-'23._államig_össz_kiad'!E33</f>
        <v>4884166</v>
      </c>
      <c r="F33" s="747">
        <f>'1.mell.kiadás_össz'!F32-'23._önként_össz_kiad'!F33-'23._államig_össz_kiad'!F33</f>
        <v>0</v>
      </c>
      <c r="G33" s="747">
        <f>'1.mell.kiadás_össz'!G32-'23._önként_össz_kiad'!G33-'23._államig_össz_kiad'!G33</f>
        <v>0</v>
      </c>
      <c r="H33" s="458">
        <f t="shared" si="2"/>
        <v>4884166</v>
      </c>
      <c r="I33" s="822">
        <f>'1.mell.kiadás_össz'!I32-'23._önként_össz_kiad'!I33-'23._államig_össz_kiad'!I33</f>
        <v>0</v>
      </c>
      <c r="J33" s="458">
        <f>'1.mell.kiadás_össz'!J32-'23._önként_össz_kiad'!J33-'23._államig_össz_kiad'!J33</f>
        <v>0</v>
      </c>
      <c r="K33" s="458">
        <f>'1.mell.kiadás_össz'!K32-'23._önként_össz_kiad'!K33-'23._államig_össz_kiad'!K33</f>
        <v>0</v>
      </c>
      <c r="L33" s="458">
        <f>'1.mell.kiadás_össz'!L32-'23._önként_össz_kiad'!L33</f>
        <v>0</v>
      </c>
    </row>
    <row r="34" spans="1:17" ht="12.2" customHeight="1" x14ac:dyDescent="0.2">
      <c r="A34" s="11" t="s">
        <v>314</v>
      </c>
      <c r="B34" s="1041" t="s">
        <v>542</v>
      </c>
      <c r="C34" s="531">
        <f>'1.mell.kiadás_össz'!C33-'23._önként_össz_kiad'!C34-'23._államig_össz_kiad'!C34</f>
        <v>169374287</v>
      </c>
      <c r="D34" s="456">
        <f>'1.mell.kiadás_össz'!D33-'23._önként_össz_kiad'!D34-'23._államig_össz_kiad'!D34</f>
        <v>169374287</v>
      </c>
      <c r="E34" s="747">
        <f>'1.mell.kiadás_össz'!E33-'23._önként_össz_kiad'!E34-'23._államig_össz_kiad'!E34</f>
        <v>0</v>
      </c>
      <c r="F34" s="747">
        <f>'1.mell.kiadás_össz'!F33-'23._önként_össz_kiad'!F34-'23._államig_össz_kiad'!F34</f>
        <v>0</v>
      </c>
      <c r="G34" s="747">
        <f>'1.mell.kiadás_össz'!G33-'23._önként_össz_kiad'!G34-'23._államig_össz_kiad'!G34</f>
        <v>0</v>
      </c>
      <c r="H34" s="458">
        <f t="shared" si="2"/>
        <v>0</v>
      </c>
      <c r="I34" s="822">
        <f>'1.mell.kiadás_össz'!I33-'23._önként_össz_kiad'!I34-'23._államig_össz_kiad'!I34</f>
        <v>0</v>
      </c>
      <c r="J34" s="458">
        <f>'1.mell.kiadás_össz'!J33-'23._önként_össz_kiad'!J34-'23._államig_össz_kiad'!J34</f>
        <v>0</v>
      </c>
      <c r="K34" s="458">
        <f>'1.mell.kiadás_össz'!K33-'23._önként_össz_kiad'!K34-'23._államig_össz_kiad'!K34</f>
        <v>0</v>
      </c>
      <c r="L34" s="458">
        <f>'1.mell.kiadás_össz'!L33-'23._önként_össz_kiad'!L34</f>
        <v>0</v>
      </c>
    </row>
    <row r="35" spans="1:17" ht="12.2" customHeight="1" x14ac:dyDescent="0.2">
      <c r="A35" s="11" t="s">
        <v>95</v>
      </c>
      <c r="B35" s="661" t="s">
        <v>267</v>
      </c>
      <c r="C35" s="531">
        <f>SUM(C36:C39)</f>
        <v>1613000</v>
      </c>
      <c r="D35" s="456">
        <f t="shared" ref="D35:K35" si="6">SUM(D36:D39)</f>
        <v>56613000</v>
      </c>
      <c r="E35" s="747">
        <f t="shared" si="6"/>
        <v>128000000</v>
      </c>
      <c r="F35" s="747">
        <f t="shared" si="6"/>
        <v>0</v>
      </c>
      <c r="G35" s="747">
        <f t="shared" si="6"/>
        <v>0</v>
      </c>
      <c r="H35" s="458">
        <f t="shared" si="2"/>
        <v>55000000</v>
      </c>
      <c r="I35" s="822">
        <f t="shared" si="6"/>
        <v>0</v>
      </c>
      <c r="J35" s="458">
        <f t="shared" si="6"/>
        <v>0</v>
      </c>
      <c r="K35" s="458">
        <f t="shared" si="6"/>
        <v>0</v>
      </c>
      <c r="L35" s="458">
        <f>'1.mell.kiadás_össz'!L34-'23._önként_össz_kiad'!L35</f>
        <v>0</v>
      </c>
    </row>
    <row r="36" spans="1:17" ht="12.2" customHeight="1" x14ac:dyDescent="0.2">
      <c r="A36" s="11" t="s">
        <v>316</v>
      </c>
      <c r="B36" s="483" t="s">
        <v>225</v>
      </c>
      <c r="C36" s="531">
        <f>'1.mell.kiadás_össz'!C35-'23._önként_össz_kiad'!C36-'23._államig_össz_kiad'!C36</f>
        <v>0</v>
      </c>
      <c r="D36" s="456">
        <f>'1.mell.kiadás_össz'!D35-'23._önként_össz_kiad'!D36-'23._államig_össz_kiad'!D36</f>
        <v>0</v>
      </c>
      <c r="E36" s="747">
        <f>'1.mell.kiadás_össz'!E35-'23._önként_össz_kiad'!E36-'23._államig_össz_kiad'!E36</f>
        <v>0</v>
      </c>
      <c r="F36" s="747">
        <f>'1.mell.kiadás_össz'!F35-'23._önként_össz_kiad'!F36-'23._államig_össz_kiad'!F36</f>
        <v>0</v>
      </c>
      <c r="G36" s="747">
        <f>'1.mell.kiadás_össz'!G35-'23._önként_össz_kiad'!G36-'23._államig_össz_kiad'!G36</f>
        <v>0</v>
      </c>
      <c r="H36" s="458">
        <f t="shared" si="2"/>
        <v>0</v>
      </c>
      <c r="I36" s="822">
        <f>'1.mell.kiadás_össz'!I35-'23._önként_össz_kiad'!I36-'23._államig_össz_kiad'!I36</f>
        <v>0</v>
      </c>
      <c r="J36" s="458">
        <f>'1.mell.kiadás_össz'!J35-'23._önként_össz_kiad'!J36-'23._államig_össz_kiad'!J36</f>
        <v>0</v>
      </c>
      <c r="K36" s="458">
        <f>'1.mell.kiadás_össz'!K35-'23._önként_össz_kiad'!K36-'23._államig_össz_kiad'!K36</f>
        <v>0</v>
      </c>
      <c r="L36" s="458" t="e">
        <f>'1.mell.kiadás_össz'!L35-'23._önként_össz_kiad'!L36</f>
        <v>#DIV/0!</v>
      </c>
      <c r="P36" s="29" t="s">
        <v>383</v>
      </c>
    </row>
    <row r="37" spans="1:17" ht="12.2" customHeight="1" x14ac:dyDescent="0.2">
      <c r="A37" s="11" t="s">
        <v>317</v>
      </c>
      <c r="B37" s="483" t="s">
        <v>226</v>
      </c>
      <c r="C37" s="531">
        <f>'1.mell.kiadás_össz'!C36-'23._önként_össz_kiad'!C37-'23._államig_össz_kiad'!C37</f>
        <v>1613000</v>
      </c>
      <c r="D37" s="456">
        <f>'1.mell.kiadás_össz'!D36-'23._önként_össz_kiad'!D37-'23._államig_össz_kiad'!D37</f>
        <v>1613000</v>
      </c>
      <c r="E37" s="747">
        <f>'1.mell.kiadás_össz'!E36-'23._önként_össz_kiad'!E37-'23._államig_össz_kiad'!E37</f>
        <v>0</v>
      </c>
      <c r="F37" s="747">
        <f>'1.mell.kiadás_össz'!F36-'23._önként_össz_kiad'!F37-'23._államig_össz_kiad'!F37</f>
        <v>0</v>
      </c>
      <c r="G37" s="747">
        <f>'1.mell.kiadás_össz'!G36-'23._önként_össz_kiad'!G37-'23._államig_össz_kiad'!G37</f>
        <v>0</v>
      </c>
      <c r="H37" s="458">
        <f t="shared" si="2"/>
        <v>0</v>
      </c>
      <c r="I37" s="822">
        <f>'1.mell.kiadás_össz'!I36-'23._önként_össz_kiad'!I37-'23._államig_össz_kiad'!I37</f>
        <v>0</v>
      </c>
      <c r="J37" s="458">
        <f>'1.mell.kiadás_össz'!J36-'23._önként_össz_kiad'!J37-'23._államig_össz_kiad'!J37</f>
        <v>0</v>
      </c>
      <c r="K37" s="458">
        <f>'1.mell.kiadás_össz'!K36-'23._önként_össz_kiad'!K37-'23._államig_össz_kiad'!K37</f>
        <v>0</v>
      </c>
      <c r="L37" s="458">
        <f>'1.mell.kiadás_össz'!L36-'23._önként_össz_kiad'!L37</f>
        <v>0</v>
      </c>
    </row>
    <row r="38" spans="1:17" ht="12.2" customHeight="1" x14ac:dyDescent="0.2">
      <c r="A38" s="11" t="s">
        <v>318</v>
      </c>
      <c r="B38" s="483" t="s">
        <v>223</v>
      </c>
      <c r="C38" s="531">
        <f>'1.mell.kiadás_össz'!C37-'23._önként_össz_kiad'!C38-'23._államig_össz_kiad'!C38</f>
        <v>0</v>
      </c>
      <c r="D38" s="456">
        <f>'1.mell.kiadás_össz'!D37-'23._önként_össz_kiad'!D38-'23._államig_össz_kiad'!D38</f>
        <v>0</v>
      </c>
      <c r="E38" s="747">
        <f>'1.mell.kiadás_össz'!E37-'23._önként_össz_kiad'!E38-'23._államig_össz_kiad'!E38</f>
        <v>62000000</v>
      </c>
      <c r="F38" s="747">
        <f>'1.mell.kiadás_össz'!F37-'23._önként_össz_kiad'!F38-'23._államig_össz_kiad'!F38</f>
        <v>0</v>
      </c>
      <c r="G38" s="747">
        <f>'1.mell.kiadás_össz'!G37-'23._önként_össz_kiad'!G38-'23._államig_össz_kiad'!G38</f>
        <v>0</v>
      </c>
      <c r="H38" s="458">
        <f t="shared" si="2"/>
        <v>0</v>
      </c>
      <c r="I38" s="822">
        <f>'1.mell.kiadás_össz'!I37-'23._önként_össz_kiad'!I38-'23._államig_össz_kiad'!I38</f>
        <v>0</v>
      </c>
      <c r="J38" s="458">
        <f>'1.mell.kiadás_össz'!J37-'23._önként_össz_kiad'!J38-'23._államig_össz_kiad'!J38</f>
        <v>0</v>
      </c>
      <c r="K38" s="458">
        <f>'1.mell.kiadás_össz'!K37-'23._önként_össz_kiad'!K38-'23._államig_össz_kiad'!K38</f>
        <v>0</v>
      </c>
      <c r="L38" s="458">
        <f>'1.mell.kiadás_össz'!L37-'23._önként_össz_kiad'!L38</f>
        <v>0</v>
      </c>
    </row>
    <row r="39" spans="1:17" ht="12.2" customHeight="1" thickBot="1" x14ac:dyDescent="0.25">
      <c r="A39" s="11" t="s">
        <v>319</v>
      </c>
      <c r="B39" s="483" t="s">
        <v>227</v>
      </c>
      <c r="C39" s="531">
        <f>'1.mell.kiadás_össz'!C38-'23._önként_össz_kiad'!C39-'23._államig_össz_kiad'!C39</f>
        <v>0</v>
      </c>
      <c r="D39" s="456">
        <f>'1.mell.kiadás_össz'!D38-'23._önként_össz_kiad'!D39-'23._államig_össz_kiad'!D39</f>
        <v>55000000</v>
      </c>
      <c r="E39" s="747">
        <f>'1.mell.kiadás_össz'!E38-'23._önként_össz_kiad'!E39-'23._államig_össz_kiad'!E39</f>
        <v>66000000</v>
      </c>
      <c r="F39" s="747">
        <f>'1.mell.kiadás_össz'!F38-'23._önként_össz_kiad'!F39-'23._államig_össz_kiad'!F39</f>
        <v>0</v>
      </c>
      <c r="G39" s="747">
        <f>'1.mell.kiadás_össz'!G38-'23._önként_össz_kiad'!G39-'23._államig_össz_kiad'!G39</f>
        <v>0</v>
      </c>
      <c r="H39" s="458">
        <f t="shared" si="2"/>
        <v>55000000</v>
      </c>
      <c r="I39" s="822">
        <f>'1.mell.kiadás_össz'!I38-'23._önként_össz_kiad'!I39-'23._államig_össz_kiad'!I39</f>
        <v>0</v>
      </c>
      <c r="J39" s="458">
        <f>'1.mell.kiadás_össz'!J38-'23._önként_össz_kiad'!J39-'23._államig_össz_kiad'!J39</f>
        <v>0</v>
      </c>
      <c r="K39" s="458">
        <f>'1.mell.kiadás_össz'!K38-'23._önként_össz_kiad'!K39-'23._államig_össz_kiad'!K39</f>
        <v>0</v>
      </c>
      <c r="L39" s="458">
        <f>'1.mell.kiadás_össz'!L38-'23._önként_össz_kiad'!L39</f>
        <v>0</v>
      </c>
    </row>
    <row r="40" spans="1:17" ht="12.2" customHeight="1" thickBot="1" x14ac:dyDescent="0.25">
      <c r="A40" s="13" t="s">
        <v>14</v>
      </c>
      <c r="B40" s="63" t="s">
        <v>530</v>
      </c>
      <c r="C40" s="1490">
        <f>+C12+C30</f>
        <v>8362420382</v>
      </c>
      <c r="D40" s="865">
        <f t="shared" ref="D40:K40" si="7">+D12+D30</f>
        <v>8657314014</v>
      </c>
      <c r="E40" s="756">
        <f t="shared" si="7"/>
        <v>508033450</v>
      </c>
      <c r="F40" s="756">
        <f t="shared" si="7"/>
        <v>0</v>
      </c>
      <c r="G40" s="756">
        <f t="shared" si="7"/>
        <v>0</v>
      </c>
      <c r="H40" s="416">
        <f t="shared" si="2"/>
        <v>294893632</v>
      </c>
      <c r="I40" s="1512" t="e">
        <f t="shared" si="7"/>
        <v>#REF!</v>
      </c>
      <c r="J40" s="416" t="e">
        <f t="shared" si="7"/>
        <v>#REF!</v>
      </c>
      <c r="K40" s="416" t="e">
        <f t="shared" si="7"/>
        <v>#REF!</v>
      </c>
      <c r="L40" s="416" t="e">
        <f t="shared" ref="L40" si="8">+L12+L30</f>
        <v>#REF!</v>
      </c>
    </row>
    <row r="41" spans="1:17" ht="12.2" customHeight="1" thickBot="1" x14ac:dyDescent="0.25">
      <c r="A41" s="13" t="s">
        <v>15</v>
      </c>
      <c r="B41" s="63" t="s">
        <v>311</v>
      </c>
      <c r="C41" s="139">
        <f>+C42+C43+C44</f>
        <v>0</v>
      </c>
      <c r="D41" s="326">
        <f t="shared" ref="D41:K41" si="9">+D42+D43+D44</f>
        <v>0</v>
      </c>
      <c r="E41" s="745">
        <f t="shared" si="9"/>
        <v>0</v>
      </c>
      <c r="F41" s="745">
        <f t="shared" si="9"/>
        <v>0</v>
      </c>
      <c r="G41" s="745">
        <f t="shared" si="9"/>
        <v>0</v>
      </c>
      <c r="H41" s="32">
        <f t="shared" si="2"/>
        <v>0</v>
      </c>
      <c r="I41" s="823">
        <f t="shared" si="9"/>
        <v>0</v>
      </c>
      <c r="J41" s="32">
        <f t="shared" si="9"/>
        <v>0</v>
      </c>
      <c r="K41" s="32">
        <f t="shared" si="9"/>
        <v>0</v>
      </c>
      <c r="L41" s="32" t="e">
        <f t="shared" ref="L41" si="10">+L42+L43+L44</f>
        <v>#DIV/0!</v>
      </c>
    </row>
    <row r="42" spans="1:17" s="38" customFormat="1" ht="12.2" customHeight="1" x14ac:dyDescent="0.2">
      <c r="A42" s="11" t="s">
        <v>99</v>
      </c>
      <c r="B42" s="16" t="s">
        <v>395</v>
      </c>
      <c r="C42" s="531">
        <f>'1.mell.kiadás_össz'!C41-'23._önként_össz_kiad'!C42-'23._államig_össz_kiad'!C42</f>
        <v>0</v>
      </c>
      <c r="D42" s="456">
        <f>'1.mell.kiadás_össz'!D41-'23._önként_össz_kiad'!D42-'23._államig_össz_kiad'!D42</f>
        <v>0</v>
      </c>
      <c r="E42" s="747">
        <f>'1.mell.kiadás_össz'!E41-'23._önként_össz_kiad'!E42-'23._államig_össz_kiad'!E42</f>
        <v>0</v>
      </c>
      <c r="F42" s="747">
        <f>'1.mell.kiadás_össz'!F41-'23._önként_össz_kiad'!F42-'23._államig_össz_kiad'!F42</f>
        <v>0</v>
      </c>
      <c r="G42" s="747">
        <f>'1.mell.kiadás_össz'!G41-'23._önként_össz_kiad'!G42-'23._államig_össz_kiad'!G42</f>
        <v>0</v>
      </c>
      <c r="H42" s="458">
        <f t="shared" si="2"/>
        <v>0</v>
      </c>
      <c r="I42" s="822">
        <f>'1.mell.kiadás_össz'!I41-'23._önként_össz_kiad'!I42-'23._államig_össz_kiad'!I42</f>
        <v>0</v>
      </c>
      <c r="J42" s="458">
        <f>'1.mell.kiadás_össz'!J41-'23._önként_össz_kiad'!J42-'23._államig_össz_kiad'!J42</f>
        <v>0</v>
      </c>
      <c r="K42" s="458">
        <f>'1.mell.kiadás_össz'!K41-'23._önként_össz_kiad'!K42-'23._államig_össz_kiad'!K42</f>
        <v>0</v>
      </c>
      <c r="L42" s="458" t="e">
        <f>'1.mell.kiadás_össz'!L41-'23._önként_össz_kiad'!L42</f>
        <v>#DIV/0!</v>
      </c>
    </row>
    <row r="43" spans="1:17" ht="12.2" customHeight="1" x14ac:dyDescent="0.2">
      <c r="A43" s="11" t="s">
        <v>100</v>
      </c>
      <c r="B43" s="16" t="s">
        <v>242</v>
      </c>
      <c r="C43" s="531">
        <f>'1.mell.kiadás_össz'!C42-'23._önként_össz_kiad'!C43-'23._államig_össz_kiad'!C43</f>
        <v>0</v>
      </c>
      <c r="D43" s="456">
        <f>'1.mell.kiadás_össz'!D42-'23._önként_össz_kiad'!D43-'23._államig_össz_kiad'!D43</f>
        <v>0</v>
      </c>
      <c r="E43" s="747">
        <f>'1.mell.kiadás_össz'!E42-'23._önként_össz_kiad'!E43-'23._államig_össz_kiad'!E43</f>
        <v>0</v>
      </c>
      <c r="F43" s="747">
        <f>'1.mell.kiadás_össz'!F42-'23._önként_össz_kiad'!F43-'23._államig_össz_kiad'!F43</f>
        <v>0</v>
      </c>
      <c r="G43" s="747">
        <f>'1.mell.kiadás_össz'!G42-'23._önként_össz_kiad'!G43-'23._államig_össz_kiad'!G43</f>
        <v>0</v>
      </c>
      <c r="H43" s="458">
        <f t="shared" si="2"/>
        <v>0</v>
      </c>
      <c r="I43" s="822">
        <f>'1.mell.kiadás_össz'!I42-'23._önként_össz_kiad'!I43-'23._államig_össz_kiad'!I43</f>
        <v>0</v>
      </c>
      <c r="J43" s="458">
        <f>'1.mell.kiadás_össz'!J42-'23._önként_össz_kiad'!J43-'23._államig_össz_kiad'!J43</f>
        <v>0</v>
      </c>
      <c r="K43" s="458">
        <f>'1.mell.kiadás_össz'!K42-'23._önként_össz_kiad'!K43-'23._államig_össz_kiad'!K43</f>
        <v>0</v>
      </c>
      <c r="L43" s="458" t="e">
        <f>'1.mell.kiadás_össz'!L42-'23._önként_össz_kiad'!L43</f>
        <v>#DIV/0!</v>
      </c>
    </row>
    <row r="44" spans="1:17" ht="12.2" customHeight="1" thickBot="1" x14ac:dyDescent="0.25">
      <c r="A44" s="12" t="s">
        <v>163</v>
      </c>
      <c r="B44" s="59" t="s">
        <v>243</v>
      </c>
      <c r="C44" s="531">
        <f>'1.mell.kiadás_össz'!C43-'23._önként_össz_kiad'!C44-'23._államig_össz_kiad'!C44</f>
        <v>0</v>
      </c>
      <c r="D44" s="456">
        <f>'1.mell.kiadás_össz'!D43-'23._önként_össz_kiad'!D44-'23._államig_össz_kiad'!D44</f>
        <v>0</v>
      </c>
      <c r="E44" s="747">
        <f>'1.mell.kiadás_össz'!E43-'23._önként_össz_kiad'!E44-'23._államig_össz_kiad'!E44</f>
        <v>0</v>
      </c>
      <c r="F44" s="747">
        <f>'1.mell.kiadás_össz'!F43-'23._önként_össz_kiad'!F44-'23._államig_össz_kiad'!F44</f>
        <v>0</v>
      </c>
      <c r="G44" s="747">
        <f>'1.mell.kiadás_össz'!G43-'23._önként_össz_kiad'!G44-'23._államig_össz_kiad'!G44</f>
        <v>0</v>
      </c>
      <c r="H44" s="458">
        <f t="shared" si="2"/>
        <v>0</v>
      </c>
      <c r="I44" s="822">
        <f>'1.mell.kiadás_össz'!I43-'23._önként_össz_kiad'!I44-'23._államig_össz_kiad'!I44</f>
        <v>0</v>
      </c>
      <c r="J44" s="458">
        <f>'1.mell.kiadás_össz'!J43-'23._önként_össz_kiad'!J44-'23._államig_össz_kiad'!J44</f>
        <v>0</v>
      </c>
      <c r="K44" s="458">
        <f>'1.mell.kiadás_össz'!K43-'23._önként_össz_kiad'!K44-'23._államig_össz_kiad'!K44</f>
        <v>0</v>
      </c>
      <c r="L44" s="458" t="e">
        <f>'1.mell.kiadás_össz'!L43-'23._önként_össz_kiad'!L44</f>
        <v>#DIV/0!</v>
      </c>
      <c r="Q44" s="29" t="s">
        <v>383</v>
      </c>
    </row>
    <row r="45" spans="1:17" ht="12.2" customHeight="1" thickBot="1" x14ac:dyDescent="0.25">
      <c r="A45" s="13" t="s">
        <v>16</v>
      </c>
      <c r="B45" s="63" t="s">
        <v>535</v>
      </c>
      <c r="C45" s="139">
        <f>+C46+C48+C47</f>
        <v>0</v>
      </c>
      <c r="D45" s="326">
        <f t="shared" ref="D45:K45" si="11">+D46+D48+D47</f>
        <v>0</v>
      </c>
      <c r="E45" s="745">
        <f t="shared" si="11"/>
        <v>0</v>
      </c>
      <c r="F45" s="745">
        <f t="shared" si="11"/>
        <v>0</v>
      </c>
      <c r="G45" s="745">
        <f t="shared" si="11"/>
        <v>0</v>
      </c>
      <c r="H45" s="32">
        <f t="shared" si="2"/>
        <v>0</v>
      </c>
      <c r="I45" s="823">
        <f t="shared" si="11"/>
        <v>0</v>
      </c>
      <c r="J45" s="32">
        <f t="shared" si="11"/>
        <v>0</v>
      </c>
      <c r="K45" s="32">
        <f t="shared" si="11"/>
        <v>0</v>
      </c>
      <c r="L45" s="32" t="e">
        <f t="shared" ref="L45" si="12">+L46+L48</f>
        <v>#DIV/0!</v>
      </c>
    </row>
    <row r="46" spans="1:17" ht="12.2" customHeight="1" x14ac:dyDescent="0.2">
      <c r="A46" s="11" t="s">
        <v>88</v>
      </c>
      <c r="B46" s="16" t="s">
        <v>389</v>
      </c>
      <c r="C46" s="531">
        <f>'1.mell.kiadás_össz'!C45-'23._önként_össz_kiad'!C46-'23._államig_össz_kiad'!C46</f>
        <v>0</v>
      </c>
      <c r="D46" s="456">
        <f>'1.mell.kiadás_össz'!D45-'23._önként_össz_kiad'!D46-'23._államig_össz_kiad'!D46</f>
        <v>0</v>
      </c>
      <c r="E46" s="747">
        <f>'1.mell.kiadás_össz'!E45-'23._önként_össz_kiad'!E46-'23._államig_össz_kiad'!E46</f>
        <v>0</v>
      </c>
      <c r="F46" s="747">
        <f>'1.mell.kiadás_össz'!F45-'23._önként_össz_kiad'!F46-'23._államig_össz_kiad'!F46</f>
        <v>0</v>
      </c>
      <c r="G46" s="747">
        <f>'1.mell.kiadás_össz'!G45-'23._önként_össz_kiad'!G46-'23._államig_össz_kiad'!G46</f>
        <v>0</v>
      </c>
      <c r="H46" s="458">
        <f t="shared" si="2"/>
        <v>0</v>
      </c>
      <c r="I46" s="822">
        <f>'1.mell.kiadás_össz'!I45-'23._önként_össz_kiad'!I46-'23._államig_össz_kiad'!I46</f>
        <v>0</v>
      </c>
      <c r="J46" s="458">
        <f>'1.mell.kiadás_össz'!J45-'23._önként_össz_kiad'!J46-'23._államig_össz_kiad'!J46</f>
        <v>0</v>
      </c>
      <c r="K46" s="458">
        <f>'1.mell.kiadás_össz'!K45-'23._önként_össz_kiad'!K46-'23._államig_össz_kiad'!K46</f>
        <v>0</v>
      </c>
      <c r="L46" s="458" t="e">
        <f>'1.mell.kiadás_össz'!L45-'23._önként_össz_kiad'!L46</f>
        <v>#DIV/0!</v>
      </c>
    </row>
    <row r="47" spans="1:17" ht="12.2" customHeight="1" x14ac:dyDescent="0.2">
      <c r="A47" s="11" t="s">
        <v>101</v>
      </c>
      <c r="B47" s="16" t="s">
        <v>390</v>
      </c>
      <c r="C47" s="531">
        <f>'1.mell.kiadás_össz'!C46-'23._önként_össz_kiad'!C47-'23._államig_össz_kiad'!C47</f>
        <v>0</v>
      </c>
      <c r="D47" s="456">
        <f>'1.mell.kiadás_össz'!D46-'23._önként_össz_kiad'!D47-'23._államig_össz_kiad'!D47</f>
        <v>0</v>
      </c>
      <c r="E47" s="747">
        <f>'1.mell.kiadás_össz'!E46-'23._önként_össz_kiad'!E47-'23._államig_össz_kiad'!E47</f>
        <v>0</v>
      </c>
      <c r="F47" s="747">
        <f>'1.mell.kiadás_össz'!F46-'23._önként_össz_kiad'!F47-'23._államig_össz_kiad'!F47</f>
        <v>0</v>
      </c>
      <c r="G47" s="747">
        <f>'1.mell.kiadás_össz'!G46-'23._önként_össz_kiad'!G47-'23._államig_össz_kiad'!G47</f>
        <v>0</v>
      </c>
      <c r="H47" s="458">
        <f t="shared" si="2"/>
        <v>0</v>
      </c>
      <c r="I47" s="822">
        <f>'1.mell.kiadás_össz'!I46-'23._önként_össz_kiad'!I47-'23._államig_össz_kiad'!I47</f>
        <v>0</v>
      </c>
      <c r="J47" s="458">
        <f>'1.mell.kiadás_össz'!J46-'23._önként_össz_kiad'!J47-'23._államig_össz_kiad'!J47</f>
        <v>0</v>
      </c>
      <c r="K47" s="458">
        <f>'1.mell.kiadás_össz'!K46-'23._önként_össz_kiad'!K47-'23._államig_össz_kiad'!K47</f>
        <v>0</v>
      </c>
      <c r="L47" s="458">
        <f>'1.mell.kiadás_össz'!L46-'23._önként_össz_kiad'!L47</f>
        <v>0</v>
      </c>
    </row>
    <row r="48" spans="1:17" ht="12.2" customHeight="1" thickBot="1" x14ac:dyDescent="0.25">
      <c r="A48" s="11" t="s">
        <v>102</v>
      </c>
      <c r="B48" s="59" t="s">
        <v>526</v>
      </c>
      <c r="C48" s="531">
        <f>'1.mell.kiadás_össz'!C47-'23._önként_össz_kiad'!C48-'23._államig_össz_kiad'!C48</f>
        <v>0</v>
      </c>
      <c r="D48" s="456">
        <f>'1.mell.kiadás_össz'!D47-'23._önként_össz_kiad'!D48-'23._államig_össz_kiad'!D48</f>
        <v>0</v>
      </c>
      <c r="E48" s="747">
        <f>'1.mell.kiadás_össz'!E47-'23._önként_össz_kiad'!E48-'23._államig_össz_kiad'!E48</f>
        <v>0</v>
      </c>
      <c r="F48" s="747">
        <f>'1.mell.kiadás_össz'!F47-'23._önként_össz_kiad'!F48-'23._államig_össz_kiad'!F48</f>
        <v>0</v>
      </c>
      <c r="G48" s="747">
        <f>'1.mell.kiadás_össz'!G47-'23._önként_össz_kiad'!G48-'23._államig_össz_kiad'!G48</f>
        <v>0</v>
      </c>
      <c r="H48" s="458">
        <f t="shared" si="2"/>
        <v>0</v>
      </c>
      <c r="I48" s="822">
        <f>'1.mell.kiadás_össz'!I47-'23._önként_össz_kiad'!I48-'23._államig_össz_kiad'!I48</f>
        <v>0</v>
      </c>
      <c r="J48" s="458">
        <f>'1.mell.kiadás_össz'!J47-'23._önként_össz_kiad'!J48-'23._államig_össz_kiad'!J48</f>
        <v>0</v>
      </c>
      <c r="K48" s="458">
        <f>'1.mell.kiadás_össz'!K47-'23._önként_össz_kiad'!K48-'23._államig_össz_kiad'!K48</f>
        <v>0</v>
      </c>
      <c r="L48" s="458" t="e">
        <f>'1.mell.kiadás_össz'!L47-'23._önként_össz_kiad'!L48</f>
        <v>#DIV/0!</v>
      </c>
    </row>
    <row r="49" spans="1:16" ht="12.2" customHeight="1" thickBot="1" x14ac:dyDescent="0.25">
      <c r="A49" s="13" t="s">
        <v>17</v>
      </c>
      <c r="B49" s="63" t="s">
        <v>532</v>
      </c>
      <c r="C49" s="1428">
        <f>+C50+C51+C52+C53+C54</f>
        <v>54295946</v>
      </c>
      <c r="D49" s="327">
        <f t="shared" ref="D49:K49" si="13">+D50+D51+D52+D53+D54</f>
        <v>1326929588</v>
      </c>
      <c r="E49" s="712" t="e">
        <f t="shared" si="13"/>
        <v>#REF!</v>
      </c>
      <c r="F49" s="712">
        <f t="shared" si="13"/>
        <v>0</v>
      </c>
      <c r="G49" s="712">
        <f t="shared" si="13"/>
        <v>0</v>
      </c>
      <c r="H49" s="81">
        <f t="shared" si="2"/>
        <v>1272633642</v>
      </c>
      <c r="I49" s="831">
        <f t="shared" si="13"/>
        <v>0</v>
      </c>
      <c r="J49" s="81">
        <f t="shared" si="13"/>
        <v>0</v>
      </c>
      <c r="K49" s="81">
        <f t="shared" si="13"/>
        <v>0</v>
      </c>
      <c r="L49" s="81" t="e">
        <f t="shared" ref="L49" si="14">+L50+L51+L52+L53+L54</f>
        <v>#DIV/0!</v>
      </c>
      <c r="O49" s="86"/>
    </row>
    <row r="50" spans="1:16" x14ac:dyDescent="0.2">
      <c r="A50" s="11" t="s">
        <v>103</v>
      </c>
      <c r="B50" s="16" t="s">
        <v>239</v>
      </c>
      <c r="C50" s="531">
        <f>'1.mell.kiadás_össz'!C49-'23._önként_össz_kiad'!C50-'23._államig_össz_kiad'!C50</f>
        <v>0</v>
      </c>
      <c r="D50" s="456">
        <f>'1.mell.kiadás_össz'!D49-'23._önként_össz_kiad'!D50-'23._államig_össz_kiad'!D50</f>
        <v>0</v>
      </c>
      <c r="E50" s="747" t="e">
        <f>'1.mell.kiadás_össz'!E49-'23._önként_össz_kiad'!E50-'23._államig_össz_kiad'!E50</f>
        <v>#REF!</v>
      </c>
      <c r="F50" s="747">
        <f>'1.mell.kiadás_össz'!F49-'23._önként_össz_kiad'!F50-'23._államig_össz_kiad'!F50</f>
        <v>0</v>
      </c>
      <c r="G50" s="747">
        <f>'1.mell.kiadás_össz'!G49-'23._önként_össz_kiad'!G50-'23._államig_össz_kiad'!G50</f>
        <v>0</v>
      </c>
      <c r="H50" s="458">
        <f t="shared" si="2"/>
        <v>0</v>
      </c>
      <c r="I50" s="822">
        <f>'1.mell.kiadás_össz'!I49-'23._önként_össz_kiad'!I50-'23._államig_össz_kiad'!I50</f>
        <v>0</v>
      </c>
      <c r="J50" s="458">
        <f>'1.mell.kiadás_össz'!J49-'23._önként_össz_kiad'!J50-'23._államig_össz_kiad'!J50</f>
        <v>0</v>
      </c>
      <c r="K50" s="458">
        <f>'1.mell.kiadás_össz'!K49-'23._önként_össz_kiad'!K50-'23._államig_össz_kiad'!K50</f>
        <v>0</v>
      </c>
      <c r="L50" s="458" t="e">
        <f>'1.mell.kiadás_össz'!L49-'23._önként_össz_kiad'!L50</f>
        <v>#DIV/0!</v>
      </c>
      <c r="M50" s="29" t="s">
        <v>383</v>
      </c>
    </row>
    <row r="51" spans="1:16" ht="12.2" customHeight="1" x14ac:dyDescent="0.2">
      <c r="A51" s="11" t="s">
        <v>104</v>
      </c>
      <c r="B51" s="16" t="s">
        <v>240</v>
      </c>
      <c r="C51" s="531">
        <f>'1.mell.kiadás_össz'!C50-'23._önként_össz_kiad'!C51-'23._államig_össz_kiad'!C51</f>
        <v>0</v>
      </c>
      <c r="D51" s="456">
        <f>'1.mell.kiadás_össz'!D50-'23._önként_össz_kiad'!D51-'23._államig_össz_kiad'!D51</f>
        <v>0</v>
      </c>
      <c r="E51" s="747">
        <f>'1.mell.kiadás_össz'!E50-'23._önként_össz_kiad'!E51-'23._államig_össz_kiad'!E51</f>
        <v>0</v>
      </c>
      <c r="F51" s="747">
        <f>'1.mell.kiadás_össz'!F50-'23._önként_össz_kiad'!F51-'23._államig_össz_kiad'!F51</f>
        <v>0</v>
      </c>
      <c r="G51" s="747">
        <f>'1.mell.kiadás_össz'!G50-'23._önként_össz_kiad'!G51-'23._államig_össz_kiad'!G51</f>
        <v>0</v>
      </c>
      <c r="H51" s="458">
        <f t="shared" si="2"/>
        <v>0</v>
      </c>
      <c r="I51" s="822">
        <f>'1.mell.kiadás_össz'!I50-'23._önként_össz_kiad'!I51-'23._államig_össz_kiad'!I51</f>
        <v>0</v>
      </c>
      <c r="J51" s="458">
        <f>'1.mell.kiadás_össz'!J50-'23._önként_össz_kiad'!J51-'23._államig_össz_kiad'!J51</f>
        <v>0</v>
      </c>
      <c r="K51" s="458">
        <f>'1.mell.kiadás_össz'!K50-'23._önként_össz_kiad'!K51-'23._államig_össz_kiad'!K51</f>
        <v>0</v>
      </c>
      <c r="L51" s="458" t="e">
        <f>'1.mell.kiadás_össz'!L50-'23._önként_össz_kiad'!L51</f>
        <v>#DIV/0!</v>
      </c>
    </row>
    <row r="52" spans="1:16" s="38" customFormat="1" ht="12.2" customHeight="1" x14ac:dyDescent="0.2">
      <c r="A52" s="11" t="s">
        <v>204</v>
      </c>
      <c r="B52" s="16" t="s">
        <v>396</v>
      </c>
      <c r="C52" s="531">
        <f>'1.mell.kiadás_össz'!C51-'23._önként_össz_kiad'!C52-'23._államig_össz_kiad'!C52</f>
        <v>0</v>
      </c>
      <c r="D52" s="456">
        <f>'1.mell.kiadás_össz'!D51-'23._önként_össz_kiad'!D52-'23._államig_össz_kiad'!D52</f>
        <v>0</v>
      </c>
      <c r="E52" s="747">
        <f>'1.mell.kiadás_össz'!E51-'23._önként_össz_kiad'!E52-'23._államig_össz_kiad'!E52</f>
        <v>0</v>
      </c>
      <c r="F52" s="747">
        <f>'1.mell.kiadás_össz'!F51-'23._önként_össz_kiad'!F52-'23._államig_össz_kiad'!F52</f>
        <v>0</v>
      </c>
      <c r="G52" s="747">
        <f>'1.mell.kiadás_össz'!G51-'23._önként_össz_kiad'!G52-'23._államig_össz_kiad'!G52</f>
        <v>0</v>
      </c>
      <c r="H52" s="458">
        <f t="shared" si="2"/>
        <v>0</v>
      </c>
      <c r="I52" s="822">
        <f>'1.mell.kiadás_össz'!I51-'23._önként_össz_kiad'!I52-'23._államig_össz_kiad'!I52</f>
        <v>0</v>
      </c>
      <c r="J52" s="458">
        <f>'1.mell.kiadás_össz'!J51-'23._önként_össz_kiad'!J52-'23._államig_össz_kiad'!J52</f>
        <v>0</v>
      </c>
      <c r="K52" s="458">
        <f>'1.mell.kiadás_össz'!K51-'23._önként_össz_kiad'!K52-'23._államig_össz_kiad'!K52</f>
        <v>0</v>
      </c>
      <c r="L52" s="458" t="e">
        <f>'1.mell.kiadás_össz'!L51-'23._önként_össz_kiad'!L52</f>
        <v>#DIV/0!</v>
      </c>
    </row>
    <row r="53" spans="1:16" s="38" customFormat="1" ht="12.2" customHeight="1" x14ac:dyDescent="0.2">
      <c r="A53" s="12" t="s">
        <v>205</v>
      </c>
      <c r="B53" s="59" t="s">
        <v>228</v>
      </c>
      <c r="C53" s="531">
        <f>'1.mell.kiadás_össz'!C52-'23._önként_össz_kiad'!C53-'23._államig_össz_kiad'!C53</f>
        <v>0</v>
      </c>
      <c r="D53" s="456">
        <f>'1.mell.kiadás_össz'!D52-'23._önként_össz_kiad'!D53-'23._államig_össz_kiad'!D53</f>
        <v>0</v>
      </c>
      <c r="E53" s="747">
        <f>'1.mell.kiadás_össz'!E52-'23._önként_össz_kiad'!E53-'23._államig_össz_kiad'!E53</f>
        <v>0</v>
      </c>
      <c r="F53" s="747">
        <f>'1.mell.kiadás_össz'!F52-'23._önként_össz_kiad'!F53-'23._államig_össz_kiad'!F53</f>
        <v>0</v>
      </c>
      <c r="G53" s="747">
        <f>'1.mell.kiadás_össz'!G52-'23._önként_össz_kiad'!G53-'23._államig_össz_kiad'!G53</f>
        <v>0</v>
      </c>
      <c r="H53" s="458">
        <f t="shared" si="2"/>
        <v>0</v>
      </c>
      <c r="I53" s="822">
        <f>'1.mell.kiadás_össz'!I52-'23._önként_össz_kiad'!I53-'23._államig_össz_kiad'!I53</f>
        <v>0</v>
      </c>
      <c r="J53" s="458">
        <f>'1.mell.kiadás_össz'!J52-'23._önként_össz_kiad'!J53-'23._államig_össz_kiad'!J53</f>
        <v>0</v>
      </c>
      <c r="K53" s="458">
        <f>'1.mell.kiadás_össz'!K52-'23._önként_össz_kiad'!K53-'23._államig_össz_kiad'!K53</f>
        <v>0</v>
      </c>
      <c r="L53" s="458" t="e">
        <f>'1.mell.kiadás_össz'!L52-'23._önként_össz_kiad'!L53</f>
        <v>#DIV/0!</v>
      </c>
    </row>
    <row r="54" spans="1:16" s="38" customFormat="1" ht="12.2" customHeight="1" thickBot="1" x14ac:dyDescent="0.25">
      <c r="A54" s="301" t="s">
        <v>207</v>
      </c>
      <c r="B54" s="302" t="s">
        <v>397</v>
      </c>
      <c r="C54" s="1491">
        <f>'1.mell.kiadás_össz'!C53-'23._önként_össz_kiad'!C54-'23._államig_össz_kiad'!C54</f>
        <v>54295946</v>
      </c>
      <c r="D54" s="866">
        <f>'1.mell.kiadás_össz'!D53-'23._önként_össz_kiad'!D54-'23._államig_össz_kiad'!D54</f>
        <v>1326929588</v>
      </c>
      <c r="E54" s="757">
        <f>'1.mell.kiadás_össz'!E53-'23._önként_össz_kiad'!E54-'23._államig_össz_kiad'!E54</f>
        <v>1272633642</v>
      </c>
      <c r="F54" s="757">
        <f>'1.mell.kiadás_össz'!F53-'23._önként_össz_kiad'!F54-'23._államig_össz_kiad'!F54</f>
        <v>0</v>
      </c>
      <c r="G54" s="757">
        <f>'1.mell.kiadás_össz'!G53-'23._önként_össz_kiad'!G54-'23._államig_össz_kiad'!G54</f>
        <v>0</v>
      </c>
      <c r="H54" s="708">
        <f t="shared" si="2"/>
        <v>1272633642</v>
      </c>
      <c r="I54" s="874">
        <f>'1.mell.kiadás_össz'!I53-'23._önként_össz_kiad'!I54-'23._államig_össz_kiad'!I54</f>
        <v>0</v>
      </c>
      <c r="J54" s="708">
        <f>'1.mell.kiadás_össz'!J53-'23._önként_össz_kiad'!J54-'23._államig_össz_kiad'!J54</f>
        <v>0</v>
      </c>
      <c r="K54" s="708">
        <f>'1.mell.kiadás_össz'!K53-'23._önként_össz_kiad'!K54-'23._államig_össz_kiad'!K54</f>
        <v>0</v>
      </c>
      <c r="L54" s="708">
        <f>'1.mell.kiadás_össz'!L53-'23._önként_össz_kiad'!L54</f>
        <v>0</v>
      </c>
    </row>
    <row r="55" spans="1:16" s="742" customFormat="1" ht="12.2" customHeight="1" thickBot="1" x14ac:dyDescent="0.25">
      <c r="A55" s="13" t="s">
        <v>18</v>
      </c>
      <c r="B55" s="63" t="s">
        <v>534</v>
      </c>
      <c r="C55" s="1434">
        <f>+C41+C45+C49</f>
        <v>54295946</v>
      </c>
      <c r="D55" s="481">
        <f t="shared" ref="D55:K55" si="15">+D41+D45+D49</f>
        <v>1326929588</v>
      </c>
      <c r="E55" s="758" t="e">
        <f t="shared" si="15"/>
        <v>#REF!</v>
      </c>
      <c r="F55" s="758">
        <f t="shared" si="15"/>
        <v>0</v>
      </c>
      <c r="G55" s="758">
        <f t="shared" si="15"/>
        <v>0</v>
      </c>
      <c r="H55" s="740">
        <f t="shared" si="2"/>
        <v>1272633642</v>
      </c>
      <c r="I55" s="875">
        <f t="shared" si="15"/>
        <v>0</v>
      </c>
      <c r="J55" s="740">
        <f t="shared" si="15"/>
        <v>0</v>
      </c>
      <c r="K55" s="740">
        <f t="shared" si="15"/>
        <v>0</v>
      </c>
      <c r="L55" s="740" t="e">
        <f t="shared" ref="L55" si="16">+L41+L45+L49</f>
        <v>#DIV/0!</v>
      </c>
    </row>
    <row r="56" spans="1:16" s="742" customFormat="1" ht="15" customHeight="1" thickBot="1" x14ac:dyDescent="0.25">
      <c r="A56" s="87" t="s">
        <v>19</v>
      </c>
      <c r="B56" s="741" t="s">
        <v>533</v>
      </c>
      <c r="C56" s="1434">
        <f>+C40+C55</f>
        <v>8416716328</v>
      </c>
      <c r="D56" s="481">
        <f t="shared" ref="D56:K56" si="17">+D40+D55</f>
        <v>9984243602</v>
      </c>
      <c r="E56" s="758" t="e">
        <f t="shared" si="17"/>
        <v>#REF!</v>
      </c>
      <c r="F56" s="758">
        <f t="shared" si="17"/>
        <v>0</v>
      </c>
      <c r="G56" s="758">
        <f t="shared" si="17"/>
        <v>0</v>
      </c>
      <c r="H56" s="740">
        <f t="shared" si="2"/>
        <v>1567527274</v>
      </c>
      <c r="I56" s="875" t="e">
        <f t="shared" si="17"/>
        <v>#REF!</v>
      </c>
      <c r="J56" s="740" t="e">
        <f t="shared" si="17"/>
        <v>#REF!</v>
      </c>
      <c r="K56" s="740" t="e">
        <f t="shared" si="17"/>
        <v>#REF!</v>
      </c>
      <c r="L56" s="740" t="e">
        <f t="shared" ref="L56" si="18">+L40+L55</f>
        <v>#REF!</v>
      </c>
      <c r="N56" s="742" t="b">
        <f>D56='23._köt_össz_bev'!D85</f>
        <v>1</v>
      </c>
      <c r="P56" s="1680">
        <f>+D56-'23._köt_össz_bev'!D85</f>
        <v>0</v>
      </c>
    </row>
    <row r="57" spans="1:16" ht="13.5" thickBot="1" x14ac:dyDescent="0.25">
      <c r="A57" s="709"/>
      <c r="B57" s="710"/>
      <c r="C57" s="1492"/>
      <c r="D57" s="711"/>
      <c r="H57" s="31"/>
      <c r="I57" s="31"/>
      <c r="J57" s="31"/>
      <c r="K57" s="31"/>
      <c r="L57" s="31"/>
    </row>
    <row r="58" spans="1:16" ht="15" customHeight="1" thickBot="1" x14ac:dyDescent="0.25">
      <c r="A58" s="76" t="s">
        <v>291</v>
      </c>
      <c r="B58" s="713"/>
      <c r="C58" s="173">
        <f>'1.mell.kiadás_össz'!C57-'23._önként_össz_kiad'!C58-'23._államig_össz_kiad'!C58</f>
        <v>317</v>
      </c>
      <c r="D58" s="828">
        <f>'1.mell.kiadás_össz'!D57-'23._önként_össz_kiad'!D58-'23._államig_össz_kiad'!D58</f>
        <v>317</v>
      </c>
      <c r="E58" s="701">
        <f>'1.mell.kiadás_össz'!E57-'23._önként_össz_kiad'!E58-'23._államig_össz_kiad'!E58</f>
        <v>-2</v>
      </c>
      <c r="F58" s="701">
        <f>'1.mell.kiadás_össz'!F57-'23._önként_össz_kiad'!F58-'23._államig_össz_kiad'!F58</f>
        <v>-2</v>
      </c>
      <c r="G58" s="701">
        <f>'1.mell.kiadás_össz'!G57-'23._önként_össz_kiad'!G58-'23._államig_össz_kiad'!G58</f>
        <v>-2</v>
      </c>
      <c r="H58" s="303">
        <f>+D58-C58</f>
        <v>0</v>
      </c>
      <c r="I58" s="303">
        <f>'1.mell.kiadás_össz'!I57-'23._önként_össz_kiad'!I58-'23._államig_össz_kiad'!I58</f>
        <v>-2</v>
      </c>
      <c r="J58" s="303">
        <f>'1.mell.kiadás_össz'!J57-'23._önként_össz_kiad'!J58-'23._államig_össz_kiad'!J58</f>
        <v>-2</v>
      </c>
      <c r="K58" s="303">
        <f>'1.mell.kiadás_össz'!K57-'23._önként_össz_kiad'!K58-'23._államig_össz_kiad'!K58</f>
        <v>-2</v>
      </c>
      <c r="L58" s="303">
        <f>'1.mell.kiadás_össz'!L57-'23._önként_össz_kiad'!L58</f>
        <v>-2</v>
      </c>
    </row>
    <row r="59" spans="1:16" ht="14.25" hidden="1" customHeight="1" thickBot="1" x14ac:dyDescent="0.25">
      <c r="A59" s="76" t="s">
        <v>290</v>
      </c>
      <c r="B59" s="713"/>
      <c r="C59" s="789" t="e">
        <f>'1.mell.kiadás_össz'!C58-'23._önként_össz_kiad'!C59-'23._államig_össz_kiad'!C59</f>
        <v>#REF!</v>
      </c>
      <c r="D59" s="832" t="e">
        <f>'1.mell.kiadás_össz'!D58-'23._önként_össz_kiad'!D59-'23._államig_össz_kiad'!D59</f>
        <v>#REF!</v>
      </c>
      <c r="E59" s="787" t="e">
        <f>'1.mell.kiadás_össz'!E58-'23._önként_össz_kiad'!E59-'23._államig_össz_kiad'!E59</f>
        <v>#REF!</v>
      </c>
      <c r="F59" s="787" t="e">
        <f>'1.mell.kiadás_össz'!F58-'23._önként_össz_kiad'!F59-'23._államig_össz_kiad'!F59</f>
        <v>#REF!</v>
      </c>
      <c r="G59" s="787" t="e">
        <f>'1.mell.kiadás_össz'!G58-'23._önként_össz_kiad'!G59-'23._államig_össz_kiad'!G59</f>
        <v>#REF!</v>
      </c>
      <c r="H59" s="789" t="e">
        <f t="shared" si="2"/>
        <v>#REF!</v>
      </c>
      <c r="I59" s="789" t="e">
        <f>'1.mell.kiadás_össz'!I58-'23._önként_össz_kiad'!I59-'23._államig_össz_kiad'!I59</f>
        <v>#REF!</v>
      </c>
      <c r="J59" s="789" t="e">
        <f>'1.mell.kiadás_össz'!J58-'23._önként_össz_kiad'!J59-'23._államig_össz_kiad'!J59</f>
        <v>#REF!</v>
      </c>
      <c r="K59" s="789" t="e">
        <f>'1.mell.kiadás_össz'!K58-'23._önként_össz_kiad'!K59-'23._államig_össz_kiad'!K59</f>
        <v>#REF!</v>
      </c>
      <c r="L59" s="789" t="e">
        <f>'1.mell.kiadás_össz'!L58-'23._önként_össz_kiad'!L59</f>
        <v>#REF!</v>
      </c>
    </row>
    <row r="60" spans="1:16" x14ac:dyDescent="0.2">
      <c r="H60" s="31" t="s">
        <v>383</v>
      </c>
      <c r="I60" s="31"/>
      <c r="J60" s="31"/>
      <c r="K60" s="31"/>
      <c r="L60" s="31"/>
    </row>
  </sheetData>
  <sheetProtection formatCells="0"/>
  <mergeCells count="7">
    <mergeCell ref="A1:H1"/>
    <mergeCell ref="A9:H9"/>
    <mergeCell ref="A2:H2"/>
    <mergeCell ref="A3:H3"/>
    <mergeCell ref="A5:H5"/>
    <mergeCell ref="A6:H6"/>
    <mergeCell ref="A7:H7"/>
  </mergeCells>
  <printOptions horizontalCentered="1"/>
  <pageMargins left="0.39370078740157483" right="0.39370078740157483" top="0.78740157480314965" bottom="0.78740157480314965" header="0.78740157480314965" footer="0.78740157480314965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87"/>
  <sheetViews>
    <sheetView topLeftCell="A58" zoomScale="118" zoomScaleNormal="118" zoomScaleSheetLayoutView="142" workbookViewId="0">
      <selection activeCell="D35" sqref="D35"/>
    </sheetView>
  </sheetViews>
  <sheetFormatPr defaultRowHeight="12.75" x14ac:dyDescent="0.2"/>
  <cols>
    <col min="1" max="1" width="8.5" style="88" customWidth="1"/>
    <col min="2" max="2" width="59.6640625" style="89" customWidth="1"/>
    <col min="3" max="3" width="16" style="90" customWidth="1"/>
    <col min="4" max="4" width="14.1640625" style="90" customWidth="1"/>
    <col min="5" max="5" width="14.83203125" style="90" hidden="1" customWidth="1"/>
    <col min="6" max="7" width="16.83203125" style="90" hidden="1" customWidth="1"/>
    <col min="8" max="8" width="14.83203125" style="90" customWidth="1"/>
    <col min="9" max="12" width="13.5" style="90" hidden="1" customWidth="1"/>
    <col min="13" max="261" width="9.33203125" style="29"/>
    <col min="262" max="262" width="19.5" style="29" customWidth="1"/>
    <col min="263" max="263" width="69.33203125" style="29" customWidth="1"/>
    <col min="264" max="264" width="21.5" style="29" customWidth="1"/>
    <col min="265" max="517" width="9.33203125" style="29"/>
    <col min="518" max="518" width="19.5" style="29" customWidth="1"/>
    <col min="519" max="519" width="69.33203125" style="29" customWidth="1"/>
    <col min="520" max="520" width="21.5" style="29" customWidth="1"/>
    <col min="521" max="773" width="9.33203125" style="29"/>
    <col min="774" max="774" width="19.5" style="29" customWidth="1"/>
    <col min="775" max="775" width="69.33203125" style="29" customWidth="1"/>
    <col min="776" max="776" width="21.5" style="29" customWidth="1"/>
    <col min="777" max="1029" width="9.33203125" style="29"/>
    <col min="1030" max="1030" width="19.5" style="29" customWidth="1"/>
    <col min="1031" max="1031" width="69.33203125" style="29" customWidth="1"/>
    <col min="1032" max="1032" width="21.5" style="29" customWidth="1"/>
    <col min="1033" max="1285" width="9.33203125" style="29"/>
    <col min="1286" max="1286" width="19.5" style="29" customWidth="1"/>
    <col min="1287" max="1287" width="69.33203125" style="29" customWidth="1"/>
    <col min="1288" max="1288" width="21.5" style="29" customWidth="1"/>
    <col min="1289" max="1541" width="9.33203125" style="29"/>
    <col min="1542" max="1542" width="19.5" style="29" customWidth="1"/>
    <col min="1543" max="1543" width="69.33203125" style="29" customWidth="1"/>
    <col min="1544" max="1544" width="21.5" style="29" customWidth="1"/>
    <col min="1545" max="1797" width="9.33203125" style="29"/>
    <col min="1798" max="1798" width="19.5" style="29" customWidth="1"/>
    <col min="1799" max="1799" width="69.33203125" style="29" customWidth="1"/>
    <col min="1800" max="1800" width="21.5" style="29" customWidth="1"/>
    <col min="1801" max="2053" width="9.33203125" style="29"/>
    <col min="2054" max="2054" width="19.5" style="29" customWidth="1"/>
    <col min="2055" max="2055" width="69.33203125" style="29" customWidth="1"/>
    <col min="2056" max="2056" width="21.5" style="29" customWidth="1"/>
    <col min="2057" max="2309" width="9.33203125" style="29"/>
    <col min="2310" max="2310" width="19.5" style="29" customWidth="1"/>
    <col min="2311" max="2311" width="69.33203125" style="29" customWidth="1"/>
    <col min="2312" max="2312" width="21.5" style="29" customWidth="1"/>
    <col min="2313" max="2565" width="9.33203125" style="29"/>
    <col min="2566" max="2566" width="19.5" style="29" customWidth="1"/>
    <col min="2567" max="2567" width="69.33203125" style="29" customWidth="1"/>
    <col min="2568" max="2568" width="21.5" style="29" customWidth="1"/>
    <col min="2569" max="2821" width="9.33203125" style="29"/>
    <col min="2822" max="2822" width="19.5" style="29" customWidth="1"/>
    <col min="2823" max="2823" width="69.33203125" style="29" customWidth="1"/>
    <col min="2824" max="2824" width="21.5" style="29" customWidth="1"/>
    <col min="2825" max="3077" width="9.33203125" style="29"/>
    <col min="3078" max="3078" width="19.5" style="29" customWidth="1"/>
    <col min="3079" max="3079" width="69.33203125" style="29" customWidth="1"/>
    <col min="3080" max="3080" width="21.5" style="29" customWidth="1"/>
    <col min="3081" max="3333" width="9.33203125" style="29"/>
    <col min="3334" max="3334" width="19.5" style="29" customWidth="1"/>
    <col min="3335" max="3335" width="69.33203125" style="29" customWidth="1"/>
    <col min="3336" max="3336" width="21.5" style="29" customWidth="1"/>
    <col min="3337" max="3589" width="9.33203125" style="29"/>
    <col min="3590" max="3590" width="19.5" style="29" customWidth="1"/>
    <col min="3591" max="3591" width="69.33203125" style="29" customWidth="1"/>
    <col min="3592" max="3592" width="21.5" style="29" customWidth="1"/>
    <col min="3593" max="3845" width="9.33203125" style="29"/>
    <col min="3846" max="3846" width="19.5" style="29" customWidth="1"/>
    <col min="3847" max="3847" width="69.33203125" style="29" customWidth="1"/>
    <col min="3848" max="3848" width="21.5" style="29" customWidth="1"/>
    <col min="3849" max="4101" width="9.33203125" style="29"/>
    <col min="4102" max="4102" width="19.5" style="29" customWidth="1"/>
    <col min="4103" max="4103" width="69.33203125" style="29" customWidth="1"/>
    <col min="4104" max="4104" width="21.5" style="29" customWidth="1"/>
    <col min="4105" max="4357" width="9.33203125" style="29"/>
    <col min="4358" max="4358" width="19.5" style="29" customWidth="1"/>
    <col min="4359" max="4359" width="69.33203125" style="29" customWidth="1"/>
    <col min="4360" max="4360" width="21.5" style="29" customWidth="1"/>
    <col min="4361" max="4613" width="9.33203125" style="29"/>
    <col min="4614" max="4614" width="19.5" style="29" customWidth="1"/>
    <col min="4615" max="4615" width="69.33203125" style="29" customWidth="1"/>
    <col min="4616" max="4616" width="21.5" style="29" customWidth="1"/>
    <col min="4617" max="4869" width="9.33203125" style="29"/>
    <col min="4870" max="4870" width="19.5" style="29" customWidth="1"/>
    <col min="4871" max="4871" width="69.33203125" style="29" customWidth="1"/>
    <col min="4872" max="4872" width="21.5" style="29" customWidth="1"/>
    <col min="4873" max="5125" width="9.33203125" style="29"/>
    <col min="5126" max="5126" width="19.5" style="29" customWidth="1"/>
    <col min="5127" max="5127" width="69.33203125" style="29" customWidth="1"/>
    <col min="5128" max="5128" width="21.5" style="29" customWidth="1"/>
    <col min="5129" max="5381" width="9.33203125" style="29"/>
    <col min="5382" max="5382" width="19.5" style="29" customWidth="1"/>
    <col min="5383" max="5383" width="69.33203125" style="29" customWidth="1"/>
    <col min="5384" max="5384" width="21.5" style="29" customWidth="1"/>
    <col min="5385" max="5637" width="9.33203125" style="29"/>
    <col min="5638" max="5638" width="19.5" style="29" customWidth="1"/>
    <col min="5639" max="5639" width="69.33203125" style="29" customWidth="1"/>
    <col min="5640" max="5640" width="21.5" style="29" customWidth="1"/>
    <col min="5641" max="5893" width="9.33203125" style="29"/>
    <col min="5894" max="5894" width="19.5" style="29" customWidth="1"/>
    <col min="5895" max="5895" width="69.33203125" style="29" customWidth="1"/>
    <col min="5896" max="5896" width="21.5" style="29" customWidth="1"/>
    <col min="5897" max="6149" width="9.33203125" style="29"/>
    <col min="6150" max="6150" width="19.5" style="29" customWidth="1"/>
    <col min="6151" max="6151" width="69.33203125" style="29" customWidth="1"/>
    <col min="6152" max="6152" width="21.5" style="29" customWidth="1"/>
    <col min="6153" max="6405" width="9.33203125" style="29"/>
    <col min="6406" max="6406" width="19.5" style="29" customWidth="1"/>
    <col min="6407" max="6407" width="69.33203125" style="29" customWidth="1"/>
    <col min="6408" max="6408" width="21.5" style="29" customWidth="1"/>
    <col min="6409" max="6661" width="9.33203125" style="29"/>
    <col min="6662" max="6662" width="19.5" style="29" customWidth="1"/>
    <col min="6663" max="6663" width="69.33203125" style="29" customWidth="1"/>
    <col min="6664" max="6664" width="21.5" style="29" customWidth="1"/>
    <col min="6665" max="6917" width="9.33203125" style="29"/>
    <col min="6918" max="6918" width="19.5" style="29" customWidth="1"/>
    <col min="6919" max="6919" width="69.33203125" style="29" customWidth="1"/>
    <col min="6920" max="6920" width="21.5" style="29" customWidth="1"/>
    <col min="6921" max="7173" width="9.33203125" style="29"/>
    <col min="7174" max="7174" width="19.5" style="29" customWidth="1"/>
    <col min="7175" max="7175" width="69.33203125" style="29" customWidth="1"/>
    <col min="7176" max="7176" width="21.5" style="29" customWidth="1"/>
    <col min="7177" max="7429" width="9.33203125" style="29"/>
    <col min="7430" max="7430" width="19.5" style="29" customWidth="1"/>
    <col min="7431" max="7431" width="69.33203125" style="29" customWidth="1"/>
    <col min="7432" max="7432" width="21.5" style="29" customWidth="1"/>
    <col min="7433" max="7685" width="9.33203125" style="29"/>
    <col min="7686" max="7686" width="19.5" style="29" customWidth="1"/>
    <col min="7687" max="7687" width="69.33203125" style="29" customWidth="1"/>
    <col min="7688" max="7688" width="21.5" style="29" customWidth="1"/>
    <col min="7689" max="7941" width="9.33203125" style="29"/>
    <col min="7942" max="7942" width="19.5" style="29" customWidth="1"/>
    <col min="7943" max="7943" width="69.33203125" style="29" customWidth="1"/>
    <col min="7944" max="7944" width="21.5" style="29" customWidth="1"/>
    <col min="7945" max="8197" width="9.33203125" style="29"/>
    <col min="8198" max="8198" width="19.5" style="29" customWidth="1"/>
    <col min="8199" max="8199" width="69.33203125" style="29" customWidth="1"/>
    <col min="8200" max="8200" width="21.5" style="29" customWidth="1"/>
    <col min="8201" max="8453" width="9.33203125" style="29"/>
    <col min="8454" max="8454" width="19.5" style="29" customWidth="1"/>
    <col min="8455" max="8455" width="69.33203125" style="29" customWidth="1"/>
    <col min="8456" max="8456" width="21.5" style="29" customWidth="1"/>
    <col min="8457" max="8709" width="9.33203125" style="29"/>
    <col min="8710" max="8710" width="19.5" style="29" customWidth="1"/>
    <col min="8711" max="8711" width="69.33203125" style="29" customWidth="1"/>
    <col min="8712" max="8712" width="21.5" style="29" customWidth="1"/>
    <col min="8713" max="8965" width="9.33203125" style="29"/>
    <col min="8966" max="8966" width="19.5" style="29" customWidth="1"/>
    <col min="8967" max="8967" width="69.33203125" style="29" customWidth="1"/>
    <col min="8968" max="8968" width="21.5" style="29" customWidth="1"/>
    <col min="8969" max="9221" width="9.33203125" style="29"/>
    <col min="9222" max="9222" width="19.5" style="29" customWidth="1"/>
    <col min="9223" max="9223" width="69.33203125" style="29" customWidth="1"/>
    <col min="9224" max="9224" width="21.5" style="29" customWidth="1"/>
    <col min="9225" max="9477" width="9.33203125" style="29"/>
    <col min="9478" max="9478" width="19.5" style="29" customWidth="1"/>
    <col min="9479" max="9479" width="69.33203125" style="29" customWidth="1"/>
    <col min="9480" max="9480" width="21.5" style="29" customWidth="1"/>
    <col min="9481" max="9733" width="9.33203125" style="29"/>
    <col min="9734" max="9734" width="19.5" style="29" customWidth="1"/>
    <col min="9735" max="9735" width="69.33203125" style="29" customWidth="1"/>
    <col min="9736" max="9736" width="21.5" style="29" customWidth="1"/>
    <col min="9737" max="9989" width="9.33203125" style="29"/>
    <col min="9990" max="9990" width="19.5" style="29" customWidth="1"/>
    <col min="9991" max="9991" width="69.33203125" style="29" customWidth="1"/>
    <col min="9992" max="9992" width="21.5" style="29" customWidth="1"/>
    <col min="9993" max="10245" width="9.33203125" style="29"/>
    <col min="10246" max="10246" width="19.5" style="29" customWidth="1"/>
    <col min="10247" max="10247" width="69.33203125" style="29" customWidth="1"/>
    <col min="10248" max="10248" width="21.5" style="29" customWidth="1"/>
    <col min="10249" max="10501" width="9.33203125" style="29"/>
    <col min="10502" max="10502" width="19.5" style="29" customWidth="1"/>
    <col min="10503" max="10503" width="69.33203125" style="29" customWidth="1"/>
    <col min="10504" max="10504" width="21.5" style="29" customWidth="1"/>
    <col min="10505" max="10757" width="9.33203125" style="29"/>
    <col min="10758" max="10758" width="19.5" style="29" customWidth="1"/>
    <col min="10759" max="10759" width="69.33203125" style="29" customWidth="1"/>
    <col min="10760" max="10760" width="21.5" style="29" customWidth="1"/>
    <col min="10761" max="11013" width="9.33203125" style="29"/>
    <col min="11014" max="11014" width="19.5" style="29" customWidth="1"/>
    <col min="11015" max="11015" width="69.33203125" style="29" customWidth="1"/>
    <col min="11016" max="11016" width="21.5" style="29" customWidth="1"/>
    <col min="11017" max="11269" width="9.33203125" style="29"/>
    <col min="11270" max="11270" width="19.5" style="29" customWidth="1"/>
    <col min="11271" max="11271" width="69.33203125" style="29" customWidth="1"/>
    <col min="11272" max="11272" width="21.5" style="29" customWidth="1"/>
    <col min="11273" max="11525" width="9.33203125" style="29"/>
    <col min="11526" max="11526" width="19.5" style="29" customWidth="1"/>
    <col min="11527" max="11527" width="69.33203125" style="29" customWidth="1"/>
    <col min="11528" max="11528" width="21.5" style="29" customWidth="1"/>
    <col min="11529" max="11781" width="9.33203125" style="29"/>
    <col min="11782" max="11782" width="19.5" style="29" customWidth="1"/>
    <col min="11783" max="11783" width="69.33203125" style="29" customWidth="1"/>
    <col min="11784" max="11784" width="21.5" style="29" customWidth="1"/>
    <col min="11785" max="12037" width="9.33203125" style="29"/>
    <col min="12038" max="12038" width="19.5" style="29" customWidth="1"/>
    <col min="12039" max="12039" width="69.33203125" style="29" customWidth="1"/>
    <col min="12040" max="12040" width="21.5" style="29" customWidth="1"/>
    <col min="12041" max="12293" width="9.33203125" style="29"/>
    <col min="12294" max="12294" width="19.5" style="29" customWidth="1"/>
    <col min="12295" max="12295" width="69.33203125" style="29" customWidth="1"/>
    <col min="12296" max="12296" width="21.5" style="29" customWidth="1"/>
    <col min="12297" max="12549" width="9.33203125" style="29"/>
    <col min="12550" max="12550" width="19.5" style="29" customWidth="1"/>
    <col min="12551" max="12551" width="69.33203125" style="29" customWidth="1"/>
    <col min="12552" max="12552" width="21.5" style="29" customWidth="1"/>
    <col min="12553" max="12805" width="9.33203125" style="29"/>
    <col min="12806" max="12806" width="19.5" style="29" customWidth="1"/>
    <col min="12807" max="12807" width="69.33203125" style="29" customWidth="1"/>
    <col min="12808" max="12808" width="21.5" style="29" customWidth="1"/>
    <col min="12809" max="13061" width="9.33203125" style="29"/>
    <col min="13062" max="13062" width="19.5" style="29" customWidth="1"/>
    <col min="13063" max="13063" width="69.33203125" style="29" customWidth="1"/>
    <col min="13064" max="13064" width="21.5" style="29" customWidth="1"/>
    <col min="13065" max="13317" width="9.33203125" style="29"/>
    <col min="13318" max="13318" width="19.5" style="29" customWidth="1"/>
    <col min="13319" max="13319" width="69.33203125" style="29" customWidth="1"/>
    <col min="13320" max="13320" width="21.5" style="29" customWidth="1"/>
    <col min="13321" max="13573" width="9.33203125" style="29"/>
    <col min="13574" max="13574" width="19.5" style="29" customWidth="1"/>
    <col min="13575" max="13575" width="69.33203125" style="29" customWidth="1"/>
    <col min="13576" max="13576" width="21.5" style="29" customWidth="1"/>
    <col min="13577" max="13829" width="9.33203125" style="29"/>
    <col min="13830" max="13830" width="19.5" style="29" customWidth="1"/>
    <col min="13831" max="13831" width="69.33203125" style="29" customWidth="1"/>
    <col min="13832" max="13832" width="21.5" style="29" customWidth="1"/>
    <col min="13833" max="14085" width="9.33203125" style="29"/>
    <col min="14086" max="14086" width="19.5" style="29" customWidth="1"/>
    <col min="14087" max="14087" width="69.33203125" style="29" customWidth="1"/>
    <col min="14088" max="14088" width="21.5" style="29" customWidth="1"/>
    <col min="14089" max="14341" width="9.33203125" style="29"/>
    <col min="14342" max="14342" width="19.5" style="29" customWidth="1"/>
    <col min="14343" max="14343" width="69.33203125" style="29" customWidth="1"/>
    <col min="14344" max="14344" width="21.5" style="29" customWidth="1"/>
    <col min="14345" max="14597" width="9.33203125" style="29"/>
    <col min="14598" max="14598" width="19.5" style="29" customWidth="1"/>
    <col min="14599" max="14599" width="69.33203125" style="29" customWidth="1"/>
    <col min="14600" max="14600" width="21.5" style="29" customWidth="1"/>
    <col min="14601" max="14853" width="9.33203125" style="29"/>
    <col min="14854" max="14854" width="19.5" style="29" customWidth="1"/>
    <col min="14855" max="14855" width="69.33203125" style="29" customWidth="1"/>
    <col min="14856" max="14856" width="21.5" style="29" customWidth="1"/>
    <col min="14857" max="15109" width="9.33203125" style="29"/>
    <col min="15110" max="15110" width="19.5" style="29" customWidth="1"/>
    <col min="15111" max="15111" width="69.33203125" style="29" customWidth="1"/>
    <col min="15112" max="15112" width="21.5" style="29" customWidth="1"/>
    <col min="15113" max="15365" width="9.33203125" style="29"/>
    <col min="15366" max="15366" width="19.5" style="29" customWidth="1"/>
    <col min="15367" max="15367" width="69.33203125" style="29" customWidth="1"/>
    <col min="15368" max="15368" width="21.5" style="29" customWidth="1"/>
    <col min="15369" max="15621" width="9.33203125" style="29"/>
    <col min="15622" max="15622" width="19.5" style="29" customWidth="1"/>
    <col min="15623" max="15623" width="69.33203125" style="29" customWidth="1"/>
    <col min="15624" max="15624" width="21.5" style="29" customWidth="1"/>
    <col min="15625" max="15877" width="9.33203125" style="29"/>
    <col min="15878" max="15878" width="19.5" style="29" customWidth="1"/>
    <col min="15879" max="15879" width="69.33203125" style="29" customWidth="1"/>
    <col min="15880" max="15880" width="21.5" style="29" customWidth="1"/>
    <col min="15881" max="16133" width="9.33203125" style="29"/>
    <col min="16134" max="16134" width="19.5" style="29" customWidth="1"/>
    <col min="16135" max="16135" width="69.33203125" style="29" customWidth="1"/>
    <col min="16136" max="16136" width="21.5" style="29" customWidth="1"/>
    <col min="16137" max="16384" width="9.33203125" style="29"/>
  </cols>
  <sheetData>
    <row r="1" spans="1:15" x14ac:dyDescent="0.2">
      <c r="A1" s="1894" t="s">
        <v>871</v>
      </c>
      <c r="B1" s="1894"/>
      <c r="C1" s="1894"/>
      <c r="D1" s="1894"/>
      <c r="E1" s="1894"/>
      <c r="F1" s="1894"/>
      <c r="G1" s="1894"/>
      <c r="H1" s="1894"/>
    </row>
    <row r="2" spans="1:15" x14ac:dyDescent="0.2">
      <c r="A2" s="2035" t="s">
        <v>800</v>
      </c>
      <c r="B2" s="2035"/>
      <c r="C2" s="2035"/>
      <c r="D2" s="2035"/>
      <c r="E2" s="2035"/>
      <c r="F2" s="2035"/>
      <c r="G2" s="2035"/>
      <c r="H2" s="2035"/>
      <c r="I2" s="29"/>
      <c r="J2" s="29"/>
      <c r="K2" s="29"/>
      <c r="L2" s="29"/>
    </row>
    <row r="3" spans="1:15" x14ac:dyDescent="0.2">
      <c r="A3" s="1895"/>
      <c r="B3" s="1895"/>
      <c r="C3" s="1895"/>
      <c r="D3" s="1895"/>
      <c r="E3" s="1895"/>
      <c r="F3" s="1895"/>
      <c r="G3" s="1895"/>
      <c r="H3" s="1895"/>
      <c r="I3" s="29"/>
      <c r="J3" s="29"/>
      <c r="K3" s="29"/>
      <c r="L3" s="29"/>
    </row>
    <row r="4" spans="1:15" s="28" customFormat="1" ht="16.5" customHeight="1" x14ac:dyDescent="0.2">
      <c r="A4" s="298"/>
      <c r="B4" s="299"/>
      <c r="C4" s="296"/>
      <c r="D4" s="296"/>
      <c r="E4" s="296"/>
      <c r="F4" s="296"/>
      <c r="G4" s="296"/>
      <c r="H4" s="296"/>
      <c r="I4" s="296"/>
      <c r="J4" s="296"/>
      <c r="K4" s="296"/>
      <c r="L4" s="296"/>
    </row>
    <row r="5" spans="1:15" s="28" customFormat="1" ht="11.25" customHeight="1" x14ac:dyDescent="0.2">
      <c r="A5" s="298"/>
      <c r="B5" s="299"/>
      <c r="C5" s="296"/>
      <c r="D5" s="296"/>
      <c r="E5" s="296"/>
      <c r="F5" s="296"/>
      <c r="G5" s="296"/>
      <c r="H5" s="296"/>
      <c r="I5" s="296"/>
      <c r="J5" s="296"/>
      <c r="K5" s="296"/>
      <c r="L5" s="296"/>
    </row>
    <row r="6" spans="1:15" s="45" customFormat="1" ht="21.2" customHeight="1" x14ac:dyDescent="0.2">
      <c r="A6" s="1897" t="s">
        <v>231</v>
      </c>
      <c r="B6" s="1897"/>
      <c r="C6" s="1897"/>
      <c r="D6" s="1897"/>
      <c r="E6" s="1897"/>
      <c r="F6" s="1897"/>
      <c r="G6" s="1897"/>
      <c r="H6" s="1897"/>
    </row>
    <row r="7" spans="1:15" s="45" customFormat="1" ht="21.2" customHeight="1" x14ac:dyDescent="0.2">
      <c r="A7" s="1897" t="str">
        <f>'23._köt_össz_kiad'!A6:C6</f>
        <v>2024. ÉVI KÖLTSÉGVETÉS</v>
      </c>
      <c r="B7" s="1897"/>
      <c r="C7" s="1897"/>
      <c r="D7" s="1897"/>
      <c r="E7" s="1897"/>
      <c r="F7" s="1897"/>
      <c r="G7" s="1897"/>
      <c r="H7" s="1897"/>
    </row>
    <row r="8" spans="1:15" s="45" customFormat="1" ht="21.2" customHeight="1" x14ac:dyDescent="0.2">
      <c r="A8" s="1897" t="s">
        <v>398</v>
      </c>
      <c r="B8" s="1897"/>
      <c r="C8" s="1897"/>
      <c r="D8" s="1897"/>
      <c r="E8" s="1897"/>
      <c r="F8" s="1897"/>
      <c r="G8" s="1897"/>
      <c r="H8" s="1897"/>
    </row>
    <row r="9" spans="1:15" s="45" customFormat="1" ht="8.4499999999999993" customHeight="1" x14ac:dyDescent="0.2">
      <c r="A9" s="297"/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</row>
    <row r="10" spans="1:15" s="48" customFormat="1" ht="15.95" customHeight="1" thickBot="1" x14ac:dyDescent="0.3">
      <c r="A10" s="1931" t="s">
        <v>360</v>
      </c>
      <c r="B10" s="1931"/>
      <c r="C10" s="1931"/>
      <c r="D10" s="1931"/>
      <c r="E10" s="1931"/>
      <c r="F10" s="1931"/>
      <c r="G10" s="1931"/>
      <c r="H10" s="1931"/>
    </row>
    <row r="11" spans="1:15" s="53" customFormat="1" ht="48.2" customHeight="1" thickBot="1" x14ac:dyDescent="0.25">
      <c r="A11" s="50" t="s">
        <v>128</v>
      </c>
      <c r="B11" s="51" t="s">
        <v>11</v>
      </c>
      <c r="C11" s="51" t="str">
        <f>'23._köt_össz_kiad'!C10</f>
        <v>2024. évi eredeti előirányzat a
25/2023. (XII.14.) rendelet szerint</v>
      </c>
      <c r="D11" s="321" t="str">
        <f>'23._köt_össz_kiad'!D10</f>
        <v>Módosított előirányzat a …./2024.  (VI…..)  rendelet szerint</v>
      </c>
      <c r="E11" s="51" t="str">
        <f>'23._köt_össz_kiad'!E10</f>
        <v>Módosított előirányzat a …./2024. (IX…..)  rendelet szerint</v>
      </c>
      <c r="F11" s="51" t="str">
        <f>'23._köt_össz_kiad'!F10</f>
        <v>Módosított előirányzat a .../2024. (XII…...)  rendelet szerint</v>
      </c>
      <c r="G11" s="51" t="str">
        <f>'23._köt_össz_kiad'!G10</f>
        <v>Módosított előirányzat a …../2024. (II…..)  rendelet szerint</v>
      </c>
      <c r="H11" s="52" t="str">
        <f>'23._köt_össz_kiad'!H10</f>
        <v>Változás a 25/2023. (XII.14.) rendelethez képest</v>
      </c>
      <c r="I11" s="321" t="str">
        <f>'23._köt_össz_kiad'!I10</f>
        <v>2024. évi teljesítés              2024.06.30-ig</v>
      </c>
      <c r="J11" s="51" t="str">
        <f>'23._köt_össz_kiad'!J10</f>
        <v>2024. évi teljesítés              2024.09.30-ig</v>
      </c>
      <c r="K11" s="51" t="str">
        <f>'23._köt_össz_kiad'!K10</f>
        <v>2024. évi teljesítés              2024.12.31-ig</v>
      </c>
      <c r="L11" s="51" t="str">
        <f>'23._köt_össz_kiad'!L10</f>
        <v>Teljesítés %-a</v>
      </c>
    </row>
    <row r="12" spans="1:15" s="53" customFormat="1" ht="15.95" customHeight="1" thickBot="1" x14ac:dyDescent="0.25">
      <c r="A12" s="50" t="s">
        <v>296</v>
      </c>
      <c r="B12" s="51" t="s">
        <v>297</v>
      </c>
      <c r="C12" s="1348" t="s">
        <v>298</v>
      </c>
      <c r="D12" s="321" t="s">
        <v>299</v>
      </c>
      <c r="E12" s="51" t="s">
        <v>299</v>
      </c>
      <c r="F12" s="51" t="s">
        <v>386</v>
      </c>
      <c r="G12" s="51" t="s">
        <v>422</v>
      </c>
      <c r="H12" s="317" t="s">
        <v>300</v>
      </c>
      <c r="I12" s="317"/>
      <c r="J12" s="52"/>
      <c r="K12" s="52"/>
      <c r="L12" s="52"/>
      <c r="O12" s="53" t="s">
        <v>383</v>
      </c>
    </row>
    <row r="13" spans="1:15" s="53" customFormat="1" ht="12.2" customHeight="1" thickBot="1" x14ac:dyDescent="0.25">
      <c r="A13" s="13" t="s">
        <v>12</v>
      </c>
      <c r="B13" s="79" t="s">
        <v>596</v>
      </c>
      <c r="C13" s="139">
        <f>+C21+C22+C23+C24+C25</f>
        <v>1170057240</v>
      </c>
      <c r="D13" s="326">
        <f t="shared" ref="D13:K13" si="0">+D21+D22+D23+D24+D25</f>
        <v>1170057240</v>
      </c>
      <c r="E13" s="745">
        <f t="shared" si="0"/>
        <v>0</v>
      </c>
      <c r="F13" s="745">
        <f t="shared" si="0"/>
        <v>0</v>
      </c>
      <c r="G13" s="745">
        <f t="shared" si="0"/>
        <v>0</v>
      </c>
      <c r="H13" s="32">
        <f>+D13-C13</f>
        <v>0</v>
      </c>
      <c r="I13" s="823">
        <f t="shared" si="0"/>
        <v>0</v>
      </c>
      <c r="J13" s="32">
        <f t="shared" si="0"/>
        <v>0</v>
      </c>
      <c r="K13" s="32">
        <f t="shared" si="0"/>
        <v>0</v>
      </c>
      <c r="L13" s="32">
        <f t="shared" ref="L13" si="1">+L14+L15+L16+L17+L18+L19+L20</f>
        <v>0</v>
      </c>
    </row>
    <row r="14" spans="1:15" s="30" customFormat="1" ht="12.2" customHeight="1" x14ac:dyDescent="0.2">
      <c r="A14" s="11" t="s">
        <v>90</v>
      </c>
      <c r="B14" s="80" t="s">
        <v>187</v>
      </c>
      <c r="C14" s="140">
        <f>'24._önkorm_önként'!C14</f>
        <v>0</v>
      </c>
      <c r="D14" s="324">
        <f>'24._önkorm_önként'!D14</f>
        <v>0</v>
      </c>
      <c r="E14" s="746">
        <f>'24._önkorm_önként'!E14</f>
        <v>0</v>
      </c>
      <c r="F14" s="746">
        <f>'24._önkorm_önként'!F14</f>
        <v>0</v>
      </c>
      <c r="G14" s="746">
        <f>'24._önkorm_önként'!G14</f>
        <v>0</v>
      </c>
      <c r="H14" s="15">
        <f t="shared" ref="H14:H77" si="2">+D14-C14</f>
        <v>0</v>
      </c>
      <c r="I14" s="821">
        <f>'24._önkorm_önként'!I14</f>
        <v>0</v>
      </c>
      <c r="J14" s="15">
        <f>'24._önkorm_önként'!J14</f>
        <v>0</v>
      </c>
      <c r="K14" s="15">
        <f>'24._önkorm_önként'!K14</f>
        <v>0</v>
      </c>
      <c r="L14" s="15">
        <f>'24._önkorm_önként'!L14</f>
        <v>0</v>
      </c>
    </row>
    <row r="15" spans="1:15" s="61" customFormat="1" ht="12.2" customHeight="1" x14ac:dyDescent="0.2">
      <c r="A15" s="1355" t="s">
        <v>91</v>
      </c>
      <c r="B15" s="477" t="s">
        <v>522</v>
      </c>
      <c r="C15" s="140">
        <f>'24._önkorm_önként'!C15</f>
        <v>0</v>
      </c>
      <c r="D15" s="324">
        <f>'24._önkorm_önként'!D15</f>
        <v>0</v>
      </c>
      <c r="E15" s="746">
        <f>'24._önkorm_önként'!E15</f>
        <v>0</v>
      </c>
      <c r="F15" s="746">
        <f>'24._önkorm_önként'!F15</f>
        <v>0</v>
      </c>
      <c r="G15" s="746">
        <f>'24._önkorm_önként'!G15</f>
        <v>0</v>
      </c>
      <c r="H15" s="15">
        <f t="shared" si="2"/>
        <v>0</v>
      </c>
      <c r="I15" s="821">
        <f>'24._önkorm_önként'!I15</f>
        <v>0</v>
      </c>
      <c r="J15" s="15">
        <f>'24._önkorm_önként'!J15</f>
        <v>0</v>
      </c>
      <c r="K15" s="15">
        <f>'24._önkorm_önként'!K15</f>
        <v>0</v>
      </c>
      <c r="L15" s="15">
        <f>'24._önkorm_önként'!L15</f>
        <v>0</v>
      </c>
    </row>
    <row r="16" spans="1:15" s="61" customFormat="1" ht="12.2" customHeight="1" x14ac:dyDescent="0.2">
      <c r="A16" s="1355" t="s">
        <v>92</v>
      </c>
      <c r="B16" s="477" t="s">
        <v>523</v>
      </c>
      <c r="C16" s="140">
        <f>'24._önkorm_önként'!C16</f>
        <v>0</v>
      </c>
      <c r="D16" s="324">
        <f>'24._önkorm_önként'!D16</f>
        <v>0</v>
      </c>
      <c r="E16" s="746">
        <f>'24._önkorm_önként'!E16</f>
        <v>0</v>
      </c>
      <c r="F16" s="746">
        <f>'24._önkorm_önként'!F16</f>
        <v>0</v>
      </c>
      <c r="G16" s="746">
        <f>'24._önkorm_önként'!G16</f>
        <v>0</v>
      </c>
      <c r="H16" s="15">
        <f t="shared" si="2"/>
        <v>0</v>
      </c>
      <c r="I16" s="821">
        <f>'24._önkorm_önként'!I16</f>
        <v>0</v>
      </c>
      <c r="J16" s="15">
        <f>'24._önkorm_önként'!J16</f>
        <v>0</v>
      </c>
      <c r="K16" s="15">
        <f>'24._önkorm_önként'!K16</f>
        <v>0</v>
      </c>
      <c r="L16" s="15">
        <f>'24._önkorm_önként'!L16</f>
        <v>0</v>
      </c>
    </row>
    <row r="17" spans="1:12" s="61" customFormat="1" ht="12.2" customHeight="1" x14ac:dyDescent="0.2">
      <c r="A17" s="1355" t="s">
        <v>89</v>
      </c>
      <c r="B17" s="477" t="s">
        <v>524</v>
      </c>
      <c r="C17" s="140">
        <f>'24._önkorm_önként'!C18</f>
        <v>0</v>
      </c>
      <c r="D17" s="324">
        <f>'24._önkorm_önként'!D18</f>
        <v>0</v>
      </c>
      <c r="E17" s="746">
        <f>'24._önkorm_önként'!E18</f>
        <v>0</v>
      </c>
      <c r="F17" s="746">
        <f>'24._önkorm_önként'!F18</f>
        <v>0</v>
      </c>
      <c r="G17" s="746">
        <f>'24._önkorm_önként'!G18</f>
        <v>0</v>
      </c>
      <c r="H17" s="15">
        <f t="shared" si="2"/>
        <v>0</v>
      </c>
      <c r="I17" s="821">
        <f>'24._önkorm_önként'!I18</f>
        <v>0</v>
      </c>
      <c r="J17" s="15">
        <f>'24._önkorm_önként'!J18</f>
        <v>0</v>
      </c>
      <c r="K17" s="15">
        <f>'24._önkorm_önként'!K18</f>
        <v>0</v>
      </c>
      <c r="L17" s="15">
        <f>'24._önkorm_önként'!L18</f>
        <v>0</v>
      </c>
    </row>
    <row r="18" spans="1:12" s="61" customFormat="1" ht="12.2" customHeight="1" x14ac:dyDescent="0.2">
      <c r="A18" s="1355" t="s">
        <v>146</v>
      </c>
      <c r="B18" s="477" t="s">
        <v>188</v>
      </c>
      <c r="C18" s="140">
        <f>'24._önkorm_önként'!C19</f>
        <v>0</v>
      </c>
      <c r="D18" s="324">
        <f>'24._önkorm_önként'!D19</f>
        <v>0</v>
      </c>
      <c r="E18" s="746">
        <f>'24._önkorm_önként'!E19</f>
        <v>0</v>
      </c>
      <c r="F18" s="746">
        <f>'24._önkorm_önként'!F19</f>
        <v>0</v>
      </c>
      <c r="G18" s="746">
        <f>'24._önkorm_önként'!G19</f>
        <v>0</v>
      </c>
      <c r="H18" s="15">
        <f t="shared" si="2"/>
        <v>0</v>
      </c>
      <c r="I18" s="821">
        <f>'24._önkorm_önként'!I19</f>
        <v>0</v>
      </c>
      <c r="J18" s="15">
        <f>'24._önkorm_önként'!J19</f>
        <v>0</v>
      </c>
      <c r="K18" s="15">
        <f>'24._önkorm_önként'!K19</f>
        <v>0</v>
      </c>
      <c r="L18" s="15">
        <f>'24._önkorm_önként'!L19</f>
        <v>0</v>
      </c>
    </row>
    <row r="19" spans="1:12" s="61" customFormat="1" ht="12.2" customHeight="1" x14ac:dyDescent="0.2">
      <c r="A19" s="1356" t="s">
        <v>148</v>
      </c>
      <c r="B19" s="477" t="s">
        <v>270</v>
      </c>
      <c r="C19" s="140">
        <f>'24._önkorm_önként'!C20</f>
        <v>0</v>
      </c>
      <c r="D19" s="324">
        <f>'24._önkorm_önként'!D20</f>
        <v>0</v>
      </c>
      <c r="E19" s="746">
        <f>'24._önkorm_önként'!E20</f>
        <v>0</v>
      </c>
      <c r="F19" s="746">
        <f>'24._önkorm_önként'!F20</f>
        <v>0</v>
      </c>
      <c r="G19" s="746">
        <f>'24._önkorm_önként'!G20</f>
        <v>0</v>
      </c>
      <c r="H19" s="15">
        <f t="shared" si="2"/>
        <v>0</v>
      </c>
      <c r="I19" s="821">
        <f>'24._önkorm_önként'!I20</f>
        <v>0</v>
      </c>
      <c r="J19" s="15">
        <f>'24._önkorm_önként'!J20</f>
        <v>0</v>
      </c>
      <c r="K19" s="15">
        <f>'24._önkorm_önként'!K20</f>
        <v>0</v>
      </c>
      <c r="L19" s="15">
        <f>'24._önkorm_önként'!L20</f>
        <v>0</v>
      </c>
    </row>
    <row r="20" spans="1:12" s="30" customFormat="1" ht="12.2" customHeight="1" x14ac:dyDescent="0.2">
      <c r="A20" s="1356" t="s">
        <v>150</v>
      </c>
      <c r="B20" s="917" t="s">
        <v>271</v>
      </c>
      <c r="C20" s="140">
        <f>'24._önkorm_önként'!C21</f>
        <v>0</v>
      </c>
      <c r="D20" s="866">
        <f>'24._önkorm_önként'!D21</f>
        <v>0</v>
      </c>
      <c r="E20" s="757">
        <f>'24._önkorm_önként'!E21</f>
        <v>0</v>
      </c>
      <c r="F20" s="757">
        <f>'24._önkorm_önként'!F21</f>
        <v>0</v>
      </c>
      <c r="G20" s="757">
        <f>'24._önkorm_önként'!G21</f>
        <v>0</v>
      </c>
      <c r="H20" s="708">
        <f t="shared" si="2"/>
        <v>0</v>
      </c>
      <c r="I20" s="874">
        <f>'24._önkorm_önként'!I21</f>
        <v>0</v>
      </c>
      <c r="J20" s="708">
        <f>'24._önkorm_önként'!J21</f>
        <v>0</v>
      </c>
      <c r="K20" s="708">
        <f>'24._önkorm_önként'!K21</f>
        <v>0</v>
      </c>
      <c r="L20" s="708">
        <f>'24._önkorm_önként'!L21</f>
        <v>0</v>
      </c>
    </row>
    <row r="21" spans="1:12" s="30" customFormat="1" ht="12.2" customHeight="1" x14ac:dyDescent="0.2">
      <c r="A21" s="1358" t="s">
        <v>152</v>
      </c>
      <c r="B21" s="887" t="s">
        <v>597</v>
      </c>
      <c r="C21" s="140">
        <f>SUM(C14:C20)</f>
        <v>0</v>
      </c>
      <c r="D21" s="864">
        <f t="shared" ref="D21:K21" si="3">SUM(D14:D20)</f>
        <v>0</v>
      </c>
      <c r="E21" s="755">
        <f t="shared" si="3"/>
        <v>0</v>
      </c>
      <c r="F21" s="755">
        <f t="shared" si="3"/>
        <v>0</v>
      </c>
      <c r="G21" s="755">
        <f t="shared" si="3"/>
        <v>0</v>
      </c>
      <c r="H21" s="707">
        <f t="shared" si="2"/>
        <v>0</v>
      </c>
      <c r="I21" s="1046">
        <f t="shared" si="3"/>
        <v>0</v>
      </c>
      <c r="J21" s="707">
        <f t="shared" si="3"/>
        <v>0</v>
      </c>
      <c r="K21" s="707">
        <f t="shared" si="3"/>
        <v>0</v>
      </c>
      <c r="L21" s="707">
        <f t="shared" ref="L21" si="4">SUM(L22:L25)</f>
        <v>0</v>
      </c>
    </row>
    <row r="22" spans="1:12" s="30" customFormat="1" ht="12.2" customHeight="1" x14ac:dyDescent="0.2">
      <c r="A22" s="11" t="s">
        <v>153</v>
      </c>
      <c r="B22" s="80" t="s">
        <v>158</v>
      </c>
      <c r="C22" s="140">
        <f>'24._önkorm_önként'!C22</f>
        <v>0</v>
      </c>
      <c r="D22" s="324">
        <f>'24._önkorm_önként'!D22</f>
        <v>0</v>
      </c>
      <c r="E22" s="746">
        <f>'24._önkorm_önként'!E22</f>
        <v>0</v>
      </c>
      <c r="F22" s="746">
        <f>'24._önkorm_önként'!F22</f>
        <v>0</v>
      </c>
      <c r="G22" s="746">
        <f>'24._önkorm_önként'!G22</f>
        <v>0</v>
      </c>
      <c r="H22" s="15">
        <f t="shared" si="2"/>
        <v>0</v>
      </c>
      <c r="I22" s="821">
        <f>'24._önkorm_önként'!I22</f>
        <v>0</v>
      </c>
      <c r="J22" s="15">
        <f>'24._önkorm_önként'!J22</f>
        <v>0</v>
      </c>
      <c r="K22" s="15">
        <f>'24._önkorm_önként'!K22</f>
        <v>0</v>
      </c>
      <c r="L22" s="15">
        <f>'24._önkorm_önként'!L22</f>
        <v>0</v>
      </c>
    </row>
    <row r="23" spans="1:12" s="30" customFormat="1" ht="12.2" customHeight="1" x14ac:dyDescent="0.2">
      <c r="A23" s="11" t="s">
        <v>155</v>
      </c>
      <c r="B23" s="477" t="s">
        <v>189</v>
      </c>
      <c r="C23" s="140">
        <f>'24._önkorm_önként'!C23</f>
        <v>0</v>
      </c>
      <c r="D23" s="324">
        <f>'24._önkorm_önként'!D23</f>
        <v>0</v>
      </c>
      <c r="E23" s="746">
        <f>'24._önkorm_önként'!E23</f>
        <v>0</v>
      </c>
      <c r="F23" s="746">
        <f>'24._önkorm_önként'!F23</f>
        <v>0</v>
      </c>
      <c r="G23" s="746">
        <f>'24._önkorm_önként'!G23</f>
        <v>0</v>
      </c>
      <c r="H23" s="15">
        <f t="shared" si="2"/>
        <v>0</v>
      </c>
      <c r="I23" s="821">
        <f>'24._önkorm_önként'!I23</f>
        <v>0</v>
      </c>
      <c r="J23" s="15">
        <f>'24._önkorm_önként'!J23</f>
        <v>0</v>
      </c>
      <c r="K23" s="15">
        <f>'24._önkorm_önként'!K23</f>
        <v>0</v>
      </c>
      <c r="L23" s="15">
        <f>'24._önkorm_önként'!L23</f>
        <v>0</v>
      </c>
    </row>
    <row r="24" spans="1:12" s="30" customFormat="1" ht="12.2" customHeight="1" x14ac:dyDescent="0.2">
      <c r="A24" s="11" t="s">
        <v>275</v>
      </c>
      <c r="B24" s="477" t="s">
        <v>190</v>
      </c>
      <c r="C24" s="140">
        <f>'24._önkorm_önként'!C24</f>
        <v>0</v>
      </c>
      <c r="D24" s="324">
        <f>'24._önkorm_önként'!D24</f>
        <v>0</v>
      </c>
      <c r="E24" s="746">
        <f>'24._önkorm_önként'!E24</f>
        <v>0</v>
      </c>
      <c r="F24" s="746">
        <f>'24._önkorm_önként'!F24</f>
        <v>0</v>
      </c>
      <c r="G24" s="746">
        <f>'24._önkorm_önként'!G24</f>
        <v>0</v>
      </c>
      <c r="H24" s="15">
        <f t="shared" si="2"/>
        <v>0</v>
      </c>
      <c r="I24" s="821">
        <f>'24._önkorm_önként'!I24</f>
        <v>0</v>
      </c>
      <c r="J24" s="15">
        <f>'24._önkorm_önként'!J24</f>
        <v>0</v>
      </c>
      <c r="K24" s="15">
        <f>'24._önkorm_önként'!K24</f>
        <v>0</v>
      </c>
      <c r="L24" s="15">
        <f>'24._önkorm_önként'!L24</f>
        <v>0</v>
      </c>
    </row>
    <row r="25" spans="1:12" s="30" customFormat="1" ht="12.2" customHeight="1" x14ac:dyDescent="0.2">
      <c r="A25" s="11" t="s">
        <v>569</v>
      </c>
      <c r="B25" s="477" t="s">
        <v>191</v>
      </c>
      <c r="C25" s="140">
        <f>'24._önkorm_önként'!C25+'25._Int össz_önk'!C26</f>
        <v>1170057240</v>
      </c>
      <c r="D25" s="324">
        <f>'24._önkorm_önként'!D25+'25._Int össz_önk'!D26</f>
        <v>1170057240</v>
      </c>
      <c r="E25" s="746">
        <f>'24._önkorm_önként'!E25+'25._Int össz_önk'!E26</f>
        <v>0</v>
      </c>
      <c r="F25" s="746">
        <f>'24._önkorm_önként'!F25+'25._Int össz_önk'!F26</f>
        <v>0</v>
      </c>
      <c r="G25" s="746">
        <f>'24._önkorm_önként'!G25+'25._Int össz_önk'!G26</f>
        <v>0</v>
      </c>
      <c r="H25" s="15">
        <f t="shared" si="2"/>
        <v>0</v>
      </c>
      <c r="I25" s="821">
        <f>'24._önkorm_önként'!I25+'25._Int össz_önk'!I26</f>
        <v>0</v>
      </c>
      <c r="J25" s="15">
        <f>'24._önkorm_önként'!J25+'25._Int össz_önk'!J26</f>
        <v>0</v>
      </c>
      <c r="K25" s="15">
        <f>'24._önkorm_önként'!K25+'25._Int össz_önk'!K26</f>
        <v>0</v>
      </c>
      <c r="L25" s="15">
        <f>'24._önkorm_önként'!L25+'25._Int össz_önk'!L26</f>
        <v>0</v>
      </c>
    </row>
    <row r="26" spans="1:12" s="61" customFormat="1" ht="12.2" customHeight="1" thickBot="1" x14ac:dyDescent="0.25">
      <c r="A26" s="11" t="s">
        <v>570</v>
      </c>
      <c r="B26" s="661" t="s">
        <v>617</v>
      </c>
      <c r="C26" s="680">
        <f>'24._önkorm_önként'!C26+'25._Int össz_önk'!C27</f>
        <v>0</v>
      </c>
      <c r="D26" s="820">
        <f>'24._önkorm_önként'!D26+'25._Int össz_önk'!D27</f>
        <v>0</v>
      </c>
      <c r="E26" s="748">
        <f>'24._önkorm_önként'!E26+'25._Int össz_önk'!E27</f>
        <v>0</v>
      </c>
      <c r="F26" s="748">
        <f>'24._önkorm_önként'!F26+'25._Int össz_önk'!F27</f>
        <v>0</v>
      </c>
      <c r="G26" s="748">
        <f>'24._önkorm_önként'!G26+'25._Int össz_önk'!G27</f>
        <v>0</v>
      </c>
      <c r="H26" s="705">
        <f t="shared" si="2"/>
        <v>0</v>
      </c>
      <c r="I26" s="824">
        <f>'24._önkorm_önként'!I26+'25._Int össz_önk'!I27</f>
        <v>0</v>
      </c>
      <c r="J26" s="705">
        <f>'24._önkorm_önként'!J26+'25._Int össz_önk'!J27</f>
        <v>0</v>
      </c>
      <c r="K26" s="705">
        <f>'24._önkorm_önként'!K26+'25._Int össz_önk'!K27</f>
        <v>0</v>
      </c>
      <c r="L26" s="705">
        <f>'24._önkorm_önként'!L26+'25._Int össz_önk'!L27</f>
        <v>0</v>
      </c>
    </row>
    <row r="27" spans="1:12" s="61" customFormat="1" ht="12.2" customHeight="1" thickBot="1" x14ac:dyDescent="0.25">
      <c r="A27" s="13" t="s">
        <v>13</v>
      </c>
      <c r="B27" s="79" t="s">
        <v>571</v>
      </c>
      <c r="C27" s="139">
        <f>+C28+C29+C30+C31</f>
        <v>0</v>
      </c>
      <c r="D27" s="326">
        <f t="shared" ref="D27:K27" si="5">+D28+D29+D30+D31</f>
        <v>0</v>
      </c>
      <c r="E27" s="745">
        <f t="shared" si="5"/>
        <v>0</v>
      </c>
      <c r="F27" s="745">
        <f t="shared" si="5"/>
        <v>0</v>
      </c>
      <c r="G27" s="745">
        <f t="shared" si="5"/>
        <v>0</v>
      </c>
      <c r="H27" s="32">
        <f t="shared" si="2"/>
        <v>0</v>
      </c>
      <c r="I27" s="823">
        <f t="shared" si="5"/>
        <v>0</v>
      </c>
      <c r="J27" s="32">
        <f t="shared" si="5"/>
        <v>0</v>
      </c>
      <c r="K27" s="32">
        <f t="shared" si="5"/>
        <v>0</v>
      </c>
      <c r="L27" s="32">
        <f t="shared" ref="L27" si="6">+L28+L29+L30+L31</f>
        <v>0</v>
      </c>
    </row>
    <row r="28" spans="1:12" s="61" customFormat="1" ht="12.2" customHeight="1" x14ac:dyDescent="0.2">
      <c r="A28" s="11" t="s">
        <v>93</v>
      </c>
      <c r="B28" s="916" t="s">
        <v>192</v>
      </c>
      <c r="C28" s="140">
        <f>'24._önkorm_önként'!C28</f>
        <v>0</v>
      </c>
      <c r="D28" s="324">
        <f>'24._önkorm_önként'!D28</f>
        <v>0</v>
      </c>
      <c r="E28" s="746">
        <f>'24._önkorm_önként'!E28</f>
        <v>0</v>
      </c>
      <c r="F28" s="746">
        <f>'24._önkorm_önként'!F28</f>
        <v>0</v>
      </c>
      <c r="G28" s="746">
        <f>'24._önkorm_önként'!G28</f>
        <v>0</v>
      </c>
      <c r="H28" s="15">
        <f t="shared" si="2"/>
        <v>0</v>
      </c>
      <c r="I28" s="821">
        <f>'24._önkorm_önként'!I28</f>
        <v>0</v>
      </c>
      <c r="J28" s="15">
        <f>'24._önkorm_önként'!J28</f>
        <v>0</v>
      </c>
      <c r="K28" s="15">
        <f>'24._önkorm_önként'!K28</f>
        <v>0</v>
      </c>
      <c r="L28" s="15">
        <f>'24._önkorm_önként'!L28</f>
        <v>0</v>
      </c>
    </row>
    <row r="29" spans="1:12" s="61" customFormat="1" ht="12.2" customHeight="1" x14ac:dyDescent="0.2">
      <c r="A29" s="1355" t="s">
        <v>94</v>
      </c>
      <c r="B29" s="917" t="s">
        <v>193</v>
      </c>
      <c r="C29" s="531">
        <f>'24._önkorm_önként'!C29</f>
        <v>0</v>
      </c>
      <c r="D29" s="456">
        <f>'24._önkorm_önként'!D29</f>
        <v>0</v>
      </c>
      <c r="E29" s="747">
        <f>'24._önkorm_önként'!E29</f>
        <v>0</v>
      </c>
      <c r="F29" s="747">
        <f>'24._önkorm_önként'!F29</f>
        <v>0</v>
      </c>
      <c r="G29" s="747">
        <f>'24._önkorm_önként'!G29</f>
        <v>0</v>
      </c>
      <c r="H29" s="458">
        <f t="shared" si="2"/>
        <v>0</v>
      </c>
      <c r="I29" s="822">
        <f>'24._önkorm_önként'!I29</f>
        <v>0</v>
      </c>
      <c r="J29" s="458">
        <f>'24._önkorm_önként'!J29</f>
        <v>0</v>
      </c>
      <c r="K29" s="458">
        <f>'24._önkorm_önként'!K29</f>
        <v>0</v>
      </c>
      <c r="L29" s="458">
        <f>'24._önkorm_önként'!L29</f>
        <v>0</v>
      </c>
    </row>
    <row r="30" spans="1:12" s="61" customFormat="1" ht="12.2" customHeight="1" x14ac:dyDescent="0.2">
      <c r="A30" s="1355" t="s">
        <v>95</v>
      </c>
      <c r="B30" s="917" t="s">
        <v>195</v>
      </c>
      <c r="C30" s="531">
        <f>'24._önkorm_önként'!C30</f>
        <v>0</v>
      </c>
      <c r="D30" s="456">
        <f>'24._önkorm_önként'!D30</f>
        <v>0</v>
      </c>
      <c r="E30" s="747">
        <f>'24._önkorm_önként'!E30</f>
        <v>0</v>
      </c>
      <c r="F30" s="747">
        <f>'24._önkorm_önként'!F30</f>
        <v>0</v>
      </c>
      <c r="G30" s="747">
        <f>'24._önkorm_önként'!G30</f>
        <v>0</v>
      </c>
      <c r="H30" s="458">
        <f t="shared" si="2"/>
        <v>0</v>
      </c>
      <c r="I30" s="822">
        <f>'24._önkorm_önként'!I30</f>
        <v>0</v>
      </c>
      <c r="J30" s="458">
        <f>'24._önkorm_önként'!J30</f>
        <v>0</v>
      </c>
      <c r="K30" s="458">
        <f>'24._önkorm_önként'!K30</f>
        <v>0</v>
      </c>
      <c r="L30" s="458">
        <f>'24._önkorm_önként'!L30</f>
        <v>0</v>
      </c>
    </row>
    <row r="31" spans="1:12" s="61" customFormat="1" ht="12.2" customHeight="1" x14ac:dyDescent="0.2">
      <c r="A31" s="1355" t="s">
        <v>96</v>
      </c>
      <c r="B31" s="917" t="s">
        <v>196</v>
      </c>
      <c r="C31" s="531">
        <f>'24._önkorm_önként'!C31+'25._Int össz_önk'!C31</f>
        <v>0</v>
      </c>
      <c r="D31" s="456">
        <f>'24._önkorm_önként'!D31+'25._Int össz_önk'!D31</f>
        <v>0</v>
      </c>
      <c r="E31" s="747">
        <f>'24._önkorm_önként'!E31+'25._Int össz_önk'!E31</f>
        <v>0</v>
      </c>
      <c r="F31" s="747">
        <f>'24._önkorm_önként'!F31+'25._Int össz_önk'!F31</f>
        <v>0</v>
      </c>
      <c r="G31" s="747">
        <f>'24._önkorm_önként'!G31+'25._Int össz_önk'!G31</f>
        <v>0</v>
      </c>
      <c r="H31" s="458">
        <f t="shared" si="2"/>
        <v>0</v>
      </c>
      <c r="I31" s="822">
        <f>'24._önkorm_önként'!I31+'25._Int össz_önk'!I31</f>
        <v>0</v>
      </c>
      <c r="J31" s="458">
        <f>'24._önkorm_önként'!J31+'25._Int össz_önk'!J31</f>
        <v>0</v>
      </c>
      <c r="K31" s="458">
        <f>'24._önkorm_önként'!K31+'25._Int össz_önk'!K31</f>
        <v>0</v>
      </c>
      <c r="L31" s="458">
        <f>'24._önkorm_önként'!L31+'25._Int össz_önk'!L31</f>
        <v>0</v>
      </c>
    </row>
    <row r="32" spans="1:12" s="61" customFormat="1" ht="12.2" customHeight="1" thickBot="1" x14ac:dyDescent="0.25">
      <c r="A32" s="1356" t="s">
        <v>320</v>
      </c>
      <c r="B32" s="661" t="s">
        <v>272</v>
      </c>
      <c r="C32" s="680">
        <f>'24._önkorm_önként'!C32+'25._Int össz_önk'!C32</f>
        <v>0</v>
      </c>
      <c r="D32" s="820">
        <f>'24._önkorm_önként'!D32+'25._Int össz_önk'!D32</f>
        <v>0</v>
      </c>
      <c r="E32" s="748">
        <f>'24._önkorm_önként'!E32+'25._Int össz_önk'!E32</f>
        <v>0</v>
      </c>
      <c r="F32" s="748">
        <f>'24._önkorm_önként'!F32+'25._Int össz_önk'!F32</f>
        <v>0</v>
      </c>
      <c r="G32" s="748">
        <f>'24._önkorm_önként'!G32+'25._Int össz_önk'!G32</f>
        <v>0</v>
      </c>
      <c r="H32" s="705">
        <f t="shared" si="2"/>
        <v>0</v>
      </c>
      <c r="I32" s="824">
        <f>'24._önkorm_önként'!I32+'25._Int össz_önk'!I32</f>
        <v>0</v>
      </c>
      <c r="J32" s="705">
        <f>'24._önkorm_önként'!J32+'25._Int össz_önk'!J32</f>
        <v>0</v>
      </c>
      <c r="K32" s="705">
        <f>'24._önkorm_önként'!K32+'25._Int össz_önk'!K32</f>
        <v>0</v>
      </c>
      <c r="L32" s="705">
        <f>'24._önkorm_önként'!L32+'25._Int össz_önk'!L32</f>
        <v>0</v>
      </c>
    </row>
    <row r="33" spans="1:12" s="61" customFormat="1" ht="12.2" customHeight="1" thickBot="1" x14ac:dyDescent="0.25">
      <c r="A33" s="13" t="s">
        <v>599</v>
      </c>
      <c r="B33" s="79" t="s">
        <v>572</v>
      </c>
      <c r="C33" s="1428">
        <f>C34+C36+C38+C39+C42</f>
        <v>2072349368</v>
      </c>
      <c r="D33" s="327">
        <f t="shared" ref="D33:K33" si="7">D34+D36+D38+D39+D42</f>
        <v>2119289402</v>
      </c>
      <c r="E33" s="712">
        <f t="shared" si="7"/>
        <v>0</v>
      </c>
      <c r="F33" s="712">
        <f t="shared" si="7"/>
        <v>0</v>
      </c>
      <c r="G33" s="712">
        <f t="shared" si="7"/>
        <v>0</v>
      </c>
      <c r="H33" s="81">
        <f t="shared" si="2"/>
        <v>46940034</v>
      </c>
      <c r="I33" s="831">
        <f t="shared" si="7"/>
        <v>0</v>
      </c>
      <c r="J33" s="81">
        <f t="shared" si="7"/>
        <v>0</v>
      </c>
      <c r="K33" s="81">
        <f t="shared" si="7"/>
        <v>0</v>
      </c>
      <c r="L33" s="81">
        <f t="shared" ref="L33" si="8">L34+L36+L38+L39+L42</f>
        <v>0</v>
      </c>
    </row>
    <row r="34" spans="1:12" s="61" customFormat="1" ht="12.2" customHeight="1" x14ac:dyDescent="0.2">
      <c r="A34" s="11" t="s">
        <v>97</v>
      </c>
      <c r="B34" s="916" t="s">
        <v>277</v>
      </c>
      <c r="C34" s="141">
        <f>C35</f>
        <v>35782471</v>
      </c>
      <c r="D34" s="345">
        <f t="shared" ref="D34:K34" si="9">D35</f>
        <v>20361232</v>
      </c>
      <c r="E34" s="749">
        <f t="shared" si="9"/>
        <v>0</v>
      </c>
      <c r="F34" s="749">
        <f t="shared" si="9"/>
        <v>0</v>
      </c>
      <c r="G34" s="749">
        <f t="shared" si="9"/>
        <v>0</v>
      </c>
      <c r="H34" s="82">
        <f t="shared" si="2"/>
        <v>-15421239</v>
      </c>
      <c r="I34" s="830">
        <f t="shared" si="9"/>
        <v>0</v>
      </c>
      <c r="J34" s="82">
        <f t="shared" si="9"/>
        <v>0</v>
      </c>
      <c r="K34" s="82">
        <f t="shared" si="9"/>
        <v>0</v>
      </c>
      <c r="L34" s="82">
        <f t="shared" ref="L34" si="10">L35</f>
        <v>0</v>
      </c>
    </row>
    <row r="35" spans="1:12" s="61" customFormat="1" ht="12.2" customHeight="1" x14ac:dyDescent="0.2">
      <c r="A35" s="1355" t="s">
        <v>573</v>
      </c>
      <c r="B35" s="917" t="s">
        <v>229</v>
      </c>
      <c r="C35" s="531">
        <f>'24._önkorm_önként'!C35</f>
        <v>35782471</v>
      </c>
      <c r="D35" s="456">
        <f>'24._önkorm_önként'!D35</f>
        <v>20361232</v>
      </c>
      <c r="E35" s="747">
        <f>'24._önkorm_önként'!E35</f>
        <v>0</v>
      </c>
      <c r="F35" s="747">
        <f>'24._önkorm_önként'!F35</f>
        <v>0</v>
      </c>
      <c r="G35" s="747">
        <f>'24._önkorm_önként'!G35</f>
        <v>0</v>
      </c>
      <c r="H35" s="458">
        <f t="shared" si="2"/>
        <v>-15421239</v>
      </c>
      <c r="I35" s="822">
        <f>'24._önkorm_önként'!I35</f>
        <v>0</v>
      </c>
      <c r="J35" s="458">
        <f>'24._önkorm_önként'!J35</f>
        <v>0</v>
      </c>
      <c r="K35" s="458">
        <f>'24._önkorm_önként'!K35</f>
        <v>0</v>
      </c>
      <c r="L35" s="458">
        <f>'24._önkorm_önként'!L35</f>
        <v>0</v>
      </c>
    </row>
    <row r="36" spans="1:12" s="61" customFormat="1" ht="12.2" customHeight="1" x14ac:dyDescent="0.2">
      <c r="A36" s="1355" t="s">
        <v>98</v>
      </c>
      <c r="B36" s="916" t="s">
        <v>278</v>
      </c>
      <c r="C36" s="531">
        <f>C37</f>
        <v>2006566897</v>
      </c>
      <c r="D36" s="456">
        <f t="shared" ref="D36:K36" si="11">D37</f>
        <v>2068928170</v>
      </c>
      <c r="E36" s="747">
        <f t="shared" si="11"/>
        <v>0</v>
      </c>
      <c r="F36" s="747">
        <f t="shared" si="11"/>
        <v>0</v>
      </c>
      <c r="G36" s="747">
        <f t="shared" si="11"/>
        <v>0</v>
      </c>
      <c r="H36" s="458">
        <f t="shared" si="2"/>
        <v>62361273</v>
      </c>
      <c r="I36" s="822">
        <f t="shared" si="11"/>
        <v>0</v>
      </c>
      <c r="J36" s="458">
        <f t="shared" si="11"/>
        <v>0</v>
      </c>
      <c r="K36" s="458">
        <f t="shared" si="11"/>
        <v>0</v>
      </c>
      <c r="L36" s="458">
        <f t="shared" ref="L36" si="12">L37</f>
        <v>0</v>
      </c>
    </row>
    <row r="37" spans="1:12" s="61" customFormat="1" ht="12.2" customHeight="1" x14ac:dyDescent="0.2">
      <c r="A37" s="1355" t="s">
        <v>574</v>
      </c>
      <c r="B37" s="917" t="s">
        <v>279</v>
      </c>
      <c r="C37" s="531">
        <f>'24._önkorm_önként'!C37</f>
        <v>2006566897</v>
      </c>
      <c r="D37" s="456">
        <f>'24._önkorm_önként'!D37</f>
        <v>2068928170</v>
      </c>
      <c r="E37" s="747">
        <f>'24._önkorm_önként'!E37</f>
        <v>0</v>
      </c>
      <c r="F37" s="747">
        <f>'24._önkorm_önként'!F37</f>
        <v>0</v>
      </c>
      <c r="G37" s="747">
        <f>'24._önkorm_önként'!G37</f>
        <v>0</v>
      </c>
      <c r="H37" s="458">
        <f t="shared" si="2"/>
        <v>62361273</v>
      </c>
      <c r="I37" s="822">
        <f>'24._önkorm_önként'!I37</f>
        <v>0</v>
      </c>
      <c r="J37" s="458">
        <f>'24._önkorm_önként'!J37</f>
        <v>0</v>
      </c>
      <c r="K37" s="458">
        <f>'24._önkorm_önként'!K37</f>
        <v>0</v>
      </c>
      <c r="L37" s="458">
        <f>'24._önkorm_önként'!L37</f>
        <v>0</v>
      </c>
    </row>
    <row r="38" spans="1:12" s="61" customFormat="1" ht="12.2" customHeight="1" x14ac:dyDescent="0.2">
      <c r="A38" s="1355" t="s">
        <v>105</v>
      </c>
      <c r="B38" s="917" t="s">
        <v>197</v>
      </c>
      <c r="C38" s="531">
        <f>'24._önkorm_önként'!C38</f>
        <v>0</v>
      </c>
      <c r="D38" s="456">
        <f>'24._önkorm_önként'!D38</f>
        <v>0</v>
      </c>
      <c r="E38" s="747">
        <f>'24._önkorm_önként'!E38</f>
        <v>0</v>
      </c>
      <c r="F38" s="747">
        <f>'24._önkorm_önként'!F38</f>
        <v>0</v>
      </c>
      <c r="G38" s="747">
        <f>'24._önkorm_önként'!G38</f>
        <v>0</v>
      </c>
      <c r="H38" s="458">
        <f t="shared" si="2"/>
        <v>0</v>
      </c>
      <c r="I38" s="822">
        <f>'24._önkorm_önként'!I38</f>
        <v>0</v>
      </c>
      <c r="J38" s="458">
        <f>'24._önkorm_önként'!J38</f>
        <v>0</v>
      </c>
      <c r="K38" s="458">
        <f>'24._önkorm_önként'!K38</f>
        <v>0</v>
      </c>
      <c r="L38" s="458">
        <f>'24._önkorm_önként'!L38</f>
        <v>0</v>
      </c>
    </row>
    <row r="39" spans="1:12" s="61" customFormat="1" ht="12.2" customHeight="1" x14ac:dyDescent="0.2">
      <c r="A39" s="1355" t="s">
        <v>194</v>
      </c>
      <c r="B39" s="917" t="s">
        <v>198</v>
      </c>
      <c r="C39" s="531">
        <f>SUM(C40:C41)</f>
        <v>15000000</v>
      </c>
      <c r="D39" s="456">
        <f t="shared" ref="D39:K39" si="13">SUM(D40:D41)</f>
        <v>15000000</v>
      </c>
      <c r="E39" s="747">
        <f t="shared" si="13"/>
        <v>0</v>
      </c>
      <c r="F39" s="747">
        <f t="shared" si="13"/>
        <v>0</v>
      </c>
      <c r="G39" s="747">
        <f t="shared" si="13"/>
        <v>0</v>
      </c>
      <c r="H39" s="458">
        <f t="shared" si="2"/>
        <v>0</v>
      </c>
      <c r="I39" s="822">
        <f t="shared" si="13"/>
        <v>0</v>
      </c>
      <c r="J39" s="458">
        <f t="shared" si="13"/>
        <v>0</v>
      </c>
      <c r="K39" s="458">
        <f t="shared" si="13"/>
        <v>0</v>
      </c>
      <c r="L39" s="458">
        <f t="shared" ref="L39" si="14">SUM(L40:L41)</f>
        <v>0</v>
      </c>
    </row>
    <row r="40" spans="1:12" s="61" customFormat="1" ht="12.2" customHeight="1" x14ac:dyDescent="0.2">
      <c r="A40" s="1356" t="s">
        <v>321</v>
      </c>
      <c r="B40" s="917" t="s">
        <v>230</v>
      </c>
      <c r="C40" s="680">
        <f>'24._önkorm_önként'!C40</f>
        <v>15000000</v>
      </c>
      <c r="D40" s="820">
        <f>'24._önkorm_önként'!D40</f>
        <v>15000000</v>
      </c>
      <c r="E40" s="748">
        <f>'24._önkorm_önként'!E40</f>
        <v>0</v>
      </c>
      <c r="F40" s="748">
        <f>'24._önkorm_önként'!F40</f>
        <v>0</v>
      </c>
      <c r="G40" s="748">
        <f>'24._önkorm_önként'!G40</f>
        <v>0</v>
      </c>
      <c r="H40" s="705">
        <f t="shared" si="2"/>
        <v>0</v>
      </c>
      <c r="I40" s="824">
        <f>'24._önkorm_önként'!I40</f>
        <v>0</v>
      </c>
      <c r="J40" s="705">
        <f>'24._önkorm_önként'!J40</f>
        <v>0</v>
      </c>
      <c r="K40" s="705">
        <f>'24._önkorm_önként'!K40</f>
        <v>0</v>
      </c>
      <c r="L40" s="705">
        <f>'24._önkorm_önként'!L40</f>
        <v>0</v>
      </c>
    </row>
    <row r="41" spans="1:12" s="61" customFormat="1" ht="12.2" customHeight="1" x14ac:dyDescent="0.2">
      <c r="A41" s="1356" t="s">
        <v>575</v>
      </c>
      <c r="B41" s="917" t="s">
        <v>671</v>
      </c>
      <c r="C41" s="680">
        <f>'24._önkorm_önként'!C41</f>
        <v>0</v>
      </c>
      <c r="D41" s="820">
        <f>'24._önkorm_önként'!D41</f>
        <v>0</v>
      </c>
      <c r="E41" s="748">
        <f>'24._önkorm_önként'!E41</f>
        <v>0</v>
      </c>
      <c r="F41" s="748">
        <f>'24._önkorm_önként'!F41</f>
        <v>0</v>
      </c>
      <c r="G41" s="748">
        <f>'24._önkorm_önként'!G41</f>
        <v>0</v>
      </c>
      <c r="H41" s="705">
        <f t="shared" si="2"/>
        <v>0</v>
      </c>
      <c r="I41" s="824">
        <f>'24._önkorm_önként'!I41</f>
        <v>0</v>
      </c>
      <c r="J41" s="705">
        <f>'24._önkorm_önként'!J41</f>
        <v>0</v>
      </c>
      <c r="K41" s="705">
        <f>'24._önkorm_önként'!K41</f>
        <v>0</v>
      </c>
      <c r="L41" s="705">
        <f>'24._önkorm_önként'!L41</f>
        <v>0</v>
      </c>
    </row>
    <row r="42" spans="1:12" s="61" customFormat="1" ht="12.2" customHeight="1" thickBot="1" x14ac:dyDescent="0.25">
      <c r="A42" s="1356" t="s">
        <v>576</v>
      </c>
      <c r="B42" s="661" t="s">
        <v>117</v>
      </c>
      <c r="C42" s="680">
        <f>'24._önkorm_önként'!C42</f>
        <v>15000000</v>
      </c>
      <c r="D42" s="820">
        <f>'24._önkorm_önként'!D42</f>
        <v>15000000</v>
      </c>
      <c r="E42" s="748">
        <f>'24._önkorm_önként'!E42</f>
        <v>0</v>
      </c>
      <c r="F42" s="748">
        <f>'24._önkorm_önként'!F42</f>
        <v>0</v>
      </c>
      <c r="G42" s="748">
        <f>'24._önkorm_önként'!G42</f>
        <v>0</v>
      </c>
      <c r="H42" s="705">
        <f t="shared" si="2"/>
        <v>0</v>
      </c>
      <c r="I42" s="824">
        <f>'24._önkorm_önként'!I42</f>
        <v>0</v>
      </c>
      <c r="J42" s="705">
        <f>'24._önkorm_önként'!J42</f>
        <v>0</v>
      </c>
      <c r="K42" s="705">
        <f>'24._önkorm_önként'!K42</f>
        <v>0</v>
      </c>
      <c r="L42" s="705">
        <f>'24._önkorm_önként'!L42</f>
        <v>0</v>
      </c>
    </row>
    <row r="43" spans="1:12" s="61" customFormat="1" ht="12.2" customHeight="1" thickBot="1" x14ac:dyDescent="0.25">
      <c r="A43" s="13" t="s">
        <v>15</v>
      </c>
      <c r="B43" s="79" t="s">
        <v>600</v>
      </c>
      <c r="C43" s="139">
        <f>SUM(C44:C54)</f>
        <v>126378556</v>
      </c>
      <c r="D43" s="326">
        <f t="shared" ref="D43:K43" si="15">SUM(D44:D54)</f>
        <v>126378556</v>
      </c>
      <c r="E43" s="745">
        <f t="shared" si="15"/>
        <v>0</v>
      </c>
      <c r="F43" s="745">
        <f t="shared" si="15"/>
        <v>0</v>
      </c>
      <c r="G43" s="745">
        <f t="shared" si="15"/>
        <v>0</v>
      </c>
      <c r="H43" s="32">
        <f t="shared" si="2"/>
        <v>0</v>
      </c>
      <c r="I43" s="823">
        <f t="shared" si="15"/>
        <v>0</v>
      </c>
      <c r="J43" s="32">
        <f t="shared" si="15"/>
        <v>0</v>
      </c>
      <c r="K43" s="32">
        <f t="shared" si="15"/>
        <v>0</v>
      </c>
      <c r="L43" s="32">
        <f t="shared" ref="L43" si="16">SUM(L44:L54)</f>
        <v>0</v>
      </c>
    </row>
    <row r="44" spans="1:12" s="61" customFormat="1" ht="12.2" customHeight="1" x14ac:dyDescent="0.2">
      <c r="A44" s="11" t="s">
        <v>99</v>
      </c>
      <c r="B44" s="916" t="s">
        <v>142</v>
      </c>
      <c r="C44" s="140">
        <f>'24._önkorm_önként'!C44+'25._Int össz_önk'!C12</f>
        <v>0</v>
      </c>
      <c r="D44" s="324">
        <f>'24._önkorm_önként'!D44+'25._Int össz_önk'!D12</f>
        <v>0</v>
      </c>
      <c r="E44" s="746">
        <f>'24._önkorm_önként'!E44+'25._Int össz_önk'!E12</f>
        <v>0</v>
      </c>
      <c r="F44" s="746">
        <f>'24._önkorm_önként'!F44+'25._Int össz_önk'!F12</f>
        <v>0</v>
      </c>
      <c r="G44" s="746">
        <f>'24._önkorm_önként'!G44+'25._Int össz_önk'!G12</f>
        <v>0</v>
      </c>
      <c r="H44" s="15">
        <f t="shared" si="2"/>
        <v>0</v>
      </c>
      <c r="I44" s="821">
        <f>'24._önkorm_önként'!I44+'25._Int össz_önk'!I12</f>
        <v>0</v>
      </c>
      <c r="J44" s="15">
        <f>'24._önkorm_önként'!J44+'25._Int össz_önk'!J12</f>
        <v>0</v>
      </c>
      <c r="K44" s="15">
        <f>'24._önkorm_önként'!K44+'25._Int össz_önk'!K12</f>
        <v>0</v>
      </c>
      <c r="L44" s="15">
        <f>'24._önkorm_önként'!L44+'25._Int össz_önk'!L12</f>
        <v>0</v>
      </c>
    </row>
    <row r="45" spans="1:12" s="61" customFormat="1" ht="12.2" customHeight="1" x14ac:dyDescent="0.2">
      <c r="A45" s="1355" t="s">
        <v>100</v>
      </c>
      <c r="B45" s="917" t="s">
        <v>143</v>
      </c>
      <c r="C45" s="531">
        <f>'24._önkorm_önként'!C45+'25._Int össz_önk'!C13</f>
        <v>39592704</v>
      </c>
      <c r="D45" s="456">
        <f>'24._önkorm_önként'!D45+'25._Int össz_önk'!D13</f>
        <v>39592704</v>
      </c>
      <c r="E45" s="747">
        <f>'24._önkorm_önként'!E45+'25._Int össz_önk'!E13</f>
        <v>0</v>
      </c>
      <c r="F45" s="747">
        <f>'24._önkorm_önként'!F45+'25._Int össz_önk'!F13</f>
        <v>0</v>
      </c>
      <c r="G45" s="747">
        <f>'24._önkorm_önként'!G45+'25._Int össz_önk'!G13</f>
        <v>0</v>
      </c>
      <c r="H45" s="458">
        <f t="shared" si="2"/>
        <v>0</v>
      </c>
      <c r="I45" s="822">
        <f>'24._önkorm_önként'!I45+'25._Int össz_önk'!I13</f>
        <v>0</v>
      </c>
      <c r="J45" s="458">
        <f>'24._önkorm_önként'!J45+'25._Int össz_önk'!J13</f>
        <v>0</v>
      </c>
      <c r="K45" s="458">
        <f>'24._önkorm_önként'!K45+'25._Int össz_önk'!K13</f>
        <v>0</v>
      </c>
      <c r="L45" s="458">
        <f>'24._önkorm_önként'!L45+'25._Int össz_önk'!L13</f>
        <v>0</v>
      </c>
    </row>
    <row r="46" spans="1:12" s="61" customFormat="1" ht="12.2" customHeight="1" x14ac:dyDescent="0.2">
      <c r="A46" s="1355" t="s">
        <v>163</v>
      </c>
      <c r="B46" s="917" t="s">
        <v>273</v>
      </c>
      <c r="C46" s="531">
        <f>'24._önkorm_önként'!C46+'25._Int össz_önk'!C14</f>
        <v>0</v>
      </c>
      <c r="D46" s="456">
        <f>'24._önkorm_önként'!D46+'25._Int össz_önk'!D14</f>
        <v>0</v>
      </c>
      <c r="E46" s="747">
        <f>'24._önkorm_önként'!E46+'25._Int össz_önk'!E14</f>
        <v>0</v>
      </c>
      <c r="F46" s="747">
        <f>'24._önkorm_önként'!F46+'25._Int össz_önk'!F14</f>
        <v>0</v>
      </c>
      <c r="G46" s="747">
        <f>'24._önkorm_önként'!G46+'25._Int össz_önk'!G14</f>
        <v>0</v>
      </c>
      <c r="H46" s="458">
        <f t="shared" si="2"/>
        <v>0</v>
      </c>
      <c r="I46" s="822">
        <f>'24._önkorm_önként'!I46+'25._Int össz_önk'!I14</f>
        <v>0</v>
      </c>
      <c r="J46" s="458">
        <f>'24._önkorm_önként'!J46+'25._Int össz_önk'!J14</f>
        <v>0</v>
      </c>
      <c r="K46" s="458">
        <f>'24._önkorm_önként'!K46+'25._Int össz_önk'!K14</f>
        <v>0</v>
      </c>
      <c r="L46" s="458">
        <f>'24._önkorm_önként'!L46+'25._Int össz_önk'!L14</f>
        <v>0</v>
      </c>
    </row>
    <row r="47" spans="1:12" s="61" customFormat="1" ht="12.2" customHeight="1" x14ac:dyDescent="0.2">
      <c r="A47" s="1355" t="s">
        <v>199</v>
      </c>
      <c r="B47" s="917" t="s">
        <v>145</v>
      </c>
      <c r="C47" s="531">
        <f>'24._önkorm_önként'!C47+'25._Int össz_önk'!C15</f>
        <v>0</v>
      </c>
      <c r="D47" s="456">
        <f>'24._önkorm_önként'!D47+'25._Int össz_önk'!D15</f>
        <v>0</v>
      </c>
      <c r="E47" s="747">
        <f>'24._önkorm_önként'!E47+'25._Int össz_önk'!E15</f>
        <v>0</v>
      </c>
      <c r="F47" s="747">
        <f>'24._önkorm_önként'!F47+'25._Int össz_önk'!F15</f>
        <v>0</v>
      </c>
      <c r="G47" s="747">
        <f>'24._önkorm_önként'!G47+'25._Int össz_önk'!G15</f>
        <v>0</v>
      </c>
      <c r="H47" s="458">
        <f t="shared" si="2"/>
        <v>0</v>
      </c>
      <c r="I47" s="822">
        <f>'24._önkorm_önként'!I47+'25._Int össz_önk'!I15</f>
        <v>0</v>
      </c>
      <c r="J47" s="458">
        <f>'24._önkorm_önként'!J47+'25._Int össz_önk'!J15</f>
        <v>0</v>
      </c>
      <c r="K47" s="458">
        <f>'24._önkorm_önként'!K47+'25._Int össz_önk'!K15</f>
        <v>0</v>
      </c>
      <c r="L47" s="458">
        <f>'24._önkorm_önként'!L47+'25._Int össz_önk'!L15</f>
        <v>0</v>
      </c>
    </row>
    <row r="48" spans="1:12" s="61" customFormat="1" ht="12.2" customHeight="1" x14ac:dyDescent="0.2">
      <c r="A48" s="1355" t="s">
        <v>281</v>
      </c>
      <c r="B48" s="917" t="s">
        <v>147</v>
      </c>
      <c r="C48" s="531">
        <f>'24._önkorm_önként'!C48+'25._Int össz_önk'!C16</f>
        <v>72814840</v>
      </c>
      <c r="D48" s="456">
        <f>'24._önkorm_önként'!D48+'25._Int össz_önk'!D16</f>
        <v>72814840</v>
      </c>
      <c r="E48" s="747">
        <f>'24._önkorm_önként'!E48+'25._Int össz_önk'!E16</f>
        <v>0</v>
      </c>
      <c r="F48" s="747">
        <f>'24._önkorm_önként'!F48+'25._Int össz_önk'!F16</f>
        <v>0</v>
      </c>
      <c r="G48" s="747">
        <f>'24._önkorm_önként'!G48+'25._Int össz_önk'!G16</f>
        <v>0</v>
      </c>
      <c r="H48" s="458">
        <f t="shared" si="2"/>
        <v>0</v>
      </c>
      <c r="I48" s="822">
        <f>'24._önkorm_önként'!I48+'25._Int össz_önk'!I16</f>
        <v>0</v>
      </c>
      <c r="J48" s="458">
        <f>'24._önkorm_önként'!J48+'25._Int össz_önk'!J16</f>
        <v>0</v>
      </c>
      <c r="K48" s="458">
        <f>'24._önkorm_önként'!K48+'25._Int össz_önk'!K16</f>
        <v>0</v>
      </c>
      <c r="L48" s="458">
        <f>'24._önkorm_önként'!L48+'25._Int össz_önk'!L16</f>
        <v>0</v>
      </c>
    </row>
    <row r="49" spans="1:12" s="61" customFormat="1" ht="12.2" customHeight="1" x14ac:dyDescent="0.2">
      <c r="A49" s="1355" t="s">
        <v>577</v>
      </c>
      <c r="B49" s="917" t="s">
        <v>202</v>
      </c>
      <c r="C49" s="531">
        <f>'24._önkorm_önként'!C49+'25._Int össz_önk'!C17</f>
        <v>1651012</v>
      </c>
      <c r="D49" s="456">
        <f>'24._önkorm_önként'!D49+'25._Int össz_önk'!D17</f>
        <v>1651012</v>
      </c>
      <c r="E49" s="747">
        <f>'24._önkorm_önként'!E49+'25._Int össz_önk'!E17</f>
        <v>0</v>
      </c>
      <c r="F49" s="747">
        <f>'24._önkorm_önként'!F49+'25._Int össz_önk'!F17</f>
        <v>0</v>
      </c>
      <c r="G49" s="747">
        <f>'24._önkorm_önként'!G49+'25._Int össz_önk'!G17</f>
        <v>0</v>
      </c>
      <c r="H49" s="458">
        <f t="shared" si="2"/>
        <v>0</v>
      </c>
      <c r="I49" s="822">
        <f>'24._önkorm_önként'!I49+'25._Int össz_önk'!I17</f>
        <v>0</v>
      </c>
      <c r="J49" s="458">
        <f>'24._önkorm_önként'!J49+'25._Int össz_önk'!J17</f>
        <v>0</v>
      </c>
      <c r="K49" s="458">
        <f>'24._önkorm_önként'!K49+'25._Int össz_önk'!K17</f>
        <v>0</v>
      </c>
      <c r="L49" s="458">
        <f>'24._önkorm_önként'!L49+'25._Int össz_önk'!L17</f>
        <v>0</v>
      </c>
    </row>
    <row r="50" spans="1:12" s="61" customFormat="1" ht="12.2" customHeight="1" x14ac:dyDescent="0.2">
      <c r="A50" s="1355" t="s">
        <v>578</v>
      </c>
      <c r="B50" s="917" t="s">
        <v>203</v>
      </c>
      <c r="C50" s="531">
        <f>'24._önkorm_önként'!C50+'25._Int össz_önk'!C18</f>
        <v>0</v>
      </c>
      <c r="D50" s="456">
        <f>'24._önkorm_önként'!D50+'25._Int össz_önk'!D18</f>
        <v>0</v>
      </c>
      <c r="E50" s="747">
        <f>'24._önkorm_önként'!E50+'25._Int össz_önk'!E18</f>
        <v>0</v>
      </c>
      <c r="F50" s="747">
        <f>'24._önkorm_önként'!F50+'25._Int össz_önk'!F18</f>
        <v>0</v>
      </c>
      <c r="G50" s="747">
        <f>'24._önkorm_önként'!G50+'25._Int össz_önk'!G18</f>
        <v>0</v>
      </c>
      <c r="H50" s="458">
        <f t="shared" si="2"/>
        <v>0</v>
      </c>
      <c r="I50" s="822">
        <f>'24._önkorm_önként'!I50+'25._Int össz_önk'!I18</f>
        <v>0</v>
      </c>
      <c r="J50" s="458">
        <f>'24._önkorm_önként'!J50+'25._Int össz_önk'!J18</f>
        <v>0</v>
      </c>
      <c r="K50" s="458">
        <f>'24._önkorm_önként'!K50+'25._Int össz_önk'!K18</f>
        <v>0</v>
      </c>
      <c r="L50" s="458">
        <f>'24._önkorm_önként'!L50+'25._Int össz_önk'!L18</f>
        <v>0</v>
      </c>
    </row>
    <row r="51" spans="1:12" s="61" customFormat="1" ht="12.2" customHeight="1" x14ac:dyDescent="0.2">
      <c r="A51" s="1355" t="s">
        <v>579</v>
      </c>
      <c r="B51" s="917" t="s">
        <v>301</v>
      </c>
      <c r="C51" s="531">
        <f>'24._önkorm_önként'!C51+'25._Int össz_önk'!C19</f>
        <v>0</v>
      </c>
      <c r="D51" s="456">
        <f>'24._önkorm_önként'!D51+'25._Int össz_önk'!D19</f>
        <v>0</v>
      </c>
      <c r="E51" s="747">
        <f>'24._önkorm_önként'!E51+'25._Int össz_önk'!E19</f>
        <v>0</v>
      </c>
      <c r="F51" s="747">
        <f>'24._önkorm_önként'!F51+'25._Int össz_önk'!F19</f>
        <v>0</v>
      </c>
      <c r="G51" s="747">
        <f>'24._önkorm_önként'!G51+'25._Int össz_önk'!G19</f>
        <v>0</v>
      </c>
      <c r="H51" s="458">
        <f t="shared" si="2"/>
        <v>0</v>
      </c>
      <c r="I51" s="822">
        <f>'24._önkorm_önként'!I51+'25._Int össz_önk'!I19</f>
        <v>0</v>
      </c>
      <c r="J51" s="458">
        <f>'24._önkorm_önként'!J51+'25._Int össz_önk'!J19</f>
        <v>0</v>
      </c>
      <c r="K51" s="458">
        <f>'24._önkorm_önként'!K51+'25._Int össz_önk'!K19</f>
        <v>0</v>
      </c>
      <c r="L51" s="458">
        <f>'24._önkorm_önként'!L51+'25._Int össz_önk'!L19</f>
        <v>0</v>
      </c>
    </row>
    <row r="52" spans="1:12" s="61" customFormat="1" ht="12.2" customHeight="1" x14ac:dyDescent="0.2">
      <c r="A52" s="1355" t="s">
        <v>580</v>
      </c>
      <c r="B52" s="917" t="s">
        <v>154</v>
      </c>
      <c r="C52" s="532">
        <f>'24._önkorm_önként'!C52+'25._Int össz_önk'!C20</f>
        <v>0</v>
      </c>
      <c r="D52" s="457">
        <f>'24._önkorm_önként'!D52+'25._Int össz_önk'!D20</f>
        <v>0</v>
      </c>
      <c r="E52" s="752">
        <f>'24._önkorm_önként'!E52+'25._Int össz_önk'!E20</f>
        <v>0</v>
      </c>
      <c r="F52" s="752">
        <f>'24._önkorm_önként'!F52+'25._Int össz_önk'!F20</f>
        <v>0</v>
      </c>
      <c r="G52" s="752">
        <f>'24._önkorm_önként'!G52+'25._Int össz_önk'!G20</f>
        <v>0</v>
      </c>
      <c r="H52" s="459">
        <f t="shared" si="2"/>
        <v>0</v>
      </c>
      <c r="I52" s="868">
        <f>'24._önkorm_önként'!I52+'25._Int össz_önk'!I20</f>
        <v>0</v>
      </c>
      <c r="J52" s="459">
        <f>'24._önkorm_önként'!J52+'25._Int össz_önk'!J20</f>
        <v>0</v>
      </c>
      <c r="K52" s="459">
        <f>'24._önkorm_önként'!K52+'25._Int össz_önk'!K20</f>
        <v>0</v>
      </c>
      <c r="L52" s="459">
        <f>'24._önkorm_önként'!L52+'25._Int össz_önk'!L20</f>
        <v>0</v>
      </c>
    </row>
    <row r="53" spans="1:12" s="61" customFormat="1" ht="12.2" customHeight="1" x14ac:dyDescent="0.2">
      <c r="A53" s="1356" t="s">
        <v>581</v>
      </c>
      <c r="B53" s="661" t="s">
        <v>274</v>
      </c>
      <c r="C53" s="532">
        <f>'24._önkorm_önként'!C53+'25._Int össz_önk'!C21</f>
        <v>0</v>
      </c>
      <c r="D53" s="457">
        <f>'24._önkorm_önként'!D53+'25._Int össz_önk'!D21</f>
        <v>0</v>
      </c>
      <c r="E53" s="752">
        <f>'24._önkorm_önként'!E53+'25._Int össz_önk'!E21</f>
        <v>0</v>
      </c>
      <c r="F53" s="752">
        <f>'24._önkorm_önként'!F53+'25._Int össz_önk'!F21</f>
        <v>0</v>
      </c>
      <c r="G53" s="752">
        <f>'24._önkorm_önként'!G53+'25._Int össz_önk'!G21</f>
        <v>0</v>
      </c>
      <c r="H53" s="459">
        <f t="shared" si="2"/>
        <v>0</v>
      </c>
      <c r="I53" s="868">
        <f>'24._önkorm_önként'!I53+'25._Int össz_önk'!I21</f>
        <v>0</v>
      </c>
      <c r="J53" s="459">
        <f>'24._önkorm_önként'!J53+'25._Int össz_önk'!J21</f>
        <v>0</v>
      </c>
      <c r="K53" s="459">
        <f>'24._önkorm_önként'!K53+'25._Int össz_önk'!K21</f>
        <v>0</v>
      </c>
      <c r="L53" s="459">
        <f>'24._önkorm_önként'!L53+'25._Int össz_önk'!L21</f>
        <v>0</v>
      </c>
    </row>
    <row r="54" spans="1:12" s="61" customFormat="1" ht="12.2" customHeight="1" thickBot="1" x14ac:dyDescent="0.25">
      <c r="A54" s="1356" t="s">
        <v>582</v>
      </c>
      <c r="B54" s="661" t="s">
        <v>156</v>
      </c>
      <c r="C54" s="1429">
        <f>'24._önkorm_önként'!C54+'25._Int össz_önk'!C22</f>
        <v>12320000</v>
      </c>
      <c r="D54" s="863">
        <f>'24._önkorm_önként'!D54+'25._Int össz_önk'!D22</f>
        <v>12320000</v>
      </c>
      <c r="E54" s="750">
        <f>'24._önkorm_önként'!E54+'25._Int össz_önk'!E22</f>
        <v>0</v>
      </c>
      <c r="F54" s="750">
        <f>'24._önkorm_önként'!F54+'25._Int össz_önk'!F22</f>
        <v>0</v>
      </c>
      <c r="G54" s="750">
        <f>'24._önkorm_önként'!G54+'25._Int össz_önk'!G22</f>
        <v>0</v>
      </c>
      <c r="H54" s="706">
        <f t="shared" si="2"/>
        <v>0</v>
      </c>
      <c r="I54" s="869">
        <f>'24._önkorm_önként'!I54+'25._Int össz_önk'!I22</f>
        <v>0</v>
      </c>
      <c r="J54" s="706">
        <f>'24._önkorm_önként'!J54+'25._Int össz_önk'!J22</f>
        <v>0</v>
      </c>
      <c r="K54" s="706">
        <f>'24._önkorm_önként'!K54+'25._Int össz_önk'!K22</f>
        <v>0</v>
      </c>
      <c r="L54" s="706">
        <f>'24._önkorm_önként'!L54+'25._Int össz_önk'!L22</f>
        <v>0</v>
      </c>
    </row>
    <row r="55" spans="1:12" s="61" customFormat="1" ht="12.2" customHeight="1" thickBot="1" x14ac:dyDescent="0.25">
      <c r="A55" s="13" t="s">
        <v>16</v>
      </c>
      <c r="B55" s="79" t="s">
        <v>583</v>
      </c>
      <c r="C55" s="139">
        <f>SUM(C56:C60)</f>
        <v>0</v>
      </c>
      <c r="D55" s="326">
        <f t="shared" ref="D55:K55" si="17">SUM(D56:D60)</f>
        <v>0</v>
      </c>
      <c r="E55" s="745">
        <f t="shared" si="17"/>
        <v>0</v>
      </c>
      <c r="F55" s="745">
        <f t="shared" si="17"/>
        <v>0</v>
      </c>
      <c r="G55" s="745">
        <f t="shared" si="17"/>
        <v>0</v>
      </c>
      <c r="H55" s="32">
        <f t="shared" si="2"/>
        <v>0</v>
      </c>
      <c r="I55" s="823">
        <f t="shared" si="17"/>
        <v>0</v>
      </c>
      <c r="J55" s="32">
        <f t="shared" si="17"/>
        <v>0</v>
      </c>
      <c r="K55" s="32">
        <f t="shared" si="17"/>
        <v>0</v>
      </c>
      <c r="L55" s="32">
        <f t="shared" ref="L55" si="18">SUM(L56:L60)</f>
        <v>0</v>
      </c>
    </row>
    <row r="56" spans="1:12" s="61" customFormat="1" ht="12.2" customHeight="1" x14ac:dyDescent="0.2">
      <c r="A56" s="11" t="s">
        <v>88</v>
      </c>
      <c r="B56" s="916" t="s">
        <v>166</v>
      </c>
      <c r="C56" s="142">
        <f>'24._önkorm_önként'!C56+'25._Int össz_önk'!C34</f>
        <v>0</v>
      </c>
      <c r="D56" s="346">
        <f>'24._önkorm_önként'!D56+'25._Int össz_önk'!D34</f>
        <v>0</v>
      </c>
      <c r="E56" s="751">
        <f>'24._önkorm_önként'!E56+'25._Int össz_önk'!E34</f>
        <v>0</v>
      </c>
      <c r="F56" s="751">
        <f>'24._önkorm_önként'!F56+'25._Int össz_önk'!F34</f>
        <v>0</v>
      </c>
      <c r="G56" s="751">
        <f>'24._önkorm_önként'!G56+'25._Int össz_önk'!G34</f>
        <v>0</v>
      </c>
      <c r="H56" s="27">
        <f t="shared" si="2"/>
        <v>0</v>
      </c>
      <c r="I56" s="870">
        <f>'24._önkorm_önként'!I56+'25._Int össz_önk'!I34</f>
        <v>0</v>
      </c>
      <c r="J56" s="27">
        <f>'24._önkorm_önként'!J56+'25._Int össz_önk'!J34</f>
        <v>0</v>
      </c>
      <c r="K56" s="27">
        <f>'24._önkorm_önként'!K56+'25._Int össz_önk'!K34</f>
        <v>0</v>
      </c>
      <c r="L56" s="27">
        <f>'24._önkorm_önként'!L56+'25._Int össz_önk'!L34</f>
        <v>0</v>
      </c>
    </row>
    <row r="57" spans="1:12" s="61" customFormat="1" ht="12.2" customHeight="1" x14ac:dyDescent="0.2">
      <c r="A57" s="1355" t="s">
        <v>101</v>
      </c>
      <c r="B57" s="917" t="s">
        <v>167</v>
      </c>
      <c r="C57" s="532">
        <f>'24._önkorm_önként'!C57+'25._Int össz_önk'!C35</f>
        <v>0</v>
      </c>
      <c r="D57" s="457">
        <f>'24._önkorm_önként'!D57+'25._Int össz_önk'!D35</f>
        <v>0</v>
      </c>
      <c r="E57" s="752">
        <f>'24._önkorm_önként'!E57+'25._Int össz_önk'!E35</f>
        <v>0</v>
      </c>
      <c r="F57" s="752">
        <f>'24._önkorm_önként'!F57+'25._Int össz_önk'!F35</f>
        <v>0</v>
      </c>
      <c r="G57" s="752">
        <f>'24._önkorm_önként'!G57+'25._Int össz_önk'!G35</f>
        <v>0</v>
      </c>
      <c r="H57" s="459">
        <f t="shared" si="2"/>
        <v>0</v>
      </c>
      <c r="I57" s="868">
        <f>'24._önkorm_önként'!I57+'25._Int össz_önk'!I35</f>
        <v>0</v>
      </c>
      <c r="J57" s="459">
        <f>'24._önkorm_önként'!J57+'25._Int össz_önk'!J35</f>
        <v>0</v>
      </c>
      <c r="K57" s="459">
        <f>'24._önkorm_önként'!K57+'25._Int össz_önk'!K35</f>
        <v>0</v>
      </c>
      <c r="L57" s="459">
        <f>'24._önkorm_önként'!L57+'25._Int össz_önk'!L35</f>
        <v>0</v>
      </c>
    </row>
    <row r="58" spans="1:12" s="61" customFormat="1" ht="12.2" customHeight="1" x14ac:dyDescent="0.2">
      <c r="A58" s="1355" t="s">
        <v>102</v>
      </c>
      <c r="B58" s="917" t="s">
        <v>168</v>
      </c>
      <c r="C58" s="532">
        <f>'24._önkorm_önként'!C58+'25._Int össz_önk'!C36</f>
        <v>0</v>
      </c>
      <c r="D58" s="457">
        <f>'24._önkorm_önként'!D58+'25._Int össz_önk'!D36</f>
        <v>0</v>
      </c>
      <c r="E58" s="752">
        <f>'24._önkorm_önként'!E58+'25._Int össz_önk'!E36</f>
        <v>0</v>
      </c>
      <c r="F58" s="752">
        <f>'24._önkorm_önként'!F58+'25._Int össz_önk'!F36</f>
        <v>0</v>
      </c>
      <c r="G58" s="752">
        <f>'24._önkorm_önként'!G58+'25._Int össz_önk'!G36</f>
        <v>0</v>
      </c>
      <c r="H58" s="459">
        <f t="shared" si="2"/>
        <v>0</v>
      </c>
      <c r="I58" s="868">
        <f>'24._önkorm_önként'!I58+'25._Int össz_önk'!I36</f>
        <v>0</v>
      </c>
      <c r="J58" s="459">
        <f>'24._önkorm_önként'!J58+'25._Int össz_önk'!J36</f>
        <v>0</v>
      </c>
      <c r="K58" s="459">
        <f>'24._önkorm_önként'!K58+'25._Int össz_önk'!K36</f>
        <v>0</v>
      </c>
      <c r="L58" s="459">
        <f>'24._önkorm_önként'!L58+'25._Int össz_önk'!L36</f>
        <v>0</v>
      </c>
    </row>
    <row r="59" spans="1:12" s="61" customFormat="1" ht="12.2" customHeight="1" x14ac:dyDescent="0.2">
      <c r="A59" s="1355" t="s">
        <v>200</v>
      </c>
      <c r="B59" s="917" t="s">
        <v>206</v>
      </c>
      <c r="C59" s="532">
        <f>'24._önkorm_önként'!C59</f>
        <v>0</v>
      </c>
      <c r="D59" s="457">
        <f>'24._önkorm_önként'!D59</f>
        <v>0</v>
      </c>
      <c r="E59" s="752">
        <f>'24._önkorm_önként'!E59</f>
        <v>0</v>
      </c>
      <c r="F59" s="752">
        <f>'24._önkorm_önként'!F59</f>
        <v>0</v>
      </c>
      <c r="G59" s="752">
        <f>'24._önkorm_önként'!G59</f>
        <v>0</v>
      </c>
      <c r="H59" s="459">
        <f t="shared" si="2"/>
        <v>0</v>
      </c>
      <c r="I59" s="868">
        <f>'24._önkorm_önként'!I59</f>
        <v>0</v>
      </c>
      <c r="J59" s="459">
        <f>'24._önkorm_önként'!J59</f>
        <v>0</v>
      </c>
      <c r="K59" s="459">
        <f>'24._önkorm_önként'!K59</f>
        <v>0</v>
      </c>
      <c r="L59" s="459">
        <f>'24._önkorm_önként'!L59</f>
        <v>0</v>
      </c>
    </row>
    <row r="60" spans="1:12" s="61" customFormat="1" ht="12.2" customHeight="1" thickBot="1" x14ac:dyDescent="0.25">
      <c r="A60" s="1356" t="s">
        <v>201</v>
      </c>
      <c r="B60" s="661" t="s">
        <v>208</v>
      </c>
      <c r="C60" s="1429">
        <f>'24._önkorm_önként'!C60</f>
        <v>0</v>
      </c>
      <c r="D60" s="863">
        <f>'24._önkorm_önként'!D60</f>
        <v>0</v>
      </c>
      <c r="E60" s="750">
        <f>'24._önkorm_önként'!E60</f>
        <v>0</v>
      </c>
      <c r="F60" s="750">
        <f>'24._önkorm_önként'!F60</f>
        <v>0</v>
      </c>
      <c r="G60" s="750">
        <f>'24._önkorm_önként'!G60</f>
        <v>0</v>
      </c>
      <c r="H60" s="706">
        <f t="shared" si="2"/>
        <v>0</v>
      </c>
      <c r="I60" s="869">
        <f>'24._önkorm_önként'!I60</f>
        <v>0</v>
      </c>
      <c r="J60" s="706">
        <f>'24._önkorm_önként'!J60</f>
        <v>0</v>
      </c>
      <c r="K60" s="706">
        <f>'24._önkorm_önként'!K60</f>
        <v>0</v>
      </c>
      <c r="L60" s="706">
        <f>'24._önkorm_önként'!L60</f>
        <v>0</v>
      </c>
    </row>
    <row r="61" spans="1:12" s="61" customFormat="1" ht="12.2" customHeight="1" thickBot="1" x14ac:dyDescent="0.25">
      <c r="A61" s="13" t="s">
        <v>17</v>
      </c>
      <c r="B61" s="79" t="s">
        <v>601</v>
      </c>
      <c r="C61" s="139">
        <f>SUM(C62:C63)</f>
        <v>0</v>
      </c>
      <c r="D61" s="326">
        <f t="shared" ref="D61:K61" si="19">SUM(D62:D63)</f>
        <v>0</v>
      </c>
      <c r="E61" s="745">
        <f t="shared" si="19"/>
        <v>0</v>
      </c>
      <c r="F61" s="745">
        <f t="shared" si="19"/>
        <v>0</v>
      </c>
      <c r="G61" s="745">
        <f t="shared" si="19"/>
        <v>0</v>
      </c>
      <c r="H61" s="32">
        <f t="shared" si="2"/>
        <v>0</v>
      </c>
      <c r="I61" s="823">
        <f t="shared" si="19"/>
        <v>0</v>
      </c>
      <c r="J61" s="32">
        <f t="shared" si="19"/>
        <v>0</v>
      </c>
      <c r="K61" s="32">
        <f t="shared" si="19"/>
        <v>0</v>
      </c>
      <c r="L61" s="32">
        <f t="shared" ref="L61" si="20">SUM(L62:L63)</f>
        <v>0</v>
      </c>
    </row>
    <row r="62" spans="1:12" s="61" customFormat="1" ht="12.2" customHeight="1" x14ac:dyDescent="0.2">
      <c r="A62" s="1355" t="s">
        <v>103</v>
      </c>
      <c r="B62" s="917" t="s">
        <v>209</v>
      </c>
      <c r="C62" s="531">
        <f>'24._önkorm_önként'!C62</f>
        <v>0</v>
      </c>
      <c r="D62" s="456">
        <f>'24._önkorm_önként'!D62</f>
        <v>0</v>
      </c>
      <c r="E62" s="747">
        <f>'24._önkorm_önként'!E62</f>
        <v>0</v>
      </c>
      <c r="F62" s="747">
        <f>'24._önkorm_önként'!F62</f>
        <v>0</v>
      </c>
      <c r="G62" s="747">
        <f>'24._önkorm_önként'!G62</f>
        <v>0</v>
      </c>
      <c r="H62" s="458">
        <f t="shared" si="2"/>
        <v>0</v>
      </c>
      <c r="I62" s="822">
        <f>'24._önkorm_önként'!I62</f>
        <v>0</v>
      </c>
      <c r="J62" s="458">
        <f>'24._önkorm_önként'!J62</f>
        <v>0</v>
      </c>
      <c r="K62" s="458">
        <f>'24._önkorm_önként'!K62</f>
        <v>0</v>
      </c>
      <c r="L62" s="458">
        <f>'24._önkorm_önként'!L62</f>
        <v>0</v>
      </c>
    </row>
    <row r="63" spans="1:12" s="61" customFormat="1" ht="12.2" customHeight="1" x14ac:dyDescent="0.2">
      <c r="A63" s="1355" t="s">
        <v>104</v>
      </c>
      <c r="B63" s="917" t="s">
        <v>210</v>
      </c>
      <c r="C63" s="531">
        <f>'24._önkorm_önként'!C63+'25._Int össz_önk'!C37</f>
        <v>0</v>
      </c>
      <c r="D63" s="456">
        <f>'24._önkorm_önként'!D63+'25._Int össz_önk'!D37</f>
        <v>0</v>
      </c>
      <c r="E63" s="747">
        <f>'24._önkorm_önként'!E63+'25._Int össz_önk'!E37</f>
        <v>0</v>
      </c>
      <c r="F63" s="747">
        <f>'24._önkorm_önként'!F63+'25._Int össz_önk'!F37</f>
        <v>0</v>
      </c>
      <c r="G63" s="747">
        <f>'24._önkorm_önként'!G63+'25._Int össz_önk'!G37</f>
        <v>0</v>
      </c>
      <c r="H63" s="458">
        <f t="shared" si="2"/>
        <v>0</v>
      </c>
      <c r="I63" s="822">
        <f>'24._önkorm_önként'!I63+'25._Int össz_önk'!I37</f>
        <v>0</v>
      </c>
      <c r="J63" s="458">
        <f>'24._önkorm_önként'!J63+'25._Int össz_önk'!J37</f>
        <v>0</v>
      </c>
      <c r="K63" s="458">
        <f>'24._önkorm_önként'!K63+'25._Int össz_önk'!K37</f>
        <v>0</v>
      </c>
      <c r="L63" s="458">
        <f>'24._önkorm_önként'!L63+'25._Int össz_önk'!L37</f>
        <v>0</v>
      </c>
    </row>
    <row r="64" spans="1:12" s="61" customFormat="1" ht="12.2" customHeight="1" thickBot="1" x14ac:dyDescent="0.25">
      <c r="A64" s="1356" t="s">
        <v>584</v>
      </c>
      <c r="B64" s="661" t="s">
        <v>616</v>
      </c>
      <c r="C64" s="680">
        <f>'24._önkorm_önként'!C64+'25._Int össz_önk'!C38</f>
        <v>0</v>
      </c>
      <c r="D64" s="820">
        <f>'24._önkorm_önként'!D64+'25._Int össz_önk'!D38</f>
        <v>0</v>
      </c>
      <c r="E64" s="748">
        <f>'24._önkorm_önként'!E64+'25._Int össz_önk'!E38</f>
        <v>0</v>
      </c>
      <c r="F64" s="748">
        <f>'24._önkorm_önként'!F64+'25._Int össz_önk'!F38</f>
        <v>0</v>
      </c>
      <c r="G64" s="748">
        <f>'24._önkorm_önként'!G64+'25._Int össz_önk'!G38</f>
        <v>0</v>
      </c>
      <c r="H64" s="705">
        <f t="shared" si="2"/>
        <v>0</v>
      </c>
      <c r="I64" s="824">
        <f>'24._önkorm_önként'!I64+'25._Int össz_önk'!I38</f>
        <v>0</v>
      </c>
      <c r="J64" s="705">
        <f>'24._önkorm_önként'!J64+'25._Int össz_önk'!J38</f>
        <v>0</v>
      </c>
      <c r="K64" s="705">
        <f>'24._önkorm_önként'!K64+'25._Int össz_önk'!K38</f>
        <v>0</v>
      </c>
      <c r="L64" s="705">
        <f>'24._önkorm_önként'!L64+'25._Int össz_önk'!L38</f>
        <v>0</v>
      </c>
    </row>
    <row r="65" spans="1:12" s="61" customFormat="1" ht="12.2" customHeight="1" thickBot="1" x14ac:dyDescent="0.25">
      <c r="A65" s="13" t="s">
        <v>18</v>
      </c>
      <c r="B65" s="479" t="s">
        <v>378</v>
      </c>
      <c r="C65" s="139">
        <f>SUM(C66:C67)</f>
        <v>0</v>
      </c>
      <c r="D65" s="326">
        <f t="shared" ref="D65:K65" si="21">SUM(D66:D67)</f>
        <v>0</v>
      </c>
      <c r="E65" s="745">
        <f t="shared" si="21"/>
        <v>0</v>
      </c>
      <c r="F65" s="745">
        <f t="shared" si="21"/>
        <v>0</v>
      </c>
      <c r="G65" s="745">
        <f t="shared" si="21"/>
        <v>0</v>
      </c>
      <c r="H65" s="32">
        <f t="shared" si="2"/>
        <v>0</v>
      </c>
      <c r="I65" s="823">
        <f t="shared" si="21"/>
        <v>0</v>
      </c>
      <c r="J65" s="32">
        <f t="shared" si="21"/>
        <v>0</v>
      </c>
      <c r="K65" s="32">
        <f t="shared" si="21"/>
        <v>0</v>
      </c>
      <c r="L65" s="32">
        <f t="shared" ref="L65" si="22">SUM(L66:L67)</f>
        <v>0</v>
      </c>
    </row>
    <row r="66" spans="1:12" s="61" customFormat="1" ht="12.2" customHeight="1" x14ac:dyDescent="0.2">
      <c r="A66" s="11" t="s">
        <v>106</v>
      </c>
      <c r="B66" s="917" t="s">
        <v>211</v>
      </c>
      <c r="C66" s="532">
        <f>'24._önkorm_önként'!C66+'25._Int össz_önk'!C40</f>
        <v>0</v>
      </c>
      <c r="D66" s="457">
        <f>'24._önkorm_önként'!D66+'25._Int össz_önk'!D40</f>
        <v>0</v>
      </c>
      <c r="E66" s="752">
        <f>'24._önkorm_önként'!E66+'25._Int össz_önk'!E40</f>
        <v>0</v>
      </c>
      <c r="F66" s="752">
        <f>'24._önkorm_önként'!F66+'25._Int össz_önk'!F40</f>
        <v>0</v>
      </c>
      <c r="G66" s="752">
        <f>'24._önkorm_önként'!G66+'25._Int össz_önk'!G40</f>
        <v>0</v>
      </c>
      <c r="H66" s="459">
        <f t="shared" si="2"/>
        <v>0</v>
      </c>
      <c r="I66" s="868">
        <f>'24._önkorm_önként'!I66+'25._Int össz_önk'!I40</f>
        <v>0</v>
      </c>
      <c r="J66" s="459">
        <f>'24._önkorm_önként'!J66+'25._Int össz_önk'!J40</f>
        <v>0</v>
      </c>
      <c r="K66" s="459">
        <f>'24._önkorm_önként'!K66+'25._Int össz_önk'!K40</f>
        <v>0</v>
      </c>
      <c r="L66" s="459">
        <f>'24._önkorm_önként'!L66+'25._Int össz_önk'!L40</f>
        <v>0</v>
      </c>
    </row>
    <row r="67" spans="1:12" s="61" customFormat="1" ht="12.2" customHeight="1" x14ac:dyDescent="0.2">
      <c r="A67" s="1355" t="s">
        <v>107</v>
      </c>
      <c r="B67" s="917" t="s">
        <v>212</v>
      </c>
      <c r="C67" s="532">
        <f>'24._önkorm_önként'!C67+'25._Int össz_önk'!C41</f>
        <v>0</v>
      </c>
      <c r="D67" s="457">
        <f>'24._önkorm_önként'!D67+'25._Int össz_önk'!D41</f>
        <v>0</v>
      </c>
      <c r="E67" s="752">
        <f>'24._önkorm_önként'!E67+'25._Int össz_önk'!E41</f>
        <v>0</v>
      </c>
      <c r="F67" s="752">
        <f>'24._önkorm_önként'!F67+'25._Int össz_önk'!F41</f>
        <v>0</v>
      </c>
      <c r="G67" s="752">
        <f>'24._önkorm_önként'!G67+'25._Int össz_önk'!G41</f>
        <v>0</v>
      </c>
      <c r="H67" s="459">
        <f t="shared" si="2"/>
        <v>0</v>
      </c>
      <c r="I67" s="868">
        <f>'24._önkorm_önként'!I67+'25._Int össz_önk'!I41</f>
        <v>0</v>
      </c>
      <c r="J67" s="459">
        <f>'24._önkorm_önként'!J67+'25._Int össz_önk'!J41</f>
        <v>0</v>
      </c>
      <c r="K67" s="459">
        <f>'24._önkorm_önként'!K67+'25._Int össz_önk'!K41</f>
        <v>0</v>
      </c>
      <c r="L67" s="459">
        <f>'24._önkorm_önként'!L67+'25._Int össz_önk'!L41</f>
        <v>0</v>
      </c>
    </row>
    <row r="68" spans="1:12" s="61" customFormat="1" ht="12.2" customHeight="1" thickBot="1" x14ac:dyDescent="0.25">
      <c r="A68" s="301" t="s">
        <v>322</v>
      </c>
      <c r="B68" s="918" t="s">
        <v>366</v>
      </c>
      <c r="C68" s="532">
        <f>'24._önkorm_önként'!C68+'25._Int össz_önk'!C42</f>
        <v>0</v>
      </c>
      <c r="D68" s="457">
        <f>'24._önkorm_önként'!D68+'25._Int össz_önk'!D42</f>
        <v>0</v>
      </c>
      <c r="E68" s="752">
        <f>'24._önkorm_önként'!E68+'25._Int össz_önk'!E42</f>
        <v>0</v>
      </c>
      <c r="F68" s="752">
        <f>'24._önkorm_önként'!F68+'25._Int össz_önk'!F42</f>
        <v>0</v>
      </c>
      <c r="G68" s="752">
        <f>'24._önkorm_önként'!G68+'25._Int össz_önk'!G42</f>
        <v>0</v>
      </c>
      <c r="H68" s="459">
        <f t="shared" si="2"/>
        <v>0</v>
      </c>
      <c r="I68" s="868">
        <f>'24._önkorm_önként'!I68+'25._Int össz_önk'!I42</f>
        <v>0</v>
      </c>
      <c r="J68" s="459">
        <f>'24._önkorm_önként'!J68+'25._Int össz_önk'!J42</f>
        <v>0</v>
      </c>
      <c r="K68" s="459">
        <f>'24._önkorm_önként'!K68+'25._Int össz_önk'!K42</f>
        <v>0</v>
      </c>
      <c r="L68" s="459">
        <f>'24._önkorm_önként'!L68+'25._Int össz_önk'!L42</f>
        <v>0</v>
      </c>
    </row>
    <row r="69" spans="1:12" s="61" customFormat="1" ht="12.2" customHeight="1" thickBot="1" x14ac:dyDescent="0.25">
      <c r="A69" s="480" t="s">
        <v>19</v>
      </c>
      <c r="B69" s="919" t="s">
        <v>602</v>
      </c>
      <c r="C69" s="1428">
        <f>+C13+C27+C33+C43+C55+C61+C65</f>
        <v>3368785164</v>
      </c>
      <c r="D69" s="327">
        <f t="shared" ref="D69:K69" si="23">+D13+D27+D33+D43+D55+D61+D65</f>
        <v>3415725198</v>
      </c>
      <c r="E69" s="712">
        <f t="shared" si="23"/>
        <v>0</v>
      </c>
      <c r="F69" s="712">
        <f t="shared" si="23"/>
        <v>0</v>
      </c>
      <c r="G69" s="712">
        <f t="shared" si="23"/>
        <v>0</v>
      </c>
      <c r="H69" s="81">
        <f>+D69-C69</f>
        <v>46940034</v>
      </c>
      <c r="I69" s="831">
        <f t="shared" si="23"/>
        <v>0</v>
      </c>
      <c r="J69" s="81">
        <f t="shared" si="23"/>
        <v>0</v>
      </c>
      <c r="K69" s="81">
        <f t="shared" si="23"/>
        <v>0</v>
      </c>
      <c r="L69" s="81">
        <f t="shared" ref="L69" si="24">+L13+L21+L27+L33+L43+L55+L61+L65</f>
        <v>0</v>
      </c>
    </row>
    <row r="70" spans="1:12" s="61" customFormat="1" ht="12.2" customHeight="1" thickBot="1" x14ac:dyDescent="0.25">
      <c r="A70" s="70" t="s">
        <v>20</v>
      </c>
      <c r="B70" s="479" t="s">
        <v>603</v>
      </c>
      <c r="C70" s="139">
        <f>SUM(C71:C73)</f>
        <v>0</v>
      </c>
      <c r="D70" s="326">
        <f t="shared" ref="D70:K70" si="25">SUM(D71:D73)</f>
        <v>0</v>
      </c>
      <c r="E70" s="745">
        <f t="shared" si="25"/>
        <v>0</v>
      </c>
      <c r="F70" s="745">
        <f t="shared" si="25"/>
        <v>0</v>
      </c>
      <c r="G70" s="745">
        <f t="shared" si="25"/>
        <v>0</v>
      </c>
      <c r="H70" s="32">
        <f t="shared" si="2"/>
        <v>0</v>
      </c>
      <c r="I70" s="823">
        <f t="shared" si="25"/>
        <v>0</v>
      </c>
      <c r="J70" s="32">
        <f t="shared" si="25"/>
        <v>0</v>
      </c>
      <c r="K70" s="32">
        <f t="shared" si="25"/>
        <v>0</v>
      </c>
      <c r="L70" s="32">
        <f t="shared" ref="L70" si="26">SUM(L71:L73)</f>
        <v>0</v>
      </c>
    </row>
    <row r="71" spans="1:12" s="61" customFormat="1" ht="12.2" customHeight="1" x14ac:dyDescent="0.2">
      <c r="A71" s="11" t="s">
        <v>170</v>
      </c>
      <c r="B71" s="916" t="s">
        <v>214</v>
      </c>
      <c r="C71" s="532">
        <f>'24._önkorm_önként'!C71</f>
        <v>0</v>
      </c>
      <c r="D71" s="457">
        <f>'24._önkorm_önként'!D71</f>
        <v>0</v>
      </c>
      <c r="E71" s="752">
        <f>'24._önkorm_önként'!E71</f>
        <v>0</v>
      </c>
      <c r="F71" s="752">
        <f>'24._önkorm_önként'!F71</f>
        <v>0</v>
      </c>
      <c r="G71" s="752">
        <f>'24._önkorm_önként'!G71</f>
        <v>0</v>
      </c>
      <c r="H71" s="459">
        <f t="shared" si="2"/>
        <v>0</v>
      </c>
      <c r="I71" s="868">
        <f>'24._önkorm_önként'!I71</f>
        <v>0</v>
      </c>
      <c r="J71" s="459">
        <f>'24._önkorm_önként'!J71</f>
        <v>0</v>
      </c>
      <c r="K71" s="459">
        <f>'24._önkorm_önként'!K71</f>
        <v>0</v>
      </c>
      <c r="L71" s="459">
        <f>'24._önkorm_önként'!L71</f>
        <v>0</v>
      </c>
    </row>
    <row r="72" spans="1:12" s="61" customFormat="1" ht="12.2" customHeight="1" x14ac:dyDescent="0.2">
      <c r="A72" s="1355" t="s">
        <v>171</v>
      </c>
      <c r="B72" s="917" t="s">
        <v>323</v>
      </c>
      <c r="C72" s="532">
        <f>'24._önkorm_önként'!C72</f>
        <v>0</v>
      </c>
      <c r="D72" s="457">
        <f>'24._önkorm_önként'!D72</f>
        <v>0</v>
      </c>
      <c r="E72" s="752">
        <f>'24._önkorm_önként'!E72</f>
        <v>0</v>
      </c>
      <c r="F72" s="752">
        <f>'24._önkorm_önként'!F72</f>
        <v>0</v>
      </c>
      <c r="G72" s="752">
        <f>'24._önkorm_önként'!G72</f>
        <v>0</v>
      </c>
      <c r="H72" s="459">
        <f t="shared" si="2"/>
        <v>0</v>
      </c>
      <c r="I72" s="868">
        <f>'24._önkorm_önként'!I72</f>
        <v>0</v>
      </c>
      <c r="J72" s="459">
        <f>'24._önkorm_önként'!J72</f>
        <v>0</v>
      </c>
      <c r="K72" s="459">
        <f>'24._önkorm_önként'!K72</f>
        <v>0</v>
      </c>
      <c r="L72" s="459">
        <f>'24._önkorm_önként'!L72</f>
        <v>0</v>
      </c>
    </row>
    <row r="73" spans="1:12" s="61" customFormat="1" ht="12.2" customHeight="1" thickBot="1" x14ac:dyDescent="0.25">
      <c r="A73" s="1356" t="s">
        <v>172</v>
      </c>
      <c r="B73" s="917" t="s">
        <v>504</v>
      </c>
      <c r="C73" s="532">
        <f>'24._önkorm_önként'!C73</f>
        <v>0</v>
      </c>
      <c r="D73" s="457">
        <f>'24._önkorm_önként'!D73</f>
        <v>0</v>
      </c>
      <c r="E73" s="752">
        <f>'24._önkorm_önként'!E73</f>
        <v>0</v>
      </c>
      <c r="F73" s="752">
        <f>'24._önkorm_önként'!F73</f>
        <v>0</v>
      </c>
      <c r="G73" s="752">
        <f>'24._önkorm_önként'!G73</f>
        <v>0</v>
      </c>
      <c r="H73" s="459">
        <f t="shared" si="2"/>
        <v>0</v>
      </c>
      <c r="I73" s="868">
        <f>'24._önkorm_önként'!I73</f>
        <v>0</v>
      </c>
      <c r="J73" s="459">
        <f>'24._önkorm_önként'!J73</f>
        <v>0</v>
      </c>
      <c r="K73" s="459">
        <f>'24._önkorm_önként'!K73</f>
        <v>0</v>
      </c>
      <c r="L73" s="459">
        <f>'24._önkorm_önként'!L73</f>
        <v>0</v>
      </c>
    </row>
    <row r="74" spans="1:12" s="61" customFormat="1" ht="12.2" customHeight="1" thickBot="1" x14ac:dyDescent="0.25">
      <c r="A74" s="70" t="s">
        <v>21</v>
      </c>
      <c r="B74" s="479" t="s">
        <v>585</v>
      </c>
      <c r="C74" s="139">
        <f>SUM(C75:C77)</f>
        <v>0</v>
      </c>
      <c r="D74" s="326">
        <f t="shared" ref="D74:K74" si="27">SUM(D75:D77)</f>
        <v>0</v>
      </c>
      <c r="E74" s="745">
        <f t="shared" si="27"/>
        <v>0</v>
      </c>
      <c r="F74" s="745">
        <f t="shared" si="27"/>
        <v>0</v>
      </c>
      <c r="G74" s="745">
        <f t="shared" si="27"/>
        <v>0</v>
      </c>
      <c r="H74" s="32">
        <f t="shared" si="2"/>
        <v>0</v>
      </c>
      <c r="I74" s="823">
        <f t="shared" si="27"/>
        <v>0</v>
      </c>
      <c r="J74" s="32">
        <f t="shared" si="27"/>
        <v>0</v>
      </c>
      <c r="K74" s="32">
        <f t="shared" si="27"/>
        <v>0</v>
      </c>
      <c r="L74" s="32">
        <f t="shared" ref="L74" si="28">SUM(L75:L77)</f>
        <v>0</v>
      </c>
    </row>
    <row r="75" spans="1:12" s="61" customFormat="1" ht="12.2" customHeight="1" x14ac:dyDescent="0.2">
      <c r="A75" s="11" t="s">
        <v>213</v>
      </c>
      <c r="B75" s="916" t="s">
        <v>217</v>
      </c>
      <c r="C75" s="532">
        <f>'24._önkorm_önként'!C75</f>
        <v>0</v>
      </c>
      <c r="D75" s="457">
        <f>'24._önkorm_önként'!D75</f>
        <v>0</v>
      </c>
      <c r="E75" s="752">
        <f>'24._önkorm_önként'!E75</f>
        <v>0</v>
      </c>
      <c r="F75" s="752">
        <f>'24._önkorm_önként'!F75</f>
        <v>0</v>
      </c>
      <c r="G75" s="752">
        <f>'24._önkorm_önként'!G75</f>
        <v>0</v>
      </c>
      <c r="H75" s="459">
        <f t="shared" si="2"/>
        <v>0</v>
      </c>
      <c r="I75" s="868">
        <f>'24._önkorm_önként'!I75</f>
        <v>0</v>
      </c>
      <c r="J75" s="459">
        <f>'24._önkorm_önként'!J75</f>
        <v>0</v>
      </c>
      <c r="K75" s="459">
        <f>'24._önkorm_önként'!K75</f>
        <v>0</v>
      </c>
      <c r="L75" s="459">
        <f>'24._önkorm_önként'!L75</f>
        <v>0</v>
      </c>
    </row>
    <row r="76" spans="1:12" s="61" customFormat="1" ht="12.2" customHeight="1" x14ac:dyDescent="0.2">
      <c r="A76" s="11" t="s">
        <v>614</v>
      </c>
      <c r="B76" s="916" t="s">
        <v>388</v>
      </c>
      <c r="C76" s="532">
        <f>'24._önkorm_önként'!C76</f>
        <v>0</v>
      </c>
      <c r="D76" s="457">
        <f>'24._önkorm_önként'!D76</f>
        <v>0</v>
      </c>
      <c r="E76" s="752">
        <f>'24._önkorm_önként'!E76</f>
        <v>0</v>
      </c>
      <c r="F76" s="752">
        <f>'24._önkorm_önként'!F76</f>
        <v>0</v>
      </c>
      <c r="G76" s="752">
        <f>'24._önkorm_önként'!G76</f>
        <v>0</v>
      </c>
      <c r="H76" s="459">
        <f t="shared" si="2"/>
        <v>0</v>
      </c>
      <c r="I76" s="868">
        <f>'24._önkorm_önként'!I76</f>
        <v>0</v>
      </c>
      <c r="J76" s="459">
        <f>'24._önkorm_önként'!J76</f>
        <v>0</v>
      </c>
      <c r="K76" s="459">
        <f>'24._önkorm_önként'!K76</f>
        <v>0</v>
      </c>
      <c r="L76" s="459">
        <f>'24._önkorm_önként'!L76</f>
        <v>0</v>
      </c>
    </row>
    <row r="77" spans="1:12" s="61" customFormat="1" ht="12.2" customHeight="1" thickBot="1" x14ac:dyDescent="0.25">
      <c r="A77" s="1355" t="s">
        <v>215</v>
      </c>
      <c r="B77" s="917" t="s">
        <v>525</v>
      </c>
      <c r="C77" s="532">
        <f>'24._önkorm_önként'!C77</f>
        <v>0</v>
      </c>
      <c r="D77" s="457">
        <f>'24._önkorm_önként'!D77</f>
        <v>0</v>
      </c>
      <c r="E77" s="752">
        <f>'24._önkorm_önként'!E77</f>
        <v>0</v>
      </c>
      <c r="F77" s="752">
        <f>'24._önkorm_önként'!F77</f>
        <v>0</v>
      </c>
      <c r="G77" s="752">
        <f>'24._önkorm_önként'!G77</f>
        <v>0</v>
      </c>
      <c r="H77" s="459">
        <f t="shared" si="2"/>
        <v>0</v>
      </c>
      <c r="I77" s="868">
        <f>'24._önkorm_önként'!I77</f>
        <v>0</v>
      </c>
      <c r="J77" s="459">
        <f>'24._önkorm_önként'!J77</f>
        <v>0</v>
      </c>
      <c r="K77" s="459">
        <f>'24._önkorm_önként'!K77</f>
        <v>0</v>
      </c>
      <c r="L77" s="459">
        <f>'24._önkorm_önként'!L77</f>
        <v>0</v>
      </c>
    </row>
    <row r="78" spans="1:12" s="61" customFormat="1" ht="12.2" customHeight="1" thickBot="1" x14ac:dyDescent="0.25">
      <c r="A78" s="70" t="s">
        <v>22</v>
      </c>
      <c r="B78" s="479" t="s">
        <v>586</v>
      </c>
      <c r="C78" s="139">
        <f>SUM(C79:C80)</f>
        <v>0</v>
      </c>
      <c r="D78" s="326">
        <f t="shared" ref="D78:K78" si="29">SUM(D79:D80)</f>
        <v>136897556</v>
      </c>
      <c r="E78" s="745">
        <f t="shared" si="29"/>
        <v>0</v>
      </c>
      <c r="F78" s="745">
        <f t="shared" si="29"/>
        <v>0</v>
      </c>
      <c r="G78" s="745">
        <f t="shared" si="29"/>
        <v>0</v>
      </c>
      <c r="H78" s="32">
        <f t="shared" ref="H78:H85" si="30">+D78-C78</f>
        <v>136897556</v>
      </c>
      <c r="I78" s="823">
        <f t="shared" si="29"/>
        <v>0</v>
      </c>
      <c r="J78" s="32">
        <f t="shared" si="29"/>
        <v>0</v>
      </c>
      <c r="K78" s="32">
        <f t="shared" si="29"/>
        <v>0</v>
      </c>
      <c r="L78" s="32">
        <f t="shared" ref="L78" si="31">SUM(L79:L80)</f>
        <v>0</v>
      </c>
    </row>
    <row r="79" spans="1:12" s="61" customFormat="1" ht="12.2" customHeight="1" x14ac:dyDescent="0.2">
      <c r="A79" s="11" t="s">
        <v>216</v>
      </c>
      <c r="B79" s="66" t="s">
        <v>367</v>
      </c>
      <c r="C79" s="532">
        <f>'24._önkorm_önként'!C79+'25._Int össz_önk'!C45</f>
        <v>0</v>
      </c>
      <c r="D79" s="457">
        <f>'24._önkorm_önként'!D79+'25._Int össz_önk'!D45</f>
        <v>127497556</v>
      </c>
      <c r="E79" s="752">
        <f>'24._önkorm_önként'!E79+'25._Int össz_önk'!E45</f>
        <v>0</v>
      </c>
      <c r="F79" s="752">
        <f>'24._önkorm_önként'!F79+'25._Int össz_önk'!F45</f>
        <v>0</v>
      </c>
      <c r="G79" s="752">
        <f>'24._önkorm_önként'!G79+'25._Int össz_önk'!G45</f>
        <v>0</v>
      </c>
      <c r="H79" s="459">
        <f t="shared" si="30"/>
        <v>127497556</v>
      </c>
      <c r="I79" s="868">
        <f>'24._önkorm_önként'!I79+'25._Int össz_önk'!I45</f>
        <v>0</v>
      </c>
      <c r="J79" s="459">
        <f>'24._önkorm_önként'!J79+'25._Int össz_önk'!J45</f>
        <v>0</v>
      </c>
      <c r="K79" s="459">
        <f>'24._önkorm_önként'!K79+'25._Int össz_önk'!K45</f>
        <v>0</v>
      </c>
      <c r="L79" s="459">
        <f>'24._önkorm_önként'!L79+'25._Int össz_önk'!L45</f>
        <v>0</v>
      </c>
    </row>
    <row r="80" spans="1:12" s="61" customFormat="1" ht="12.2" customHeight="1" thickBot="1" x14ac:dyDescent="0.25">
      <c r="A80" s="1356" t="s">
        <v>218</v>
      </c>
      <c r="B80" s="66" t="s">
        <v>368</v>
      </c>
      <c r="C80" s="532">
        <f>'24._önkorm_önként'!C80+'25._Int össz_önk'!C46</f>
        <v>0</v>
      </c>
      <c r="D80" s="457">
        <f>'24._önkorm_önként'!D80+'25._Int össz_önk'!D46</f>
        <v>9400000</v>
      </c>
      <c r="E80" s="752">
        <f>'24._önkorm_önként'!E80+'25._Int össz_önk'!E46</f>
        <v>0</v>
      </c>
      <c r="F80" s="752">
        <f>'24._önkorm_önként'!F80+'25._Int össz_önk'!F46</f>
        <v>0</v>
      </c>
      <c r="G80" s="752">
        <f>'24._önkorm_önként'!G80+'25._Int össz_önk'!G46</f>
        <v>0</v>
      </c>
      <c r="H80" s="459">
        <f t="shared" si="30"/>
        <v>9400000</v>
      </c>
      <c r="I80" s="868">
        <f>'24._önkorm_önként'!I80+'25._Int össz_önk'!I46</f>
        <v>0</v>
      </c>
      <c r="J80" s="459">
        <f>'24._önkorm_önként'!J80+'25._Int össz_önk'!J46</f>
        <v>0</v>
      </c>
      <c r="K80" s="459">
        <f>'24._önkorm_önként'!K80+'25._Int össz_önk'!K46</f>
        <v>0</v>
      </c>
      <c r="L80" s="459">
        <f>'24._önkorm_önként'!L80+'25._Int össz_önk'!L46</f>
        <v>0</v>
      </c>
    </row>
    <row r="81" spans="1:12" s="30" customFormat="1" ht="12.2" customHeight="1" thickBot="1" x14ac:dyDescent="0.25">
      <c r="A81" s="70" t="s">
        <v>23</v>
      </c>
      <c r="B81" s="479" t="s">
        <v>587</v>
      </c>
      <c r="C81" s="139">
        <f>SUM(C82:C84)</f>
        <v>0</v>
      </c>
      <c r="D81" s="326">
        <f t="shared" ref="D81:K81" si="32">SUM(D82:D84)</f>
        <v>0</v>
      </c>
      <c r="E81" s="745">
        <f t="shared" si="32"/>
        <v>0</v>
      </c>
      <c r="F81" s="745">
        <f t="shared" si="32"/>
        <v>0</v>
      </c>
      <c r="G81" s="745">
        <f t="shared" si="32"/>
        <v>0</v>
      </c>
      <c r="H81" s="32">
        <f t="shared" si="30"/>
        <v>0</v>
      </c>
      <c r="I81" s="823">
        <f t="shared" si="32"/>
        <v>0</v>
      </c>
      <c r="J81" s="32">
        <f t="shared" si="32"/>
        <v>0</v>
      </c>
      <c r="K81" s="32">
        <f t="shared" si="32"/>
        <v>0</v>
      </c>
      <c r="L81" s="32">
        <f t="shared" ref="L81" si="33">SUM(L82:L84)</f>
        <v>0</v>
      </c>
    </row>
    <row r="82" spans="1:12" s="61" customFormat="1" ht="12.2" customHeight="1" x14ac:dyDescent="0.2">
      <c r="A82" s="11" t="s">
        <v>219</v>
      </c>
      <c r="B82" s="916" t="s">
        <v>302</v>
      </c>
      <c r="C82" s="532">
        <f>'24._önkorm_önként'!C82</f>
        <v>0</v>
      </c>
      <c r="D82" s="457">
        <f>'24._önkorm_önként'!D82</f>
        <v>0</v>
      </c>
      <c r="E82" s="752">
        <f>'24._önkorm_önként'!E82</f>
        <v>0</v>
      </c>
      <c r="F82" s="752">
        <f>'24._önkorm_önként'!F82</f>
        <v>0</v>
      </c>
      <c r="G82" s="752">
        <f>'24._önkorm_önként'!G82</f>
        <v>0</v>
      </c>
      <c r="H82" s="459">
        <f t="shared" si="30"/>
        <v>0</v>
      </c>
      <c r="I82" s="868">
        <f>'24._önkorm_önként'!I82</f>
        <v>0</v>
      </c>
      <c r="J82" s="459">
        <f>'24._önkorm_önként'!J82</f>
        <v>0</v>
      </c>
      <c r="K82" s="459">
        <f>'24._önkorm_önként'!K82</f>
        <v>0</v>
      </c>
      <c r="L82" s="459">
        <f>'24._önkorm_önként'!L82</f>
        <v>0</v>
      </c>
    </row>
    <row r="83" spans="1:12" s="61" customFormat="1" ht="12.2" customHeight="1" x14ac:dyDescent="0.2">
      <c r="A83" s="1355" t="s">
        <v>220</v>
      </c>
      <c r="B83" s="917" t="s">
        <v>303</v>
      </c>
      <c r="C83" s="532">
        <f>'24._önkorm_önként'!C83</f>
        <v>0</v>
      </c>
      <c r="D83" s="457">
        <f>'24._önkorm_önként'!D83</f>
        <v>0</v>
      </c>
      <c r="E83" s="752">
        <f>'24._önkorm_önként'!E83</f>
        <v>0</v>
      </c>
      <c r="F83" s="752">
        <f>'24._önkorm_önként'!F83</f>
        <v>0</v>
      </c>
      <c r="G83" s="752">
        <f>'24._önkorm_önként'!G83</f>
        <v>0</v>
      </c>
      <c r="H83" s="459">
        <f t="shared" si="30"/>
        <v>0</v>
      </c>
      <c r="I83" s="868">
        <f>'24._önkorm_önként'!I83</f>
        <v>0</v>
      </c>
      <c r="J83" s="459">
        <f>'24._önkorm_önként'!J83</f>
        <v>0</v>
      </c>
      <c r="K83" s="459">
        <f>'24._önkorm_önként'!K83</f>
        <v>0</v>
      </c>
      <c r="L83" s="459">
        <f>'24._önkorm_önként'!L83</f>
        <v>0</v>
      </c>
    </row>
    <row r="84" spans="1:12" s="61" customFormat="1" ht="12.2" customHeight="1" thickBot="1" x14ac:dyDescent="0.25">
      <c r="A84" s="1356" t="s">
        <v>324</v>
      </c>
      <c r="B84" s="661" t="s">
        <v>376</v>
      </c>
      <c r="C84" s="532">
        <f>'24._önkorm_önként'!C84</f>
        <v>0</v>
      </c>
      <c r="D84" s="457">
        <f>'24._önkorm_önként'!D84</f>
        <v>0</v>
      </c>
      <c r="E84" s="752">
        <f>'24._önkorm_önként'!E84</f>
        <v>0</v>
      </c>
      <c r="F84" s="752">
        <f>'24._önkorm_önként'!F84</f>
        <v>0</v>
      </c>
      <c r="G84" s="752">
        <f>'24._önkorm_önként'!G84</f>
        <v>0</v>
      </c>
      <c r="H84" s="459">
        <f t="shared" si="30"/>
        <v>0</v>
      </c>
      <c r="I84" s="868">
        <f>'24._önkorm_önként'!I84</f>
        <v>0</v>
      </c>
      <c r="J84" s="459">
        <f>'24._önkorm_önként'!J84</f>
        <v>0</v>
      </c>
      <c r="K84" s="459">
        <f>'24._önkorm_önként'!K84</f>
        <v>0</v>
      </c>
      <c r="L84" s="459">
        <f>'24._önkorm_önként'!L84</f>
        <v>0</v>
      </c>
    </row>
    <row r="85" spans="1:12" s="30" customFormat="1" ht="12.2" customHeight="1" thickBot="1" x14ac:dyDescent="0.25">
      <c r="A85" s="70" t="s">
        <v>24</v>
      </c>
      <c r="B85" s="479" t="s">
        <v>588</v>
      </c>
      <c r="C85" s="1428">
        <f>+C70+C74+C78+C81</f>
        <v>0</v>
      </c>
      <c r="D85" s="327">
        <f t="shared" ref="D85:K85" si="34">+D70+D74+D78+D81</f>
        <v>136897556</v>
      </c>
      <c r="E85" s="712">
        <f t="shared" si="34"/>
        <v>0</v>
      </c>
      <c r="F85" s="712">
        <f t="shared" si="34"/>
        <v>0</v>
      </c>
      <c r="G85" s="712">
        <f t="shared" si="34"/>
        <v>0</v>
      </c>
      <c r="H85" s="81">
        <f t="shared" si="30"/>
        <v>136897556</v>
      </c>
      <c r="I85" s="831">
        <f t="shared" si="34"/>
        <v>0</v>
      </c>
      <c r="J85" s="81">
        <f t="shared" si="34"/>
        <v>0</v>
      </c>
      <c r="K85" s="81">
        <f t="shared" si="34"/>
        <v>0</v>
      </c>
      <c r="L85" s="81">
        <f t="shared" ref="L85" si="35">+L70+L74+L78+L81</f>
        <v>0</v>
      </c>
    </row>
    <row r="86" spans="1:12" s="743" customFormat="1" ht="12.2" customHeight="1" thickBot="1" x14ac:dyDescent="0.25">
      <c r="A86" s="87" t="s">
        <v>25</v>
      </c>
      <c r="B86" s="741" t="s">
        <v>609</v>
      </c>
      <c r="C86" s="1428">
        <f>+C69+C85</f>
        <v>3368785164</v>
      </c>
      <c r="D86" s="327">
        <f t="shared" ref="D86:K86" si="36">+D69+D85</f>
        <v>3552622754</v>
      </c>
      <c r="E86" s="712">
        <f t="shared" si="36"/>
        <v>0</v>
      </c>
      <c r="F86" s="712">
        <f t="shared" si="36"/>
        <v>0</v>
      </c>
      <c r="G86" s="712">
        <f t="shared" si="36"/>
        <v>0</v>
      </c>
      <c r="H86" s="81">
        <f>+D86-C86</f>
        <v>183837590</v>
      </c>
      <c r="I86" s="831">
        <f t="shared" si="36"/>
        <v>0</v>
      </c>
      <c r="J86" s="81">
        <f t="shared" si="36"/>
        <v>0</v>
      </c>
      <c r="K86" s="81">
        <f t="shared" si="36"/>
        <v>0</v>
      </c>
      <c r="L86" s="81">
        <f t="shared" ref="L86" si="37">+L69+L85</f>
        <v>0</v>
      </c>
    </row>
    <row r="87" spans="1:12" s="61" customFormat="1" ht="15" customHeight="1" x14ac:dyDescent="0.2">
      <c r="A87" s="71"/>
      <c r="B87" s="72"/>
      <c r="C87" s="73">
        <f>+C86-'23._önként_össz_kiad'!C56</f>
        <v>0</v>
      </c>
      <c r="D87" s="73"/>
      <c r="E87" s="73"/>
      <c r="F87" s="73"/>
      <c r="G87" s="73"/>
      <c r="H87" s="73"/>
      <c r="I87" s="73"/>
      <c r="J87" s="73"/>
      <c r="K87" s="73"/>
      <c r="L87" s="73"/>
    </row>
  </sheetData>
  <sheetProtection formatCells="0"/>
  <mergeCells count="7">
    <mergeCell ref="A1:H1"/>
    <mergeCell ref="A8:H8"/>
    <mergeCell ref="A10:H10"/>
    <mergeCell ref="A2:H2"/>
    <mergeCell ref="A3:H3"/>
    <mergeCell ref="A6:H6"/>
    <mergeCell ref="A7:H7"/>
  </mergeCells>
  <printOptions horizontalCentered="1"/>
  <pageMargins left="0.39370078740157483" right="0.39370078740157483" top="0.59055118110236227" bottom="0.19685039370078741" header="0.78740157480314965" footer="0.78740157480314965"/>
  <pageSetup paperSize="9" scale="85" orientation="portrait" r:id="rId1"/>
  <headerFooter alignWithMargins="0"/>
  <rowBreaks count="1" manualBreakCount="1">
    <brk id="6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60"/>
  <sheetViews>
    <sheetView topLeftCell="A37" zoomScaleNormal="100" zoomScaleSheetLayoutView="130" workbookViewId="0">
      <selection activeCell="D19" sqref="D19"/>
    </sheetView>
  </sheetViews>
  <sheetFormatPr defaultRowHeight="12.75" x14ac:dyDescent="0.2"/>
  <cols>
    <col min="1" max="1" width="10.33203125" style="88" customWidth="1"/>
    <col min="2" max="2" width="61.1640625" style="89" customWidth="1"/>
    <col min="3" max="3" width="17.33203125" style="90" customWidth="1"/>
    <col min="4" max="4" width="15.5" style="90" customWidth="1"/>
    <col min="5" max="5" width="15.6640625" style="90" hidden="1" customWidth="1"/>
    <col min="6" max="7" width="17" style="90" hidden="1" customWidth="1"/>
    <col min="8" max="8" width="13.83203125" style="90" customWidth="1"/>
    <col min="9" max="12" width="13.83203125" style="90" hidden="1" customWidth="1"/>
    <col min="13" max="261" width="9.33203125" style="29"/>
    <col min="262" max="262" width="19.5" style="29" customWidth="1"/>
    <col min="263" max="263" width="69.33203125" style="29" customWidth="1"/>
    <col min="264" max="264" width="21.5" style="29" customWidth="1"/>
    <col min="265" max="517" width="9.33203125" style="29"/>
    <col min="518" max="518" width="19.5" style="29" customWidth="1"/>
    <col min="519" max="519" width="69.33203125" style="29" customWidth="1"/>
    <col min="520" max="520" width="21.5" style="29" customWidth="1"/>
    <col min="521" max="773" width="9.33203125" style="29"/>
    <col min="774" max="774" width="19.5" style="29" customWidth="1"/>
    <col min="775" max="775" width="69.33203125" style="29" customWidth="1"/>
    <col min="776" max="776" width="21.5" style="29" customWidth="1"/>
    <col min="777" max="1029" width="9.33203125" style="29"/>
    <col min="1030" max="1030" width="19.5" style="29" customWidth="1"/>
    <col min="1031" max="1031" width="69.33203125" style="29" customWidth="1"/>
    <col min="1032" max="1032" width="21.5" style="29" customWidth="1"/>
    <col min="1033" max="1285" width="9.33203125" style="29"/>
    <col min="1286" max="1286" width="19.5" style="29" customWidth="1"/>
    <col min="1287" max="1287" width="69.33203125" style="29" customWidth="1"/>
    <col min="1288" max="1288" width="21.5" style="29" customWidth="1"/>
    <col min="1289" max="1541" width="9.33203125" style="29"/>
    <col min="1542" max="1542" width="19.5" style="29" customWidth="1"/>
    <col min="1543" max="1543" width="69.33203125" style="29" customWidth="1"/>
    <col min="1544" max="1544" width="21.5" style="29" customWidth="1"/>
    <col min="1545" max="1797" width="9.33203125" style="29"/>
    <col min="1798" max="1798" width="19.5" style="29" customWidth="1"/>
    <col min="1799" max="1799" width="69.33203125" style="29" customWidth="1"/>
    <col min="1800" max="1800" width="21.5" style="29" customWidth="1"/>
    <col min="1801" max="2053" width="9.33203125" style="29"/>
    <col min="2054" max="2054" width="19.5" style="29" customWidth="1"/>
    <col min="2055" max="2055" width="69.33203125" style="29" customWidth="1"/>
    <col min="2056" max="2056" width="21.5" style="29" customWidth="1"/>
    <col min="2057" max="2309" width="9.33203125" style="29"/>
    <col min="2310" max="2310" width="19.5" style="29" customWidth="1"/>
    <col min="2311" max="2311" width="69.33203125" style="29" customWidth="1"/>
    <col min="2312" max="2312" width="21.5" style="29" customWidth="1"/>
    <col min="2313" max="2565" width="9.33203125" style="29"/>
    <col min="2566" max="2566" width="19.5" style="29" customWidth="1"/>
    <col min="2567" max="2567" width="69.33203125" style="29" customWidth="1"/>
    <col min="2568" max="2568" width="21.5" style="29" customWidth="1"/>
    <col min="2569" max="2821" width="9.33203125" style="29"/>
    <col min="2822" max="2822" width="19.5" style="29" customWidth="1"/>
    <col min="2823" max="2823" width="69.33203125" style="29" customWidth="1"/>
    <col min="2824" max="2824" width="21.5" style="29" customWidth="1"/>
    <col min="2825" max="3077" width="9.33203125" style="29"/>
    <col min="3078" max="3078" width="19.5" style="29" customWidth="1"/>
    <col min="3079" max="3079" width="69.33203125" style="29" customWidth="1"/>
    <col min="3080" max="3080" width="21.5" style="29" customWidth="1"/>
    <col min="3081" max="3333" width="9.33203125" style="29"/>
    <col min="3334" max="3334" width="19.5" style="29" customWidth="1"/>
    <col min="3335" max="3335" width="69.33203125" style="29" customWidth="1"/>
    <col min="3336" max="3336" width="21.5" style="29" customWidth="1"/>
    <col min="3337" max="3589" width="9.33203125" style="29"/>
    <col min="3590" max="3590" width="19.5" style="29" customWidth="1"/>
    <col min="3591" max="3591" width="69.33203125" style="29" customWidth="1"/>
    <col min="3592" max="3592" width="21.5" style="29" customWidth="1"/>
    <col min="3593" max="3845" width="9.33203125" style="29"/>
    <col min="3846" max="3846" width="19.5" style="29" customWidth="1"/>
    <col min="3847" max="3847" width="69.33203125" style="29" customWidth="1"/>
    <col min="3848" max="3848" width="21.5" style="29" customWidth="1"/>
    <col min="3849" max="4101" width="9.33203125" style="29"/>
    <col min="4102" max="4102" width="19.5" style="29" customWidth="1"/>
    <col min="4103" max="4103" width="69.33203125" style="29" customWidth="1"/>
    <col min="4104" max="4104" width="21.5" style="29" customWidth="1"/>
    <col min="4105" max="4357" width="9.33203125" style="29"/>
    <col min="4358" max="4358" width="19.5" style="29" customWidth="1"/>
    <col min="4359" max="4359" width="69.33203125" style="29" customWidth="1"/>
    <col min="4360" max="4360" width="21.5" style="29" customWidth="1"/>
    <col min="4361" max="4613" width="9.33203125" style="29"/>
    <col min="4614" max="4614" width="19.5" style="29" customWidth="1"/>
    <col min="4615" max="4615" width="69.33203125" style="29" customWidth="1"/>
    <col min="4616" max="4616" width="21.5" style="29" customWidth="1"/>
    <col min="4617" max="4869" width="9.33203125" style="29"/>
    <col min="4870" max="4870" width="19.5" style="29" customWidth="1"/>
    <col min="4871" max="4871" width="69.33203125" style="29" customWidth="1"/>
    <col min="4872" max="4872" width="21.5" style="29" customWidth="1"/>
    <col min="4873" max="5125" width="9.33203125" style="29"/>
    <col min="5126" max="5126" width="19.5" style="29" customWidth="1"/>
    <col min="5127" max="5127" width="69.33203125" style="29" customWidth="1"/>
    <col min="5128" max="5128" width="21.5" style="29" customWidth="1"/>
    <col min="5129" max="5381" width="9.33203125" style="29"/>
    <col min="5382" max="5382" width="19.5" style="29" customWidth="1"/>
    <col min="5383" max="5383" width="69.33203125" style="29" customWidth="1"/>
    <col min="5384" max="5384" width="21.5" style="29" customWidth="1"/>
    <col min="5385" max="5637" width="9.33203125" style="29"/>
    <col min="5638" max="5638" width="19.5" style="29" customWidth="1"/>
    <col min="5639" max="5639" width="69.33203125" style="29" customWidth="1"/>
    <col min="5640" max="5640" width="21.5" style="29" customWidth="1"/>
    <col min="5641" max="5893" width="9.33203125" style="29"/>
    <col min="5894" max="5894" width="19.5" style="29" customWidth="1"/>
    <col min="5895" max="5895" width="69.33203125" style="29" customWidth="1"/>
    <col min="5896" max="5896" width="21.5" style="29" customWidth="1"/>
    <col min="5897" max="6149" width="9.33203125" style="29"/>
    <col min="6150" max="6150" width="19.5" style="29" customWidth="1"/>
    <col min="6151" max="6151" width="69.33203125" style="29" customWidth="1"/>
    <col min="6152" max="6152" width="21.5" style="29" customWidth="1"/>
    <col min="6153" max="6405" width="9.33203125" style="29"/>
    <col min="6406" max="6406" width="19.5" style="29" customWidth="1"/>
    <col min="6407" max="6407" width="69.33203125" style="29" customWidth="1"/>
    <col min="6408" max="6408" width="21.5" style="29" customWidth="1"/>
    <col min="6409" max="6661" width="9.33203125" style="29"/>
    <col min="6662" max="6662" width="19.5" style="29" customWidth="1"/>
    <col min="6663" max="6663" width="69.33203125" style="29" customWidth="1"/>
    <col min="6664" max="6664" width="21.5" style="29" customWidth="1"/>
    <col min="6665" max="6917" width="9.33203125" style="29"/>
    <col min="6918" max="6918" width="19.5" style="29" customWidth="1"/>
    <col min="6919" max="6919" width="69.33203125" style="29" customWidth="1"/>
    <col min="6920" max="6920" width="21.5" style="29" customWidth="1"/>
    <col min="6921" max="7173" width="9.33203125" style="29"/>
    <col min="7174" max="7174" width="19.5" style="29" customWidth="1"/>
    <col min="7175" max="7175" width="69.33203125" style="29" customWidth="1"/>
    <col min="7176" max="7176" width="21.5" style="29" customWidth="1"/>
    <col min="7177" max="7429" width="9.33203125" style="29"/>
    <col min="7430" max="7430" width="19.5" style="29" customWidth="1"/>
    <col min="7431" max="7431" width="69.33203125" style="29" customWidth="1"/>
    <col min="7432" max="7432" width="21.5" style="29" customWidth="1"/>
    <col min="7433" max="7685" width="9.33203125" style="29"/>
    <col min="7686" max="7686" width="19.5" style="29" customWidth="1"/>
    <col min="7687" max="7687" width="69.33203125" style="29" customWidth="1"/>
    <col min="7688" max="7688" width="21.5" style="29" customWidth="1"/>
    <col min="7689" max="7941" width="9.33203125" style="29"/>
    <col min="7942" max="7942" width="19.5" style="29" customWidth="1"/>
    <col min="7943" max="7943" width="69.33203125" style="29" customWidth="1"/>
    <col min="7944" max="7944" width="21.5" style="29" customWidth="1"/>
    <col min="7945" max="8197" width="9.33203125" style="29"/>
    <col min="8198" max="8198" width="19.5" style="29" customWidth="1"/>
    <col min="8199" max="8199" width="69.33203125" style="29" customWidth="1"/>
    <col min="8200" max="8200" width="21.5" style="29" customWidth="1"/>
    <col min="8201" max="8453" width="9.33203125" style="29"/>
    <col min="8454" max="8454" width="19.5" style="29" customWidth="1"/>
    <col min="8455" max="8455" width="69.33203125" style="29" customWidth="1"/>
    <col min="8456" max="8456" width="21.5" style="29" customWidth="1"/>
    <col min="8457" max="8709" width="9.33203125" style="29"/>
    <col min="8710" max="8710" width="19.5" style="29" customWidth="1"/>
    <col min="8711" max="8711" width="69.33203125" style="29" customWidth="1"/>
    <col min="8712" max="8712" width="21.5" style="29" customWidth="1"/>
    <col min="8713" max="8965" width="9.33203125" style="29"/>
    <col min="8966" max="8966" width="19.5" style="29" customWidth="1"/>
    <col min="8967" max="8967" width="69.33203125" style="29" customWidth="1"/>
    <col min="8968" max="8968" width="21.5" style="29" customWidth="1"/>
    <col min="8969" max="9221" width="9.33203125" style="29"/>
    <col min="9222" max="9222" width="19.5" style="29" customWidth="1"/>
    <col min="9223" max="9223" width="69.33203125" style="29" customWidth="1"/>
    <col min="9224" max="9224" width="21.5" style="29" customWidth="1"/>
    <col min="9225" max="9477" width="9.33203125" style="29"/>
    <col min="9478" max="9478" width="19.5" style="29" customWidth="1"/>
    <col min="9479" max="9479" width="69.33203125" style="29" customWidth="1"/>
    <col min="9480" max="9480" width="21.5" style="29" customWidth="1"/>
    <col min="9481" max="9733" width="9.33203125" style="29"/>
    <col min="9734" max="9734" width="19.5" style="29" customWidth="1"/>
    <col min="9735" max="9735" width="69.33203125" style="29" customWidth="1"/>
    <col min="9736" max="9736" width="21.5" style="29" customWidth="1"/>
    <col min="9737" max="9989" width="9.33203125" style="29"/>
    <col min="9990" max="9990" width="19.5" style="29" customWidth="1"/>
    <col min="9991" max="9991" width="69.33203125" style="29" customWidth="1"/>
    <col min="9992" max="9992" width="21.5" style="29" customWidth="1"/>
    <col min="9993" max="10245" width="9.33203125" style="29"/>
    <col min="10246" max="10246" width="19.5" style="29" customWidth="1"/>
    <col min="10247" max="10247" width="69.33203125" style="29" customWidth="1"/>
    <col min="10248" max="10248" width="21.5" style="29" customWidth="1"/>
    <col min="10249" max="10501" width="9.33203125" style="29"/>
    <col min="10502" max="10502" width="19.5" style="29" customWidth="1"/>
    <col min="10503" max="10503" width="69.33203125" style="29" customWidth="1"/>
    <col min="10504" max="10504" width="21.5" style="29" customWidth="1"/>
    <col min="10505" max="10757" width="9.33203125" style="29"/>
    <col min="10758" max="10758" width="19.5" style="29" customWidth="1"/>
    <col min="10759" max="10759" width="69.33203125" style="29" customWidth="1"/>
    <col min="10760" max="10760" width="21.5" style="29" customWidth="1"/>
    <col min="10761" max="11013" width="9.33203125" style="29"/>
    <col min="11014" max="11014" width="19.5" style="29" customWidth="1"/>
    <col min="11015" max="11015" width="69.33203125" style="29" customWidth="1"/>
    <col min="11016" max="11016" width="21.5" style="29" customWidth="1"/>
    <col min="11017" max="11269" width="9.33203125" style="29"/>
    <col min="11270" max="11270" width="19.5" style="29" customWidth="1"/>
    <col min="11271" max="11271" width="69.33203125" style="29" customWidth="1"/>
    <col min="11272" max="11272" width="21.5" style="29" customWidth="1"/>
    <col min="11273" max="11525" width="9.33203125" style="29"/>
    <col min="11526" max="11526" width="19.5" style="29" customWidth="1"/>
    <col min="11527" max="11527" width="69.33203125" style="29" customWidth="1"/>
    <col min="11528" max="11528" width="21.5" style="29" customWidth="1"/>
    <col min="11529" max="11781" width="9.33203125" style="29"/>
    <col min="11782" max="11782" width="19.5" style="29" customWidth="1"/>
    <col min="11783" max="11783" width="69.33203125" style="29" customWidth="1"/>
    <col min="11784" max="11784" width="21.5" style="29" customWidth="1"/>
    <col min="11785" max="12037" width="9.33203125" style="29"/>
    <col min="12038" max="12038" width="19.5" style="29" customWidth="1"/>
    <col min="12039" max="12039" width="69.33203125" style="29" customWidth="1"/>
    <col min="12040" max="12040" width="21.5" style="29" customWidth="1"/>
    <col min="12041" max="12293" width="9.33203125" style="29"/>
    <col min="12294" max="12294" width="19.5" style="29" customWidth="1"/>
    <col min="12295" max="12295" width="69.33203125" style="29" customWidth="1"/>
    <col min="12296" max="12296" width="21.5" style="29" customWidth="1"/>
    <col min="12297" max="12549" width="9.33203125" style="29"/>
    <col min="12550" max="12550" width="19.5" style="29" customWidth="1"/>
    <col min="12551" max="12551" width="69.33203125" style="29" customWidth="1"/>
    <col min="12552" max="12552" width="21.5" style="29" customWidth="1"/>
    <col min="12553" max="12805" width="9.33203125" style="29"/>
    <col min="12806" max="12806" width="19.5" style="29" customWidth="1"/>
    <col min="12807" max="12807" width="69.33203125" style="29" customWidth="1"/>
    <col min="12808" max="12808" width="21.5" style="29" customWidth="1"/>
    <col min="12809" max="13061" width="9.33203125" style="29"/>
    <col min="13062" max="13062" width="19.5" style="29" customWidth="1"/>
    <col min="13063" max="13063" width="69.33203125" style="29" customWidth="1"/>
    <col min="13064" max="13064" width="21.5" style="29" customWidth="1"/>
    <col min="13065" max="13317" width="9.33203125" style="29"/>
    <col min="13318" max="13318" width="19.5" style="29" customWidth="1"/>
    <col min="13319" max="13319" width="69.33203125" style="29" customWidth="1"/>
    <col min="13320" max="13320" width="21.5" style="29" customWidth="1"/>
    <col min="13321" max="13573" width="9.33203125" style="29"/>
    <col min="13574" max="13574" width="19.5" style="29" customWidth="1"/>
    <col min="13575" max="13575" width="69.33203125" style="29" customWidth="1"/>
    <col min="13576" max="13576" width="21.5" style="29" customWidth="1"/>
    <col min="13577" max="13829" width="9.33203125" style="29"/>
    <col min="13830" max="13830" width="19.5" style="29" customWidth="1"/>
    <col min="13831" max="13831" width="69.33203125" style="29" customWidth="1"/>
    <col min="13832" max="13832" width="21.5" style="29" customWidth="1"/>
    <col min="13833" max="14085" width="9.33203125" style="29"/>
    <col min="14086" max="14086" width="19.5" style="29" customWidth="1"/>
    <col min="14087" max="14087" width="69.33203125" style="29" customWidth="1"/>
    <col min="14088" max="14088" width="21.5" style="29" customWidth="1"/>
    <col min="14089" max="14341" width="9.33203125" style="29"/>
    <col min="14342" max="14342" width="19.5" style="29" customWidth="1"/>
    <col min="14343" max="14343" width="69.33203125" style="29" customWidth="1"/>
    <col min="14344" max="14344" width="21.5" style="29" customWidth="1"/>
    <col min="14345" max="14597" width="9.33203125" style="29"/>
    <col min="14598" max="14598" width="19.5" style="29" customWidth="1"/>
    <col min="14599" max="14599" width="69.33203125" style="29" customWidth="1"/>
    <col min="14600" max="14600" width="21.5" style="29" customWidth="1"/>
    <col min="14601" max="14853" width="9.33203125" style="29"/>
    <col min="14854" max="14854" width="19.5" style="29" customWidth="1"/>
    <col min="14855" max="14855" width="69.33203125" style="29" customWidth="1"/>
    <col min="14856" max="14856" width="21.5" style="29" customWidth="1"/>
    <col min="14857" max="15109" width="9.33203125" style="29"/>
    <col min="15110" max="15110" width="19.5" style="29" customWidth="1"/>
    <col min="15111" max="15111" width="69.33203125" style="29" customWidth="1"/>
    <col min="15112" max="15112" width="21.5" style="29" customWidth="1"/>
    <col min="15113" max="15365" width="9.33203125" style="29"/>
    <col min="15366" max="15366" width="19.5" style="29" customWidth="1"/>
    <col min="15367" max="15367" width="69.33203125" style="29" customWidth="1"/>
    <col min="15368" max="15368" width="21.5" style="29" customWidth="1"/>
    <col min="15369" max="15621" width="9.33203125" style="29"/>
    <col min="15622" max="15622" width="19.5" style="29" customWidth="1"/>
    <col min="15623" max="15623" width="69.33203125" style="29" customWidth="1"/>
    <col min="15624" max="15624" width="21.5" style="29" customWidth="1"/>
    <col min="15625" max="15877" width="9.33203125" style="29"/>
    <col min="15878" max="15878" width="19.5" style="29" customWidth="1"/>
    <col min="15879" max="15879" width="69.33203125" style="29" customWidth="1"/>
    <col min="15880" max="15880" width="21.5" style="29" customWidth="1"/>
    <col min="15881" max="16133" width="9.33203125" style="29"/>
    <col min="16134" max="16134" width="19.5" style="29" customWidth="1"/>
    <col min="16135" max="16135" width="69.33203125" style="29" customWidth="1"/>
    <col min="16136" max="16136" width="21.5" style="29" customWidth="1"/>
    <col min="16137" max="16384" width="9.33203125" style="29"/>
  </cols>
  <sheetData>
    <row r="1" spans="1:16" x14ac:dyDescent="0.2">
      <c r="A1" s="1898" t="s">
        <v>871</v>
      </c>
      <c r="B1" s="1898"/>
      <c r="C1" s="1898"/>
      <c r="D1" s="1898"/>
      <c r="E1" s="1898"/>
      <c r="F1" s="1898"/>
      <c r="G1" s="1898"/>
      <c r="H1" s="1898"/>
    </row>
    <row r="2" spans="1:16" x14ac:dyDescent="0.2">
      <c r="A2" s="1895" t="s">
        <v>800</v>
      </c>
      <c r="B2" s="1895"/>
      <c r="C2" s="1895"/>
      <c r="D2" s="1895"/>
      <c r="E2" s="1895"/>
      <c r="F2" s="1895"/>
      <c r="G2" s="1895"/>
      <c r="H2" s="1895"/>
      <c r="I2" s="29"/>
      <c r="J2" s="29"/>
      <c r="K2" s="29"/>
      <c r="L2" s="29"/>
    </row>
    <row r="3" spans="1:16" x14ac:dyDescent="0.2">
      <c r="A3" s="1895"/>
      <c r="B3" s="1895"/>
      <c r="C3" s="1895"/>
      <c r="D3" s="1895"/>
      <c r="E3" s="1895"/>
      <c r="F3" s="1895"/>
      <c r="G3" s="1895"/>
      <c r="H3" s="1895"/>
      <c r="I3" s="29"/>
      <c r="J3" s="29"/>
      <c r="K3" s="29"/>
      <c r="L3" s="29"/>
    </row>
    <row r="4" spans="1:16" s="28" customFormat="1" ht="31.7" customHeight="1" x14ac:dyDescent="0.2">
      <c r="A4" s="298"/>
      <c r="B4" s="299"/>
      <c r="C4" s="296"/>
      <c r="D4" s="296"/>
      <c r="E4" s="296"/>
      <c r="F4" s="296"/>
      <c r="G4" s="296"/>
      <c r="H4" s="296"/>
      <c r="I4" s="296"/>
      <c r="J4" s="296"/>
      <c r="K4" s="296"/>
      <c r="L4" s="296"/>
    </row>
    <row r="5" spans="1:16" s="45" customFormat="1" ht="21.2" customHeight="1" x14ac:dyDescent="0.2">
      <c r="A5" s="1897" t="s">
        <v>231</v>
      </c>
      <c r="B5" s="1897"/>
      <c r="C5" s="1897"/>
      <c r="D5" s="1897"/>
      <c r="E5" s="1897"/>
      <c r="F5" s="1897"/>
      <c r="G5" s="1897"/>
      <c r="H5" s="1897"/>
    </row>
    <row r="6" spans="1:16" s="45" customFormat="1" ht="21.2" customHeight="1" x14ac:dyDescent="0.2">
      <c r="A6" s="1897" t="str">
        <f>'23._önként_össz_bev'!A7:C7</f>
        <v>2024. ÉVI KÖLTSÉGVETÉS</v>
      </c>
      <c r="B6" s="1897"/>
      <c r="C6" s="1897"/>
      <c r="D6" s="1897"/>
      <c r="E6" s="1897"/>
      <c r="F6" s="1897"/>
      <c r="G6" s="1897"/>
      <c r="H6" s="1897"/>
    </row>
    <row r="7" spans="1:16" s="45" customFormat="1" ht="21.2" customHeight="1" x14ac:dyDescent="0.2">
      <c r="A7" s="1897" t="s">
        <v>398</v>
      </c>
      <c r="B7" s="1897"/>
      <c r="C7" s="1897"/>
      <c r="D7" s="1897"/>
      <c r="E7" s="1897"/>
      <c r="F7" s="1897"/>
      <c r="G7" s="1897"/>
      <c r="H7" s="1897"/>
    </row>
    <row r="8" spans="1:16" s="45" customFormat="1" ht="15.75" x14ac:dyDescent="0.2">
      <c r="A8" s="297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</row>
    <row r="9" spans="1:16" ht="14.25" thickBot="1" x14ac:dyDescent="0.3">
      <c r="A9" s="1931" t="s">
        <v>360</v>
      </c>
      <c r="B9" s="1931"/>
      <c r="C9" s="1931"/>
      <c r="D9" s="1931"/>
      <c r="E9" s="1931"/>
      <c r="F9" s="1931"/>
      <c r="G9" s="1931"/>
      <c r="H9" s="1931"/>
      <c r="I9" s="29"/>
      <c r="J9" s="29"/>
      <c r="K9" s="29"/>
      <c r="L9" s="29"/>
    </row>
    <row r="10" spans="1:16" s="53" customFormat="1" ht="51" customHeight="1" thickBot="1" x14ac:dyDescent="0.25">
      <c r="A10" s="50" t="s">
        <v>128</v>
      </c>
      <c r="B10" s="835" t="s">
        <v>34</v>
      </c>
      <c r="C10" s="117" t="str">
        <f>'23._önként_össz_bev'!C11</f>
        <v>2024. évi eredeti előirányzat a
25/2023. (XII.14.) rendelet szerint</v>
      </c>
      <c r="D10" s="320" t="str">
        <f>'23._önként_össz_bev'!D11</f>
        <v>Módosított előirányzat a …./2024.  (VI…..)  rendelet szerint</v>
      </c>
      <c r="E10" s="117" t="str">
        <f>'23._önként_össz_bev'!E11</f>
        <v>Módosított előirányzat a …./2024. (IX…..)  rendelet szerint</v>
      </c>
      <c r="F10" s="117" t="str">
        <f>'23._önként_össz_bev'!F11</f>
        <v>Módosított előirányzat a .../2024. (XII…...)  rendelet szerint</v>
      </c>
      <c r="G10" s="117" t="str">
        <f>'23._önként_össz_bev'!G11</f>
        <v>Módosított előirányzat a …../2024. (II…..)  rendelet szerint</v>
      </c>
      <c r="H10" s="138" t="str">
        <f>'23._önként_össz_bev'!H11</f>
        <v>Változás a 25/2023. (XII.14.) rendelethez képest</v>
      </c>
      <c r="I10" s="320" t="str">
        <f>'23._önként_össz_bev'!I11</f>
        <v>2024. évi teljesítés              2024.06.30-ig</v>
      </c>
      <c r="J10" s="117" t="str">
        <f>'23._önként_össz_bev'!J11</f>
        <v>2024. évi teljesítés              2024.09.30-ig</v>
      </c>
      <c r="K10" s="117" t="str">
        <f>'23._önként_össz_bev'!K11</f>
        <v>2024. évi teljesítés              2024.12.31-ig</v>
      </c>
      <c r="L10" s="117" t="str">
        <f>'23._önként_össz_bev'!L11</f>
        <v>Teljesítés %-a</v>
      </c>
    </row>
    <row r="11" spans="1:16" s="53" customFormat="1" ht="14.25" customHeight="1" thickBot="1" x14ac:dyDescent="0.25">
      <c r="A11" s="50" t="s">
        <v>296</v>
      </c>
      <c r="B11" s="51" t="s">
        <v>297</v>
      </c>
      <c r="C11" s="1348" t="s">
        <v>298</v>
      </c>
      <c r="D11" s="321" t="s">
        <v>299</v>
      </c>
      <c r="E11" s="51" t="s">
        <v>299</v>
      </c>
      <c r="F11" s="51" t="s">
        <v>386</v>
      </c>
      <c r="G11" s="51" t="s">
        <v>422</v>
      </c>
      <c r="H11" s="317" t="s">
        <v>300</v>
      </c>
      <c r="I11" s="317"/>
      <c r="J11" s="52"/>
      <c r="K11" s="52"/>
      <c r="L11" s="52"/>
    </row>
    <row r="12" spans="1:16" s="38" customFormat="1" ht="12.2" customHeight="1" thickBot="1" x14ac:dyDescent="0.25">
      <c r="A12" s="83" t="s">
        <v>12</v>
      </c>
      <c r="B12" s="1037" t="s">
        <v>537</v>
      </c>
      <c r="C12" s="1432">
        <f>C13+C15+C16+C17+C18</f>
        <v>3052756842</v>
      </c>
      <c r="D12" s="322">
        <f t="shared" ref="D12:K12" si="0">D13+D15+D16+D17+D18</f>
        <v>3156417160</v>
      </c>
      <c r="E12" s="753">
        <f t="shared" si="0"/>
        <v>0</v>
      </c>
      <c r="F12" s="753">
        <f t="shared" si="0"/>
        <v>0</v>
      </c>
      <c r="G12" s="753">
        <f t="shared" si="0"/>
        <v>0</v>
      </c>
      <c r="H12" s="84">
        <f>+D12-C12</f>
        <v>103660318</v>
      </c>
      <c r="I12" s="872">
        <f t="shared" si="0"/>
        <v>0</v>
      </c>
      <c r="J12" s="84">
        <f t="shared" si="0"/>
        <v>0</v>
      </c>
      <c r="K12" s="84">
        <f t="shared" si="0"/>
        <v>0</v>
      </c>
      <c r="L12" s="84">
        <f t="shared" ref="L12" si="1">L13+L15+L16+L17+L18+L25</f>
        <v>0</v>
      </c>
    </row>
    <row r="13" spans="1:16" ht="12.2" customHeight="1" x14ac:dyDescent="0.2">
      <c r="A13" s="119" t="s">
        <v>90</v>
      </c>
      <c r="B13" s="57" t="s">
        <v>68</v>
      </c>
      <c r="C13" s="143">
        <f>'24._önkorm_önként'!C91+'25._Int össz_önk'!C54</f>
        <v>1450863507</v>
      </c>
      <c r="D13" s="323">
        <f>'24._önkorm_önként'!D91+'25._Int össz_önk'!D54</f>
        <v>1463452287</v>
      </c>
      <c r="E13" s="754">
        <f>'24._önkorm_önként'!E91+'25._Int össz_önk'!E54</f>
        <v>0</v>
      </c>
      <c r="F13" s="754">
        <f>'24._önkorm_önként'!F91+'25._Int össz_önk'!F54</f>
        <v>0</v>
      </c>
      <c r="G13" s="754">
        <f>'24._önkorm_önként'!G91+'25._Int össz_önk'!G54</f>
        <v>0</v>
      </c>
      <c r="H13" s="85">
        <f t="shared" ref="H13:H59" si="2">+D13-C13</f>
        <v>12588780</v>
      </c>
      <c r="I13" s="873">
        <f>'24._önkorm_önként'!I91+'25._Int össz_önk'!I54</f>
        <v>0</v>
      </c>
      <c r="J13" s="85">
        <f>'24._önkorm_önként'!J91+'25._Int össz_önk'!J54</f>
        <v>0</v>
      </c>
      <c r="K13" s="85">
        <f>'24._önkorm_önként'!K91+'25._Int össz_önk'!K54</f>
        <v>0</v>
      </c>
      <c r="L13" s="85">
        <f>'24._önkorm_önként'!L91+'25._Int össz_önk'!L54</f>
        <v>0</v>
      </c>
    </row>
    <row r="14" spans="1:16" ht="12.2" customHeight="1" x14ac:dyDescent="0.2">
      <c r="A14" s="1355" t="s">
        <v>304</v>
      </c>
      <c r="B14" s="466" t="s">
        <v>269</v>
      </c>
      <c r="C14" s="140">
        <f>'24._önkorm_önként'!C92+'25._Int össz_önk'!C55</f>
        <v>0</v>
      </c>
      <c r="D14" s="324">
        <f>'24._önkorm_önként'!D92+'25._Int össz_önk'!D55</f>
        <v>0</v>
      </c>
      <c r="E14" s="746">
        <f>'24._önkorm_önként'!E92+'25._Int össz_önk'!E55</f>
        <v>0</v>
      </c>
      <c r="F14" s="746">
        <f>'24._önkorm_önként'!F92+'25._Int össz_önk'!F55</f>
        <v>0</v>
      </c>
      <c r="G14" s="746">
        <f>'24._önkorm_önként'!G92+'25._Int össz_önk'!G55</f>
        <v>0</v>
      </c>
      <c r="H14" s="15">
        <f t="shared" si="2"/>
        <v>0</v>
      </c>
      <c r="I14" s="821">
        <f>'24._önkorm_önként'!I92+'25._Int össz_önk'!I55</f>
        <v>0</v>
      </c>
      <c r="J14" s="15">
        <f>'24._önkorm_önként'!J92+'25._Int össz_önk'!J55</f>
        <v>0</v>
      </c>
      <c r="K14" s="15">
        <f>'24._önkorm_önként'!K92+'25._Int össz_önk'!K55</f>
        <v>0</v>
      </c>
      <c r="L14" s="15">
        <f>'24._önkorm_önként'!L92+'25._Int össz_önk'!L55</f>
        <v>0</v>
      </c>
    </row>
    <row r="15" spans="1:16" ht="12.2" customHeight="1" x14ac:dyDescent="0.2">
      <c r="A15" s="1355" t="s">
        <v>91</v>
      </c>
      <c r="B15" s="461" t="s">
        <v>86</v>
      </c>
      <c r="C15" s="531">
        <f>'24._önkorm_önként'!C93+'25._Int össz_önk'!C56</f>
        <v>197796294</v>
      </c>
      <c r="D15" s="456">
        <f>'24._önkorm_önként'!D93+'25._Int össz_önk'!D56</f>
        <v>201639294</v>
      </c>
      <c r="E15" s="747">
        <f>'24._önkorm_önként'!E93+'25._Int össz_önk'!E56</f>
        <v>0</v>
      </c>
      <c r="F15" s="747">
        <f>'24._önkorm_önként'!F93+'25._Int össz_önk'!F56</f>
        <v>0</v>
      </c>
      <c r="G15" s="747">
        <f>'24._önkorm_önként'!G93+'25._Int össz_önk'!G56</f>
        <v>0</v>
      </c>
      <c r="H15" s="458">
        <f t="shared" si="2"/>
        <v>3843000</v>
      </c>
      <c r="I15" s="822">
        <f>'24._önkorm_önként'!I93+'25._Int össz_önk'!I56</f>
        <v>0</v>
      </c>
      <c r="J15" s="458">
        <f>'24._önkorm_önként'!J93+'25._Int össz_önk'!J56</f>
        <v>0</v>
      </c>
      <c r="K15" s="458">
        <f>'24._önkorm_önként'!K93+'25._Int össz_önk'!K56</f>
        <v>0</v>
      </c>
      <c r="L15" s="458">
        <f>'24._önkorm_önként'!L93+'25._Int össz_önk'!L56</f>
        <v>0</v>
      </c>
    </row>
    <row r="16" spans="1:16" ht="12.2" customHeight="1" x14ac:dyDescent="0.2">
      <c r="A16" s="1355" t="s">
        <v>92</v>
      </c>
      <c r="B16" s="461" t="s">
        <v>69</v>
      </c>
      <c r="C16" s="680">
        <f>'24._önkorm_önként'!C94+'25._Int össz_önk'!C57</f>
        <v>674431115</v>
      </c>
      <c r="D16" s="820">
        <f>'24._önkorm_önként'!D94+'25._Int össz_önk'!D57</f>
        <v>693991563</v>
      </c>
      <c r="E16" s="748">
        <f>'24._önkorm_önként'!E94+'25._Int össz_önk'!E57</f>
        <v>0</v>
      </c>
      <c r="F16" s="748">
        <f>'24._önkorm_önként'!F94+'25._Int össz_önk'!F57</f>
        <v>0</v>
      </c>
      <c r="G16" s="748">
        <f>'24._önkorm_önként'!G94+'25._Int össz_önk'!G57</f>
        <v>0</v>
      </c>
      <c r="H16" s="705">
        <f t="shared" si="2"/>
        <v>19560448</v>
      </c>
      <c r="I16" s="824">
        <f>'24._önkorm_önként'!I94+'25._Int össz_önk'!I57</f>
        <v>0</v>
      </c>
      <c r="J16" s="705">
        <f>'24._önkorm_önként'!J94+'25._Int össz_önk'!J57</f>
        <v>0</v>
      </c>
      <c r="K16" s="705">
        <f>'24._önkorm_önként'!K94+'25._Int össz_önk'!K57</f>
        <v>0</v>
      </c>
      <c r="L16" s="705">
        <f>'24._önkorm_önként'!L94+'25._Int össz_önk'!L57</f>
        <v>0</v>
      </c>
      <c r="P16" s="29" t="s">
        <v>383</v>
      </c>
    </row>
    <row r="17" spans="1:12" ht="12.2" customHeight="1" x14ac:dyDescent="0.2">
      <c r="A17" s="1355" t="s">
        <v>89</v>
      </c>
      <c r="B17" s="461" t="s">
        <v>80</v>
      </c>
      <c r="C17" s="680">
        <f>'24._önkorm_önként'!C95+'25._Int össz_önk'!C58</f>
        <v>170465840</v>
      </c>
      <c r="D17" s="820">
        <f>'24._önkorm_önként'!D95+'25._Int össz_önk'!D58</f>
        <v>170465840</v>
      </c>
      <c r="E17" s="748">
        <f>'24._önkorm_önként'!E95+'25._Int össz_önk'!E58</f>
        <v>0</v>
      </c>
      <c r="F17" s="748">
        <f>'24._önkorm_önként'!F95+'25._Int össz_önk'!F58</f>
        <v>0</v>
      </c>
      <c r="G17" s="748">
        <f>'24._önkorm_önként'!G95+'25._Int össz_önk'!G58</f>
        <v>0</v>
      </c>
      <c r="H17" s="705">
        <f t="shared" si="2"/>
        <v>0</v>
      </c>
      <c r="I17" s="824">
        <f>'24._önkorm_önként'!I95+'25._Int össz_önk'!I58</f>
        <v>0</v>
      </c>
      <c r="J17" s="705">
        <f>'24._önkorm_önként'!J95+'25._Int össz_önk'!J58</f>
        <v>0</v>
      </c>
      <c r="K17" s="705">
        <f>'24._önkorm_önként'!K95+'25._Int össz_önk'!K58</f>
        <v>0</v>
      </c>
      <c r="L17" s="705">
        <f>'24._önkorm_önként'!L95+'25._Int össz_önk'!L58</f>
        <v>0</v>
      </c>
    </row>
    <row r="18" spans="1:12" ht="12.2" customHeight="1" x14ac:dyDescent="0.2">
      <c r="A18" s="1355" t="s">
        <v>146</v>
      </c>
      <c r="B18" s="59" t="s">
        <v>87</v>
      </c>
      <c r="C18" s="680">
        <f>SUM(C19:C25)</f>
        <v>559200086</v>
      </c>
      <c r="D18" s="820">
        <f>SUM(D19:D25)</f>
        <v>626868176</v>
      </c>
      <c r="E18" s="748">
        <f t="shared" ref="E18:K18" si="3">SUM(E19:E25)</f>
        <v>0</v>
      </c>
      <c r="F18" s="748">
        <f t="shared" si="3"/>
        <v>0</v>
      </c>
      <c r="G18" s="748">
        <f t="shared" si="3"/>
        <v>0</v>
      </c>
      <c r="H18" s="705">
        <f t="shared" si="2"/>
        <v>67668090</v>
      </c>
      <c r="I18" s="824">
        <f t="shared" si="3"/>
        <v>0</v>
      </c>
      <c r="J18" s="705">
        <f t="shared" si="3"/>
        <v>0</v>
      </c>
      <c r="K18" s="705">
        <f t="shared" si="3"/>
        <v>0</v>
      </c>
      <c r="L18" s="705">
        <f t="shared" ref="L18" si="4">SUM(L19:L24)</f>
        <v>0</v>
      </c>
    </row>
    <row r="19" spans="1:12" ht="12.2" customHeight="1" x14ac:dyDescent="0.2">
      <c r="A19" s="1355" t="s">
        <v>305</v>
      </c>
      <c r="B19" s="893" t="s">
        <v>543</v>
      </c>
      <c r="C19" s="680">
        <f>'24._önkorm_önként'!C97</f>
        <v>0</v>
      </c>
      <c r="D19" s="820">
        <f>'24._önkorm_önként'!D97</f>
        <v>0</v>
      </c>
      <c r="E19" s="748">
        <f>'24._önkorm_önként'!E97</f>
        <v>0</v>
      </c>
      <c r="F19" s="748">
        <f>'24._önkorm_önként'!F97</f>
        <v>0</v>
      </c>
      <c r="G19" s="748">
        <f>'24._önkorm_önként'!G97</f>
        <v>0</v>
      </c>
      <c r="H19" s="705">
        <f t="shared" si="2"/>
        <v>0</v>
      </c>
      <c r="I19" s="824">
        <f>'24._önkorm_önként'!I97</f>
        <v>0</v>
      </c>
      <c r="J19" s="705">
        <f>'24._önkorm_önként'!J97</f>
        <v>0</v>
      </c>
      <c r="K19" s="705">
        <f>'24._önkorm_önként'!K97</f>
        <v>0</v>
      </c>
      <c r="L19" s="705">
        <f>'24._önkorm_önként'!L97</f>
        <v>0</v>
      </c>
    </row>
    <row r="20" spans="1:12" ht="12.2" customHeight="1" x14ac:dyDescent="0.2">
      <c r="A20" s="1355" t="s">
        <v>306</v>
      </c>
      <c r="B20" s="1038" t="s">
        <v>621</v>
      </c>
      <c r="C20" s="680">
        <f>'24._önkorm_önként'!C99</f>
        <v>0</v>
      </c>
      <c r="D20" s="820">
        <f>'24._önkorm_önként'!D99</f>
        <v>0</v>
      </c>
      <c r="E20" s="748">
        <f>'24._önkorm_önként'!E99</f>
        <v>0</v>
      </c>
      <c r="F20" s="748">
        <f>'24._önkorm_önként'!F99</f>
        <v>0</v>
      </c>
      <c r="G20" s="748">
        <f>'24._önkorm_önként'!G99</f>
        <v>0</v>
      </c>
      <c r="H20" s="705">
        <f t="shared" si="2"/>
        <v>0</v>
      </c>
      <c r="I20" s="824">
        <f>'24._önkorm_önként'!I99</f>
        <v>0</v>
      </c>
      <c r="J20" s="705">
        <f>'24._önkorm_önként'!J99</f>
        <v>0</v>
      </c>
      <c r="K20" s="705">
        <f>'24._önkorm_önként'!K99</f>
        <v>0</v>
      </c>
      <c r="L20" s="705">
        <f>'24._önkorm_önként'!L99</f>
        <v>0</v>
      </c>
    </row>
    <row r="21" spans="1:12" ht="12.2" customHeight="1" x14ac:dyDescent="0.2">
      <c r="A21" s="1355" t="s">
        <v>307</v>
      </c>
      <c r="B21" s="1038" t="s">
        <v>620</v>
      </c>
      <c r="C21" s="680"/>
      <c r="D21" s="820"/>
      <c r="E21" s="748"/>
      <c r="F21" s="748"/>
      <c r="G21" s="748"/>
      <c r="H21" s="705">
        <f t="shared" si="2"/>
        <v>0</v>
      </c>
      <c r="I21" s="824"/>
      <c r="J21" s="705"/>
      <c r="K21" s="705"/>
      <c r="L21" s="705"/>
    </row>
    <row r="22" spans="1:12" ht="12.2" customHeight="1" x14ac:dyDescent="0.2">
      <c r="A22" s="1355" t="s">
        <v>308</v>
      </c>
      <c r="B22" s="1038" t="s">
        <v>619</v>
      </c>
      <c r="C22" s="680">
        <f>'24._önkorm_önként'!C100</f>
        <v>60000</v>
      </c>
      <c r="D22" s="820">
        <f>'24._önkorm_önként'!D100</f>
        <v>360000</v>
      </c>
      <c r="E22" s="748">
        <f>'24._önkorm_önként'!E100</f>
        <v>0</v>
      </c>
      <c r="F22" s="748">
        <f>'24._önkorm_önként'!F100</f>
        <v>0</v>
      </c>
      <c r="G22" s="748">
        <f>'24._önkorm_önként'!G100</f>
        <v>0</v>
      </c>
      <c r="H22" s="705">
        <f t="shared" si="2"/>
        <v>300000</v>
      </c>
      <c r="I22" s="824">
        <f>'24._önkorm_önként'!I100</f>
        <v>0</v>
      </c>
      <c r="J22" s="705">
        <f>'24._önkorm_önként'!J100</f>
        <v>0</v>
      </c>
      <c r="K22" s="705">
        <f>'24._önkorm_önként'!K100</f>
        <v>0</v>
      </c>
      <c r="L22" s="705">
        <f>'24._önkorm_önként'!L100</f>
        <v>0</v>
      </c>
    </row>
    <row r="23" spans="1:12" ht="12.2" customHeight="1" x14ac:dyDescent="0.2">
      <c r="A23" s="1355" t="s">
        <v>309</v>
      </c>
      <c r="B23" s="1038" t="s">
        <v>624</v>
      </c>
      <c r="C23" s="680">
        <f>'24._önkorm_önként'!C101</f>
        <v>0</v>
      </c>
      <c r="D23" s="820">
        <f>'24._önkorm_önként'!D101</f>
        <v>0</v>
      </c>
      <c r="E23" s="748">
        <f>'24._önkorm_önként'!E101</f>
        <v>0</v>
      </c>
      <c r="F23" s="748">
        <f>'24._önkorm_önként'!F101</f>
        <v>0</v>
      </c>
      <c r="G23" s="748">
        <f>'24._önkorm_önként'!G101</f>
        <v>0</v>
      </c>
      <c r="H23" s="705">
        <f t="shared" si="2"/>
        <v>0</v>
      </c>
      <c r="I23" s="824">
        <f>'24._önkorm_önként'!I101</f>
        <v>0</v>
      </c>
      <c r="J23" s="705">
        <f>'24._önkorm_önként'!J101</f>
        <v>0</v>
      </c>
      <c r="K23" s="705">
        <f>'24._önkorm_önként'!K101</f>
        <v>0</v>
      </c>
      <c r="L23" s="705">
        <f>'24._önkorm_önként'!L101</f>
        <v>0</v>
      </c>
    </row>
    <row r="24" spans="1:12" ht="12.2" customHeight="1" x14ac:dyDescent="0.2">
      <c r="A24" s="1355" t="s">
        <v>359</v>
      </c>
      <c r="B24" s="1038" t="s">
        <v>618</v>
      </c>
      <c r="C24" s="680">
        <f>'24._önkorm_önként'!C102+'25._Int össz_önk'!C61</f>
        <v>559140086</v>
      </c>
      <c r="D24" s="820">
        <f>'24._önkorm_önként'!D102+'25._Int össz_önk'!D61</f>
        <v>626508176</v>
      </c>
      <c r="E24" s="748">
        <f>'24._önkorm_önként'!E102+'25._Int össz_önk'!E61</f>
        <v>0</v>
      </c>
      <c r="F24" s="748">
        <f>'24._önkorm_önként'!F102+'25._Int össz_önk'!F61</f>
        <v>0</v>
      </c>
      <c r="G24" s="748">
        <f>'24._önkorm_önként'!G102+'25._Int össz_önk'!G61</f>
        <v>0</v>
      </c>
      <c r="H24" s="705">
        <f t="shared" si="2"/>
        <v>67368090</v>
      </c>
      <c r="I24" s="824">
        <f>'24._önkorm_önként'!I102+'25._Int össz_önk'!I61</f>
        <v>0</v>
      </c>
      <c r="J24" s="705">
        <f>'24._önkorm_önként'!J102+'25._Int össz_önk'!J61</f>
        <v>0</v>
      </c>
      <c r="K24" s="705">
        <f>'24._önkorm_önként'!K102+'25._Int össz_önk'!K61</f>
        <v>0</v>
      </c>
      <c r="L24" s="705">
        <f>'24._önkorm_önként'!L102+'25._Int össz_önk'!L61</f>
        <v>0</v>
      </c>
    </row>
    <row r="25" spans="1:12" ht="12.2" customHeight="1" x14ac:dyDescent="0.2">
      <c r="A25" s="1355" t="s">
        <v>589</v>
      </c>
      <c r="B25" s="1039" t="s">
        <v>623</v>
      </c>
      <c r="C25" s="1493">
        <f>+C26+C27</f>
        <v>0</v>
      </c>
      <c r="D25" s="864">
        <f t="shared" ref="D25:K25" si="5">+D26+D27</f>
        <v>0</v>
      </c>
      <c r="E25" s="755">
        <f t="shared" si="5"/>
        <v>0</v>
      </c>
      <c r="F25" s="755">
        <f t="shared" si="5"/>
        <v>0</v>
      </c>
      <c r="G25" s="755">
        <f t="shared" si="5"/>
        <v>0</v>
      </c>
      <c r="H25" s="707">
        <f t="shared" si="2"/>
        <v>0</v>
      </c>
      <c r="I25" s="1046">
        <f t="shared" si="5"/>
        <v>0</v>
      </c>
      <c r="J25" s="707">
        <f t="shared" si="5"/>
        <v>0</v>
      </c>
      <c r="K25" s="707">
        <f t="shared" si="5"/>
        <v>0</v>
      </c>
      <c r="L25" s="707">
        <f t="shared" ref="L25" si="6">+L26+L27</f>
        <v>0</v>
      </c>
    </row>
    <row r="26" spans="1:12" ht="12.75" customHeight="1" x14ac:dyDescent="0.2">
      <c r="A26" s="11" t="s">
        <v>590</v>
      </c>
      <c r="B26" s="1040" t="s">
        <v>591</v>
      </c>
      <c r="C26" s="140">
        <f>'24._önkorm_önként'!C104</f>
        <v>0</v>
      </c>
      <c r="D26" s="324">
        <f>'24._önkorm_önként'!D104</f>
        <v>0</v>
      </c>
      <c r="E26" s="746">
        <f>'24._önkorm_önként'!E104</f>
        <v>0</v>
      </c>
      <c r="F26" s="746">
        <f>'24._önkorm_önként'!F104</f>
        <v>0</v>
      </c>
      <c r="G26" s="746">
        <f>'24._önkorm_önként'!G104</f>
        <v>0</v>
      </c>
      <c r="H26" s="15">
        <f t="shared" si="2"/>
        <v>0</v>
      </c>
      <c r="I26" s="821">
        <f>'24._önkorm_önként'!I104</f>
        <v>0</v>
      </c>
      <c r="J26" s="15">
        <f>'24._önkorm_önként'!J104</f>
        <v>0</v>
      </c>
      <c r="K26" s="15">
        <f>'24._önkorm_önként'!K104</f>
        <v>0</v>
      </c>
      <c r="L26" s="15">
        <f>'24._önkorm_önként'!L104</f>
        <v>0</v>
      </c>
    </row>
    <row r="27" spans="1:12" ht="12.75" customHeight="1" x14ac:dyDescent="0.2">
      <c r="A27" s="1356" t="s">
        <v>592</v>
      </c>
      <c r="B27" s="1041" t="s">
        <v>593</v>
      </c>
      <c r="C27" s="531">
        <f>SUM(C28:C29)</f>
        <v>0</v>
      </c>
      <c r="D27" s="456">
        <f t="shared" ref="D27:K27" si="7">SUM(D28:D29)</f>
        <v>0</v>
      </c>
      <c r="E27" s="747">
        <f t="shared" si="7"/>
        <v>0</v>
      </c>
      <c r="F27" s="747">
        <f t="shared" si="7"/>
        <v>0</v>
      </c>
      <c r="G27" s="747">
        <f t="shared" si="7"/>
        <v>0</v>
      </c>
      <c r="H27" s="458">
        <f t="shared" si="2"/>
        <v>0</v>
      </c>
      <c r="I27" s="822">
        <f t="shared" si="7"/>
        <v>0</v>
      </c>
      <c r="J27" s="458">
        <f t="shared" si="7"/>
        <v>0</v>
      </c>
      <c r="K27" s="458">
        <f t="shared" si="7"/>
        <v>0</v>
      </c>
      <c r="L27" s="458">
        <f t="shared" ref="L27" si="8">SUM(L28:L29)</f>
        <v>0</v>
      </c>
    </row>
    <row r="28" spans="1:12" ht="12.75" customHeight="1" x14ac:dyDescent="0.2">
      <c r="A28" s="1356" t="s">
        <v>594</v>
      </c>
      <c r="B28" s="1042" t="s">
        <v>622</v>
      </c>
      <c r="C28" s="531">
        <f>'24._önkorm_önként'!C106</f>
        <v>0</v>
      </c>
      <c r="D28" s="456">
        <f>'24._önkorm_önként'!D106</f>
        <v>0</v>
      </c>
      <c r="E28" s="747">
        <f>'24._önkorm_önként'!E106</f>
        <v>0</v>
      </c>
      <c r="F28" s="747">
        <f>'24._önkorm_önként'!F106</f>
        <v>0</v>
      </c>
      <c r="G28" s="747">
        <f>'24._önkorm_önként'!G106</f>
        <v>0</v>
      </c>
      <c r="H28" s="458">
        <f t="shared" si="2"/>
        <v>0</v>
      </c>
      <c r="I28" s="822">
        <f>'24._önkorm_önként'!I106</f>
        <v>0</v>
      </c>
      <c r="J28" s="458">
        <f>'24._önkorm_önként'!J106</f>
        <v>0</v>
      </c>
      <c r="K28" s="458">
        <f>'24._önkorm_önként'!K106</f>
        <v>0</v>
      </c>
      <c r="L28" s="458">
        <f>'24._önkorm_önként'!L106</f>
        <v>0</v>
      </c>
    </row>
    <row r="29" spans="1:12" ht="12.75" customHeight="1" thickBot="1" x14ac:dyDescent="0.25">
      <c r="A29" s="1356" t="s">
        <v>595</v>
      </c>
      <c r="B29" s="1042" t="s">
        <v>610</v>
      </c>
      <c r="C29" s="531">
        <f>'24._önkorm_önként'!C107</f>
        <v>0</v>
      </c>
      <c r="D29" s="456">
        <f>'24._önkorm_önként'!D107</f>
        <v>0</v>
      </c>
      <c r="E29" s="747">
        <f>'24._önkorm_önként'!E107</f>
        <v>0</v>
      </c>
      <c r="F29" s="747">
        <f>'24._önkorm_önként'!F107</f>
        <v>0</v>
      </c>
      <c r="G29" s="747">
        <f>'24._önkorm_önként'!G107</f>
        <v>0</v>
      </c>
      <c r="H29" s="458">
        <f t="shared" si="2"/>
        <v>0</v>
      </c>
      <c r="I29" s="822">
        <f>'24._önkorm_önként'!I107</f>
        <v>0</v>
      </c>
      <c r="J29" s="458">
        <f>'24._önkorm_önként'!J107</f>
        <v>0</v>
      </c>
      <c r="K29" s="458">
        <f>'24._önkorm_önként'!K107</f>
        <v>0</v>
      </c>
      <c r="L29" s="458">
        <f>'24._önkorm_önként'!L107</f>
        <v>0</v>
      </c>
    </row>
    <row r="30" spans="1:12" ht="12.2" customHeight="1" thickBot="1" x14ac:dyDescent="0.25">
      <c r="A30" s="13" t="s">
        <v>13</v>
      </c>
      <c r="B30" s="120" t="s">
        <v>393</v>
      </c>
      <c r="C30" s="139">
        <f>+C31+C33+C35</f>
        <v>316028322</v>
      </c>
      <c r="D30" s="326">
        <f t="shared" ref="D30:K30" si="9">+D31+D33+D35</f>
        <v>396205594</v>
      </c>
      <c r="E30" s="745">
        <f t="shared" si="9"/>
        <v>0</v>
      </c>
      <c r="F30" s="745">
        <f t="shared" si="9"/>
        <v>0</v>
      </c>
      <c r="G30" s="745">
        <f t="shared" si="9"/>
        <v>0</v>
      </c>
      <c r="H30" s="32">
        <f t="shared" si="2"/>
        <v>80177272</v>
      </c>
      <c r="I30" s="823">
        <f t="shared" si="9"/>
        <v>0</v>
      </c>
      <c r="J30" s="32">
        <f t="shared" si="9"/>
        <v>0</v>
      </c>
      <c r="K30" s="32">
        <f t="shared" si="9"/>
        <v>0</v>
      </c>
      <c r="L30" s="32">
        <f t="shared" ref="L30" si="10">+L31+L33+L35</f>
        <v>0</v>
      </c>
    </row>
    <row r="31" spans="1:12" ht="12.2" customHeight="1" x14ac:dyDescent="0.2">
      <c r="A31" s="11"/>
      <c r="B31" s="461" t="s">
        <v>118</v>
      </c>
      <c r="C31" s="140">
        <f>'24._önkorm_önként'!C109+'25._Int össz_önk'!C63</f>
        <v>27028322</v>
      </c>
      <c r="D31" s="324">
        <f>'24._önkorm_önként'!D109+'25._Int össz_önk'!D63</f>
        <v>34205594</v>
      </c>
      <c r="E31" s="746">
        <f>'24._önkorm_önként'!E109+'25._Int össz_önk'!E63</f>
        <v>0</v>
      </c>
      <c r="F31" s="746">
        <f>'24._önkorm_önként'!F109+'25._Int össz_önk'!F63</f>
        <v>0</v>
      </c>
      <c r="G31" s="746">
        <f>'24._önkorm_önként'!G109+'25._Int össz_önk'!G63</f>
        <v>0</v>
      </c>
      <c r="H31" s="15">
        <f t="shared" si="2"/>
        <v>7177272</v>
      </c>
      <c r="I31" s="821">
        <f>'24._önkorm_önként'!I109+'25._Int össz_önk'!I63</f>
        <v>0</v>
      </c>
      <c r="J31" s="15">
        <f>'24._önkorm_önként'!J109+'25._Int össz_önk'!J63</f>
        <v>0</v>
      </c>
      <c r="K31" s="15">
        <f>'24._önkorm_önként'!K109+'25._Int össz_önk'!K63</f>
        <v>0</v>
      </c>
      <c r="L31" s="15">
        <f>'24._önkorm_önként'!L109+'25._Int össz_önk'!L63</f>
        <v>0</v>
      </c>
    </row>
    <row r="32" spans="1:12" ht="12.2" customHeight="1" x14ac:dyDescent="0.2">
      <c r="A32" s="11" t="s">
        <v>315</v>
      </c>
      <c r="B32" s="1041" t="s">
        <v>224</v>
      </c>
      <c r="C32" s="140">
        <f>'24._önkorm_önként'!C110+'25._Int össz_önk'!C64</f>
        <v>0</v>
      </c>
      <c r="D32" s="324">
        <f>'24._önkorm_önként'!D110+'25._Int össz_önk'!D64</f>
        <v>0</v>
      </c>
      <c r="E32" s="746">
        <f>'24._önkorm_önként'!E110+'25._Int össz_önk'!E64</f>
        <v>0</v>
      </c>
      <c r="F32" s="746">
        <f>'24._önkorm_önként'!F110+'25._Int össz_önk'!F64</f>
        <v>0</v>
      </c>
      <c r="G32" s="746">
        <f>'24._önkorm_önként'!G110+'25._Int össz_önk'!G64</f>
        <v>0</v>
      </c>
      <c r="H32" s="15">
        <f t="shared" si="2"/>
        <v>0</v>
      </c>
      <c r="I32" s="821">
        <f>'24._önkorm_önként'!I110+'25._Int össz_önk'!I64</f>
        <v>0</v>
      </c>
      <c r="J32" s="15">
        <f>'24._önkorm_önként'!J110+'25._Int össz_önk'!J64</f>
        <v>0</v>
      </c>
      <c r="K32" s="15">
        <f>'24._önkorm_önként'!K110+'25._Int össz_önk'!K64</f>
        <v>0</v>
      </c>
      <c r="L32" s="15">
        <f>'24._önkorm_önként'!L110+'25._Int össz_önk'!L64</f>
        <v>0</v>
      </c>
    </row>
    <row r="33" spans="1:12" ht="12.2" customHeight="1" x14ac:dyDescent="0.2">
      <c r="A33" s="11" t="s">
        <v>94</v>
      </c>
      <c r="B33" s="486" t="s">
        <v>2</v>
      </c>
      <c r="C33" s="531">
        <f>'24._önkorm_önként'!C111+'25._Int össz_önk'!C65</f>
        <v>0</v>
      </c>
      <c r="D33" s="456">
        <f>'24._önkorm_önként'!D111+'25._Int össz_önk'!D65</f>
        <v>0</v>
      </c>
      <c r="E33" s="747">
        <f>'24._önkorm_önként'!E111+'25._Int össz_önk'!E65</f>
        <v>0</v>
      </c>
      <c r="F33" s="747">
        <f>'24._önkorm_önként'!F111+'25._Int össz_önk'!F65</f>
        <v>0</v>
      </c>
      <c r="G33" s="747">
        <f>'24._önkorm_önként'!G111+'25._Int össz_önk'!G65</f>
        <v>0</v>
      </c>
      <c r="H33" s="458">
        <f t="shared" si="2"/>
        <v>0</v>
      </c>
      <c r="I33" s="822">
        <f>'24._önkorm_önként'!I111+'25._Int össz_önk'!I65</f>
        <v>0</v>
      </c>
      <c r="J33" s="458">
        <f>'24._önkorm_önként'!J111+'25._Int össz_önk'!J65</f>
        <v>0</v>
      </c>
      <c r="K33" s="458">
        <f>'24._önkorm_önként'!K111+'25._Int össz_önk'!K65</f>
        <v>0</v>
      </c>
      <c r="L33" s="458">
        <f>'24._önkorm_önként'!L111+'25._Int össz_önk'!L65</f>
        <v>0</v>
      </c>
    </row>
    <row r="34" spans="1:12" ht="12.2" customHeight="1" x14ac:dyDescent="0.2">
      <c r="A34" s="11" t="s">
        <v>314</v>
      </c>
      <c r="B34" s="1041" t="s">
        <v>542</v>
      </c>
      <c r="C34" s="531">
        <f>'24._önkorm_önként'!C112+'25._Int össz_önk'!C66</f>
        <v>0</v>
      </c>
      <c r="D34" s="456">
        <f>'24._önkorm_önként'!D112+'25._Int össz_önk'!D66</f>
        <v>0</v>
      </c>
      <c r="E34" s="747">
        <f>'24._önkorm_önként'!E112+'25._Int össz_önk'!E66</f>
        <v>0</v>
      </c>
      <c r="F34" s="747">
        <f>'24._önkorm_önként'!F112+'25._Int össz_önk'!F66</f>
        <v>0</v>
      </c>
      <c r="G34" s="747">
        <f>'24._önkorm_önként'!G112+'25._Int össz_önk'!G66</f>
        <v>0</v>
      </c>
      <c r="H34" s="458">
        <f t="shared" si="2"/>
        <v>0</v>
      </c>
      <c r="I34" s="822">
        <f>'24._önkorm_önként'!I112+'25._Int össz_önk'!I66</f>
        <v>0</v>
      </c>
      <c r="J34" s="458">
        <f>'24._önkorm_önként'!J112+'25._Int össz_önk'!J66</f>
        <v>0</v>
      </c>
      <c r="K34" s="458">
        <f>'24._önkorm_önként'!K112+'25._Int össz_önk'!K66</f>
        <v>0</v>
      </c>
      <c r="L34" s="458">
        <f>'24._önkorm_önként'!L112+'25._Int össz_önk'!L66</f>
        <v>0</v>
      </c>
    </row>
    <row r="35" spans="1:12" ht="12.2" customHeight="1" x14ac:dyDescent="0.2">
      <c r="A35" s="11" t="s">
        <v>95</v>
      </c>
      <c r="B35" s="661" t="s">
        <v>267</v>
      </c>
      <c r="C35" s="531">
        <f>SUM(C36:C39)</f>
        <v>289000000</v>
      </c>
      <c r="D35" s="456">
        <f t="shared" ref="D35:K35" si="11">SUM(D36:D39)</f>
        <v>362000000</v>
      </c>
      <c r="E35" s="747">
        <f t="shared" si="11"/>
        <v>0</v>
      </c>
      <c r="F35" s="747">
        <f t="shared" si="11"/>
        <v>0</v>
      </c>
      <c r="G35" s="747">
        <f t="shared" si="11"/>
        <v>0</v>
      </c>
      <c r="H35" s="458">
        <f t="shared" si="2"/>
        <v>73000000</v>
      </c>
      <c r="I35" s="822">
        <f t="shared" si="11"/>
        <v>0</v>
      </c>
      <c r="J35" s="458">
        <f t="shared" si="11"/>
        <v>0</v>
      </c>
      <c r="K35" s="458">
        <f t="shared" si="11"/>
        <v>0</v>
      </c>
      <c r="L35" s="458">
        <f t="shared" ref="L35" si="12">SUM(L36:L39)</f>
        <v>0</v>
      </c>
    </row>
    <row r="36" spans="1:12" ht="12.2" customHeight="1" x14ac:dyDescent="0.2">
      <c r="A36" s="11" t="s">
        <v>316</v>
      </c>
      <c r="B36" s="483" t="s">
        <v>225</v>
      </c>
      <c r="C36" s="531">
        <f>'24._önkorm_önként'!C114</f>
        <v>0</v>
      </c>
      <c r="D36" s="456">
        <f>'24._önkorm_önként'!D114</f>
        <v>0</v>
      </c>
      <c r="E36" s="747">
        <f>'24._önkorm_önként'!E114</f>
        <v>0</v>
      </c>
      <c r="F36" s="747">
        <f>'24._önkorm_önként'!F114</f>
        <v>0</v>
      </c>
      <c r="G36" s="747">
        <f>'24._önkorm_önként'!G114</f>
        <v>0</v>
      </c>
      <c r="H36" s="458">
        <f t="shared" si="2"/>
        <v>0</v>
      </c>
      <c r="I36" s="822">
        <f>'24._önkorm_önként'!I114</f>
        <v>0</v>
      </c>
      <c r="J36" s="458">
        <f>'24._önkorm_önként'!J114</f>
        <v>0</v>
      </c>
      <c r="K36" s="458">
        <f>'24._önkorm_önként'!K114</f>
        <v>0</v>
      </c>
      <c r="L36" s="458">
        <f>'24._önkorm_önként'!L114</f>
        <v>0</v>
      </c>
    </row>
    <row r="37" spans="1:12" ht="12.2" customHeight="1" x14ac:dyDescent="0.2">
      <c r="A37" s="11" t="s">
        <v>317</v>
      </c>
      <c r="B37" s="483" t="s">
        <v>226</v>
      </c>
      <c r="C37" s="531">
        <f>'24._önkorm_önként'!C115+'25._Int össz_önk'!C68</f>
        <v>30000000</v>
      </c>
      <c r="D37" s="456">
        <f>'24._önkorm_önként'!D115+'25._Int össz_önk'!D68</f>
        <v>30000000</v>
      </c>
      <c r="E37" s="747">
        <f>'24._önkorm_önként'!E115+'25._Int össz_önk'!E68</f>
        <v>0</v>
      </c>
      <c r="F37" s="747">
        <f>'24._önkorm_önként'!F115+'25._Int össz_önk'!F68</f>
        <v>0</v>
      </c>
      <c r="G37" s="747">
        <f>'24._önkorm_önként'!G115+'25._Int össz_önk'!G68</f>
        <v>0</v>
      </c>
      <c r="H37" s="458">
        <f t="shared" si="2"/>
        <v>0</v>
      </c>
      <c r="I37" s="822">
        <f>'24._önkorm_önként'!I115+'25._Int össz_önk'!I68</f>
        <v>0</v>
      </c>
      <c r="J37" s="458">
        <f>'24._önkorm_önként'!J115+'25._Int össz_önk'!J68</f>
        <v>0</v>
      </c>
      <c r="K37" s="458">
        <f>'24._önkorm_önként'!K115+'25._Int össz_önk'!K68</f>
        <v>0</v>
      </c>
      <c r="L37" s="458">
        <f>'24._önkorm_önként'!L115+'25._Int össz_önk'!L68</f>
        <v>0</v>
      </c>
    </row>
    <row r="38" spans="1:12" ht="12.2" customHeight="1" x14ac:dyDescent="0.2">
      <c r="A38" s="11" t="s">
        <v>318</v>
      </c>
      <c r="B38" s="483" t="s">
        <v>223</v>
      </c>
      <c r="C38" s="531">
        <f>'24._önkorm_önként'!C116</f>
        <v>156000000</v>
      </c>
      <c r="D38" s="456">
        <f>'24._önkorm_önként'!D116</f>
        <v>218000000</v>
      </c>
      <c r="E38" s="747">
        <f>'24._önkorm_önként'!E116</f>
        <v>0</v>
      </c>
      <c r="F38" s="747">
        <f>'24._önkorm_önként'!F116</f>
        <v>0</v>
      </c>
      <c r="G38" s="747">
        <f>'24._önkorm_önként'!G116</f>
        <v>0</v>
      </c>
      <c r="H38" s="458">
        <f t="shared" si="2"/>
        <v>62000000</v>
      </c>
      <c r="I38" s="822">
        <f>'24._önkorm_önként'!I116</f>
        <v>0</v>
      </c>
      <c r="J38" s="458">
        <f>'24._önkorm_önként'!J116</f>
        <v>0</v>
      </c>
      <c r="K38" s="458">
        <f>'24._önkorm_önként'!K116</f>
        <v>0</v>
      </c>
      <c r="L38" s="458">
        <f>'24._önkorm_önként'!L116</f>
        <v>0</v>
      </c>
    </row>
    <row r="39" spans="1:12" ht="12.2" customHeight="1" thickBot="1" x14ac:dyDescent="0.25">
      <c r="A39" s="11" t="s">
        <v>319</v>
      </c>
      <c r="B39" s="483" t="s">
        <v>227</v>
      </c>
      <c r="C39" s="531">
        <f>'24._önkorm_önként'!C117+'25._Int össz_önk'!C69</f>
        <v>103000000</v>
      </c>
      <c r="D39" s="456">
        <f>'24._önkorm_önként'!D117+'25._Int össz_önk'!D69</f>
        <v>114000000</v>
      </c>
      <c r="E39" s="747">
        <f>'24._önkorm_önként'!E117+'25._Int össz_önk'!E69</f>
        <v>0</v>
      </c>
      <c r="F39" s="747">
        <f>'24._önkorm_önként'!F117+'25._Int össz_önk'!F69</f>
        <v>0</v>
      </c>
      <c r="G39" s="747">
        <f>'24._önkorm_önként'!G117+'25._Int össz_önk'!G69</f>
        <v>0</v>
      </c>
      <c r="H39" s="458">
        <f t="shared" si="2"/>
        <v>11000000</v>
      </c>
      <c r="I39" s="822">
        <f>'24._önkorm_önként'!I117+'25._Int össz_önk'!I69</f>
        <v>0</v>
      </c>
      <c r="J39" s="458">
        <f>'24._önkorm_önként'!J117+'25._Int össz_önk'!J69</f>
        <v>0</v>
      </c>
      <c r="K39" s="458">
        <f>'24._önkorm_önként'!K117+'25._Int össz_önk'!K69</f>
        <v>0</v>
      </c>
      <c r="L39" s="458">
        <f>'24._önkorm_önként'!L117+'25._Int össz_önk'!L69</f>
        <v>0</v>
      </c>
    </row>
    <row r="40" spans="1:12" ht="12.2" customHeight="1" thickBot="1" x14ac:dyDescent="0.25">
      <c r="A40" s="13" t="s">
        <v>14</v>
      </c>
      <c r="B40" s="63" t="s">
        <v>530</v>
      </c>
      <c r="C40" s="1490">
        <f>+C12+C30</f>
        <v>3368785164</v>
      </c>
      <c r="D40" s="865">
        <f t="shared" ref="D40:K40" si="13">+D12+D30</f>
        <v>3552622754</v>
      </c>
      <c r="E40" s="756">
        <f t="shared" si="13"/>
        <v>0</v>
      </c>
      <c r="F40" s="756">
        <f t="shared" si="13"/>
        <v>0</v>
      </c>
      <c r="G40" s="756">
        <f t="shared" si="13"/>
        <v>0</v>
      </c>
      <c r="H40" s="416">
        <f t="shared" si="2"/>
        <v>183837590</v>
      </c>
      <c r="I40" s="1512">
        <f t="shared" si="13"/>
        <v>0</v>
      </c>
      <c r="J40" s="416">
        <f t="shared" si="13"/>
        <v>0</v>
      </c>
      <c r="K40" s="416">
        <f t="shared" si="13"/>
        <v>0</v>
      </c>
      <c r="L40" s="416">
        <f t="shared" ref="L40" si="14">+L12+L30</f>
        <v>0</v>
      </c>
    </row>
    <row r="41" spans="1:12" ht="12.2" customHeight="1" thickBot="1" x14ac:dyDescent="0.25">
      <c r="A41" s="13" t="s">
        <v>15</v>
      </c>
      <c r="B41" s="63" t="s">
        <v>531</v>
      </c>
      <c r="C41" s="139">
        <f>+C42+C43+C44</f>
        <v>0</v>
      </c>
      <c r="D41" s="326">
        <f t="shared" ref="D41:K41" si="15">+D42+D43+D44</f>
        <v>0</v>
      </c>
      <c r="E41" s="745">
        <f t="shared" si="15"/>
        <v>0</v>
      </c>
      <c r="F41" s="745">
        <f t="shared" si="15"/>
        <v>0</v>
      </c>
      <c r="G41" s="745">
        <f t="shared" si="15"/>
        <v>0</v>
      </c>
      <c r="H41" s="32">
        <f t="shared" si="2"/>
        <v>0</v>
      </c>
      <c r="I41" s="823">
        <f t="shared" si="15"/>
        <v>0</v>
      </c>
      <c r="J41" s="32">
        <f t="shared" si="15"/>
        <v>0</v>
      </c>
      <c r="K41" s="32">
        <f t="shared" si="15"/>
        <v>0</v>
      </c>
      <c r="L41" s="32">
        <f t="shared" ref="L41" si="16">+L42+L43+L44</f>
        <v>0</v>
      </c>
    </row>
    <row r="42" spans="1:12" s="38" customFormat="1" ht="12.2" customHeight="1" x14ac:dyDescent="0.2">
      <c r="A42" s="11" t="s">
        <v>99</v>
      </c>
      <c r="B42" s="16" t="s">
        <v>629</v>
      </c>
      <c r="C42" s="531">
        <f>'24._önkorm_önként'!C120</f>
        <v>0</v>
      </c>
      <c r="D42" s="456">
        <f>'24._önkorm_önként'!D120</f>
        <v>0</v>
      </c>
      <c r="E42" s="747">
        <f>'24._önkorm_önként'!E120</f>
        <v>0</v>
      </c>
      <c r="F42" s="747">
        <f>'24._önkorm_önként'!F120</f>
        <v>0</v>
      </c>
      <c r="G42" s="747">
        <f>'24._önkorm_önként'!G120</f>
        <v>0</v>
      </c>
      <c r="H42" s="458">
        <f t="shared" si="2"/>
        <v>0</v>
      </c>
      <c r="I42" s="822">
        <f>'24._önkorm_önként'!I120</f>
        <v>0</v>
      </c>
      <c r="J42" s="458">
        <f>'24._önkorm_önként'!J120</f>
        <v>0</v>
      </c>
      <c r="K42" s="458">
        <f>'24._önkorm_önként'!K120</f>
        <v>0</v>
      </c>
      <c r="L42" s="458">
        <f>'24._önkorm_önként'!L120</f>
        <v>0</v>
      </c>
    </row>
    <row r="43" spans="1:12" ht="12.2" customHeight="1" x14ac:dyDescent="0.2">
      <c r="A43" s="11" t="s">
        <v>100</v>
      </c>
      <c r="B43" s="16" t="s">
        <v>630</v>
      </c>
      <c r="C43" s="531">
        <f>'24._önkorm_önként'!C121</f>
        <v>0</v>
      </c>
      <c r="D43" s="456">
        <f>'24._önkorm_önként'!D121</f>
        <v>0</v>
      </c>
      <c r="E43" s="747">
        <f>'24._önkorm_önként'!E121</f>
        <v>0</v>
      </c>
      <c r="F43" s="747">
        <f>'24._önkorm_önként'!F121</f>
        <v>0</v>
      </c>
      <c r="G43" s="747">
        <f>'24._önkorm_önként'!G121</f>
        <v>0</v>
      </c>
      <c r="H43" s="458">
        <f t="shared" si="2"/>
        <v>0</v>
      </c>
      <c r="I43" s="822">
        <f>'24._önkorm_önként'!I121</f>
        <v>0</v>
      </c>
      <c r="J43" s="458">
        <f>'24._önkorm_önként'!J121</f>
        <v>0</v>
      </c>
      <c r="K43" s="458">
        <f>'24._önkorm_önként'!K121</f>
        <v>0</v>
      </c>
      <c r="L43" s="458">
        <f>'24._önkorm_önként'!L121</f>
        <v>0</v>
      </c>
    </row>
    <row r="44" spans="1:12" ht="12.2" customHeight="1" thickBot="1" x14ac:dyDescent="0.25">
      <c r="A44" s="12" t="s">
        <v>163</v>
      </c>
      <c r="B44" s="59" t="s">
        <v>631</v>
      </c>
      <c r="C44" s="531">
        <f>'24._önkorm_önként'!C122</f>
        <v>0</v>
      </c>
      <c r="D44" s="456">
        <f>'24._önkorm_önként'!D122</f>
        <v>0</v>
      </c>
      <c r="E44" s="747">
        <f>'24._önkorm_önként'!E122</f>
        <v>0</v>
      </c>
      <c r="F44" s="747">
        <f>'24._önkorm_önként'!F122</f>
        <v>0</v>
      </c>
      <c r="G44" s="747">
        <f>'24._önkorm_önként'!G122</f>
        <v>0</v>
      </c>
      <c r="H44" s="458">
        <f t="shared" si="2"/>
        <v>0</v>
      </c>
      <c r="I44" s="822">
        <f>'24._önkorm_önként'!I122</f>
        <v>0</v>
      </c>
      <c r="J44" s="458">
        <f>'24._önkorm_önként'!J122</f>
        <v>0</v>
      </c>
      <c r="K44" s="458">
        <f>'24._önkorm_önként'!K122</f>
        <v>0</v>
      </c>
      <c r="L44" s="458">
        <f>'24._önkorm_önként'!L122</f>
        <v>0</v>
      </c>
    </row>
    <row r="45" spans="1:12" ht="12.2" customHeight="1" thickBot="1" x14ac:dyDescent="0.25">
      <c r="A45" s="13" t="s">
        <v>16</v>
      </c>
      <c r="B45" s="63" t="s">
        <v>535</v>
      </c>
      <c r="C45" s="139">
        <f>+C46+C48+C47</f>
        <v>0</v>
      </c>
      <c r="D45" s="326">
        <f t="shared" ref="D45:K45" si="17">+D46+D48+D47</f>
        <v>0</v>
      </c>
      <c r="E45" s="745">
        <f t="shared" si="17"/>
        <v>0</v>
      </c>
      <c r="F45" s="745">
        <f t="shared" si="17"/>
        <v>0</v>
      </c>
      <c r="G45" s="745">
        <f t="shared" si="17"/>
        <v>0</v>
      </c>
      <c r="H45" s="32">
        <f t="shared" si="2"/>
        <v>0</v>
      </c>
      <c r="I45" s="823">
        <f t="shared" si="17"/>
        <v>0</v>
      </c>
      <c r="J45" s="32">
        <f t="shared" si="17"/>
        <v>0</v>
      </c>
      <c r="K45" s="32">
        <f t="shared" si="17"/>
        <v>0</v>
      </c>
      <c r="L45" s="32">
        <f t="shared" ref="L45" si="18">+L46+L48</f>
        <v>0</v>
      </c>
    </row>
    <row r="46" spans="1:12" ht="12.2" customHeight="1" x14ac:dyDescent="0.2">
      <c r="A46" s="11" t="s">
        <v>88</v>
      </c>
      <c r="B46" s="16" t="s">
        <v>357</v>
      </c>
      <c r="C46" s="531">
        <f>'24._önkorm_önként'!C124</f>
        <v>0</v>
      </c>
      <c r="D46" s="456">
        <f>'24._önkorm_önként'!D124</f>
        <v>0</v>
      </c>
      <c r="E46" s="747">
        <f>'24._önkorm_önként'!E124</f>
        <v>0</v>
      </c>
      <c r="F46" s="747">
        <f>'24._önkorm_önként'!F124</f>
        <v>0</v>
      </c>
      <c r="G46" s="747">
        <f>'24._önkorm_önként'!G124</f>
        <v>0</v>
      </c>
      <c r="H46" s="458">
        <f t="shared" si="2"/>
        <v>0</v>
      </c>
      <c r="I46" s="822">
        <f>'24._önkorm_önként'!I124</f>
        <v>0</v>
      </c>
      <c r="J46" s="458">
        <f>'24._önkorm_önként'!J124</f>
        <v>0</v>
      </c>
      <c r="K46" s="458">
        <f>'24._önkorm_önként'!K124</f>
        <v>0</v>
      </c>
      <c r="L46" s="458">
        <f>'24._önkorm_önként'!L124</f>
        <v>0</v>
      </c>
    </row>
    <row r="47" spans="1:12" ht="12.2" customHeight="1" x14ac:dyDescent="0.2">
      <c r="A47" s="11" t="s">
        <v>101</v>
      </c>
      <c r="B47" s="16" t="s">
        <v>559</v>
      </c>
      <c r="C47" s="531">
        <f>'24._önkorm_önként'!C125</f>
        <v>0</v>
      </c>
      <c r="D47" s="456">
        <f>'24._önkorm_önként'!D125</f>
        <v>0</v>
      </c>
      <c r="E47" s="747">
        <f>'24._önkorm_önként'!E125</f>
        <v>0</v>
      </c>
      <c r="F47" s="747">
        <f>'24._önkorm_önként'!F125</f>
        <v>0</v>
      </c>
      <c r="G47" s="747">
        <f>'24._önkorm_önként'!G125</f>
        <v>0</v>
      </c>
      <c r="H47" s="458">
        <f t="shared" si="2"/>
        <v>0</v>
      </c>
      <c r="I47" s="822">
        <f>'24._önkorm_önként'!I125</f>
        <v>0</v>
      </c>
      <c r="J47" s="458">
        <f>'24._önkorm_önként'!J125</f>
        <v>0</v>
      </c>
      <c r="K47" s="458">
        <f>'24._önkorm_önként'!K125</f>
        <v>0</v>
      </c>
      <c r="L47" s="458">
        <f>'24._önkorm_önként'!L125</f>
        <v>0</v>
      </c>
    </row>
    <row r="48" spans="1:12" ht="12.2" customHeight="1" thickBot="1" x14ac:dyDescent="0.25">
      <c r="A48" s="11" t="s">
        <v>102</v>
      </c>
      <c r="B48" s="917" t="s">
        <v>560</v>
      </c>
      <c r="C48" s="531">
        <f>'24._önkorm_önként'!C126</f>
        <v>0</v>
      </c>
      <c r="D48" s="456">
        <f>'24._önkorm_önként'!D126</f>
        <v>0</v>
      </c>
      <c r="E48" s="747">
        <f>'24._önkorm_önként'!E126</f>
        <v>0</v>
      </c>
      <c r="F48" s="747">
        <f>'24._önkorm_önként'!F126</f>
        <v>0</v>
      </c>
      <c r="G48" s="747">
        <f>'24._önkorm_önként'!G126</f>
        <v>0</v>
      </c>
      <c r="H48" s="458">
        <f t="shared" si="2"/>
        <v>0</v>
      </c>
      <c r="I48" s="822">
        <f>'24._önkorm_önként'!I126</f>
        <v>0</v>
      </c>
      <c r="J48" s="458">
        <f>'24._önkorm_önként'!J126</f>
        <v>0</v>
      </c>
      <c r="K48" s="458">
        <f>'24._önkorm_önként'!K126</f>
        <v>0</v>
      </c>
      <c r="L48" s="458">
        <f>'24._önkorm_önként'!L126</f>
        <v>0</v>
      </c>
    </row>
    <row r="49" spans="1:15" ht="12.2" customHeight="1" thickBot="1" x14ac:dyDescent="0.25">
      <c r="A49" s="13" t="s">
        <v>17</v>
      </c>
      <c r="B49" s="63" t="s">
        <v>532</v>
      </c>
      <c r="C49" s="1428">
        <f>+C50+C51+C52+C53+C54</f>
        <v>0</v>
      </c>
      <c r="D49" s="327">
        <f t="shared" ref="D49:K49" si="19">+D50+D51+D52+D53+D54</f>
        <v>0</v>
      </c>
      <c r="E49" s="712">
        <f t="shared" si="19"/>
        <v>0</v>
      </c>
      <c r="F49" s="712">
        <f t="shared" si="19"/>
        <v>0</v>
      </c>
      <c r="G49" s="712">
        <f t="shared" si="19"/>
        <v>0</v>
      </c>
      <c r="H49" s="81">
        <f t="shared" si="2"/>
        <v>0</v>
      </c>
      <c r="I49" s="831">
        <f t="shared" si="19"/>
        <v>0</v>
      </c>
      <c r="J49" s="81">
        <f t="shared" si="19"/>
        <v>0</v>
      </c>
      <c r="K49" s="81">
        <f t="shared" si="19"/>
        <v>0</v>
      </c>
      <c r="L49" s="81">
        <f t="shared" ref="L49" si="20">+L50+L51+L52+L53+L54</f>
        <v>0</v>
      </c>
      <c r="O49" s="86"/>
    </row>
    <row r="50" spans="1:15" x14ac:dyDescent="0.2">
      <c r="A50" s="11" t="s">
        <v>103</v>
      </c>
      <c r="B50" s="16" t="s">
        <v>239</v>
      </c>
      <c r="C50" s="531">
        <f>'24._önkorm_önként'!C128-'25._Int össz_önk'!C47</f>
        <v>0</v>
      </c>
      <c r="D50" s="456">
        <f>'24._önkorm_önként'!D128-'25._Int össz_önk'!D47</f>
        <v>0</v>
      </c>
      <c r="E50" s="747">
        <f>'24._önkorm_önként'!E128-'25._Int össz_önk'!E47</f>
        <v>0</v>
      </c>
      <c r="F50" s="747">
        <f>'24._önkorm_önként'!F128-'25._Int össz_önk'!F47</f>
        <v>0</v>
      </c>
      <c r="G50" s="747">
        <f>'24._önkorm_önként'!G128-'25._Int össz_önk'!G47</f>
        <v>0</v>
      </c>
      <c r="H50" s="458">
        <f t="shared" si="2"/>
        <v>0</v>
      </c>
      <c r="I50" s="822">
        <f>'24._önkorm_önként'!I128-'25._Int össz_önk'!I47</f>
        <v>0</v>
      </c>
      <c r="J50" s="458">
        <f>'24._önkorm_önként'!J128-'25._Int össz_önk'!J47</f>
        <v>0</v>
      </c>
      <c r="K50" s="458">
        <f>'24._önkorm_önként'!K128-'25._Int össz_önk'!K47</f>
        <v>0</v>
      </c>
      <c r="L50" s="458">
        <f>'24._önkorm_önként'!L128-'25._Int össz_önk'!L47</f>
        <v>0</v>
      </c>
    </row>
    <row r="51" spans="1:15" ht="12.2" customHeight="1" x14ac:dyDescent="0.2">
      <c r="A51" s="11" t="s">
        <v>104</v>
      </c>
      <c r="B51" s="16" t="s">
        <v>240</v>
      </c>
      <c r="C51" s="531">
        <f>'24._önkorm_önként'!C129-'25._Int össz_önk'!C48</f>
        <v>0</v>
      </c>
      <c r="D51" s="456">
        <f>'24._önkorm_önként'!D129-'25._Int össz_önk'!D48</f>
        <v>0</v>
      </c>
      <c r="E51" s="747">
        <f>'24._önkorm_önként'!E129-'25._Int össz_önk'!E48</f>
        <v>0</v>
      </c>
      <c r="F51" s="747">
        <f>'24._önkorm_önként'!F129-'25._Int össz_önk'!F48</f>
        <v>0</v>
      </c>
      <c r="G51" s="747">
        <f>'24._önkorm_önként'!G129-'25._Int össz_önk'!G48</f>
        <v>0</v>
      </c>
      <c r="H51" s="458">
        <f t="shared" si="2"/>
        <v>0</v>
      </c>
      <c r="I51" s="822">
        <f>'24._önkorm_önként'!I129-'25._Int össz_önk'!I48</f>
        <v>0</v>
      </c>
      <c r="J51" s="458">
        <f>'24._önkorm_önként'!J129-'25._Int össz_önk'!J48</f>
        <v>0</v>
      </c>
      <c r="K51" s="458">
        <f>'24._önkorm_önként'!K129-'25._Int össz_önk'!K48</f>
        <v>0</v>
      </c>
      <c r="L51" s="458">
        <f>'24._önkorm_önként'!L129-'25._Int össz_önk'!L48</f>
        <v>0</v>
      </c>
    </row>
    <row r="52" spans="1:15" s="38" customFormat="1" ht="12.2" customHeight="1" x14ac:dyDescent="0.2">
      <c r="A52" s="11" t="s">
        <v>204</v>
      </c>
      <c r="B52" s="16" t="s">
        <v>396</v>
      </c>
      <c r="C52" s="531">
        <f>'24._önkorm_önként'!C130</f>
        <v>0</v>
      </c>
      <c r="D52" s="456">
        <f>'24._önkorm_önként'!D130</f>
        <v>0</v>
      </c>
      <c r="E52" s="747">
        <f>'24._önkorm_önként'!E130</f>
        <v>0</v>
      </c>
      <c r="F52" s="747">
        <f>'24._önkorm_önként'!F130</f>
        <v>0</v>
      </c>
      <c r="G52" s="747">
        <f>'24._önkorm_önként'!G130</f>
        <v>0</v>
      </c>
      <c r="H52" s="458">
        <f t="shared" si="2"/>
        <v>0</v>
      </c>
      <c r="I52" s="822">
        <f>'24._önkorm_önként'!I130</f>
        <v>0</v>
      </c>
      <c r="J52" s="458">
        <f>'24._önkorm_önként'!J130</f>
        <v>0</v>
      </c>
      <c r="K52" s="458">
        <f>'24._önkorm_önként'!K130</f>
        <v>0</v>
      </c>
      <c r="L52" s="458">
        <f>'24._önkorm_önként'!L130</f>
        <v>0</v>
      </c>
    </row>
    <row r="53" spans="1:15" s="38" customFormat="1" ht="12.2" customHeight="1" x14ac:dyDescent="0.2">
      <c r="A53" s="12" t="s">
        <v>205</v>
      </c>
      <c r="B53" s="59" t="s">
        <v>228</v>
      </c>
      <c r="C53" s="531">
        <f>'24._önkorm_önként'!C131</f>
        <v>0</v>
      </c>
      <c r="D53" s="456">
        <f>'24._önkorm_önként'!D131</f>
        <v>0</v>
      </c>
      <c r="E53" s="747">
        <f>'24._önkorm_önként'!E131</f>
        <v>0</v>
      </c>
      <c r="F53" s="747">
        <f>'24._önkorm_önként'!F131</f>
        <v>0</v>
      </c>
      <c r="G53" s="747">
        <f>'24._önkorm_önként'!G131</f>
        <v>0</v>
      </c>
      <c r="H53" s="458">
        <f t="shared" si="2"/>
        <v>0</v>
      </c>
      <c r="I53" s="822">
        <f>'24._önkorm_önként'!I131</f>
        <v>0</v>
      </c>
      <c r="J53" s="458">
        <f>'24._önkorm_önként'!J131</f>
        <v>0</v>
      </c>
      <c r="K53" s="458">
        <f>'24._önkorm_önként'!K131</f>
        <v>0</v>
      </c>
      <c r="L53" s="458">
        <f>'24._önkorm_önként'!L131</f>
        <v>0</v>
      </c>
    </row>
    <row r="54" spans="1:15" s="38" customFormat="1" ht="12.2" customHeight="1" thickBot="1" x14ac:dyDescent="0.25">
      <c r="A54" s="301" t="s">
        <v>207</v>
      </c>
      <c r="B54" s="302" t="s">
        <v>397</v>
      </c>
      <c r="C54" s="1491">
        <f>'24._önkorm_önként'!C132</f>
        <v>0</v>
      </c>
      <c r="D54" s="866">
        <f>'24._önkorm_önként'!D132</f>
        <v>0</v>
      </c>
      <c r="E54" s="757">
        <f>'24._önkorm_önként'!E132</f>
        <v>0</v>
      </c>
      <c r="F54" s="757">
        <f>'24._önkorm_önként'!F132</f>
        <v>0</v>
      </c>
      <c r="G54" s="757">
        <f>'24._önkorm_önként'!G132</f>
        <v>0</v>
      </c>
      <c r="H54" s="708">
        <f t="shared" si="2"/>
        <v>0</v>
      </c>
      <c r="I54" s="874">
        <f>'24._önkorm_önként'!I132</f>
        <v>0</v>
      </c>
      <c r="J54" s="708">
        <f>'24._önkorm_önként'!J132</f>
        <v>0</v>
      </c>
      <c r="K54" s="708">
        <f>'24._önkorm_önként'!K132</f>
        <v>0</v>
      </c>
      <c r="L54" s="708">
        <f>'24._önkorm_önként'!L132</f>
        <v>0</v>
      </c>
    </row>
    <row r="55" spans="1:15" ht="12.2" customHeight="1" thickBot="1" x14ac:dyDescent="0.25">
      <c r="A55" s="13" t="s">
        <v>18</v>
      </c>
      <c r="B55" s="63" t="s">
        <v>534</v>
      </c>
      <c r="C55" s="1494">
        <f>+C41+C45+C49</f>
        <v>0</v>
      </c>
      <c r="D55" s="867">
        <f t="shared" ref="D55:K55" si="21">+D41+D45+D49</f>
        <v>0</v>
      </c>
      <c r="E55" s="759">
        <f t="shared" si="21"/>
        <v>0</v>
      </c>
      <c r="F55" s="759">
        <f t="shared" si="21"/>
        <v>0</v>
      </c>
      <c r="G55" s="759">
        <f t="shared" si="21"/>
        <v>0</v>
      </c>
      <c r="H55" s="415">
        <f t="shared" si="2"/>
        <v>0</v>
      </c>
      <c r="I55" s="1435">
        <f t="shared" si="21"/>
        <v>0</v>
      </c>
      <c r="J55" s="415">
        <f t="shared" si="21"/>
        <v>0</v>
      </c>
      <c r="K55" s="415">
        <f t="shared" si="21"/>
        <v>0</v>
      </c>
      <c r="L55" s="415">
        <f t="shared" ref="L55" si="22">+L41+L45+L49</f>
        <v>0</v>
      </c>
    </row>
    <row r="56" spans="1:15" s="742" customFormat="1" ht="15" customHeight="1" thickBot="1" x14ac:dyDescent="0.25">
      <c r="A56" s="87" t="s">
        <v>19</v>
      </c>
      <c r="B56" s="741" t="s">
        <v>533</v>
      </c>
      <c r="C56" s="1434">
        <f>+C40+C55</f>
        <v>3368785164</v>
      </c>
      <c r="D56" s="481">
        <f t="shared" ref="D56:K56" si="23">+D40+D55</f>
        <v>3552622754</v>
      </c>
      <c r="E56" s="758">
        <f t="shared" si="23"/>
        <v>0</v>
      </c>
      <c r="F56" s="758">
        <f t="shared" si="23"/>
        <v>0</v>
      </c>
      <c r="G56" s="758">
        <f t="shared" si="23"/>
        <v>0</v>
      </c>
      <c r="H56" s="740">
        <f>+D56-C56</f>
        <v>183837590</v>
      </c>
      <c r="I56" s="875">
        <f t="shared" si="23"/>
        <v>0</v>
      </c>
      <c r="J56" s="740">
        <f t="shared" si="23"/>
        <v>0</v>
      </c>
      <c r="K56" s="740">
        <f t="shared" si="23"/>
        <v>0</v>
      </c>
      <c r="L56" s="740">
        <f t="shared" ref="L56" si="24">+L40+L55</f>
        <v>0</v>
      </c>
      <c r="N56" s="742" t="b">
        <f>D56='23._önként_össz_bev'!D86</f>
        <v>1</v>
      </c>
    </row>
    <row r="57" spans="1:15" ht="13.5" thickBot="1" x14ac:dyDescent="0.25">
      <c r="A57" s="709"/>
      <c r="D57" s="711"/>
      <c r="H57" s="31"/>
      <c r="I57" s="31"/>
      <c r="J57" s="31"/>
      <c r="K57" s="31"/>
      <c r="L57" s="31"/>
    </row>
    <row r="58" spans="1:15" s="1531" customFormat="1" ht="15" customHeight="1" thickBot="1" x14ac:dyDescent="0.25">
      <c r="A58" s="827" t="s">
        <v>291</v>
      </c>
      <c r="B58" s="829"/>
      <c r="C58" s="173">
        <f>'24._önkorm_önként'!C136+'25._Int össz_önk'!C72</f>
        <v>183</v>
      </c>
      <c r="D58" s="828">
        <f>'24._önkorm_önként'!D136+'25._Int össz_önk'!D72</f>
        <v>183</v>
      </c>
      <c r="E58" s="701">
        <f>'24._önkorm_önként'!E136+'25._Int össz_önk'!E72</f>
        <v>2</v>
      </c>
      <c r="F58" s="701">
        <f>'24._önkorm_önként'!F136+'25._Int össz_önk'!F72</f>
        <v>2</v>
      </c>
      <c r="G58" s="701">
        <f>'24._önkorm_önként'!G136+'25._Int össz_önk'!G72</f>
        <v>2</v>
      </c>
      <c r="H58" s="303">
        <f>+D58-C58</f>
        <v>0</v>
      </c>
      <c r="I58" s="303">
        <f>'24._önkorm_önként'!I136+'25._Int össz_önk'!I72</f>
        <v>2</v>
      </c>
      <c r="J58" s="303">
        <f>'24._önkorm_önként'!J136+'25._Int össz_önk'!J72</f>
        <v>2</v>
      </c>
      <c r="K58" s="303">
        <f>'24._önkorm_önként'!K136+'25._Int össz_önk'!K72</f>
        <v>2</v>
      </c>
      <c r="L58" s="303">
        <f>'24._önkorm_önként'!L136+'25._Int össz_önk'!L72</f>
        <v>2</v>
      </c>
    </row>
    <row r="59" spans="1:15" ht="14.25" hidden="1" customHeight="1" thickBot="1" x14ac:dyDescent="0.25">
      <c r="A59" s="827" t="s">
        <v>290</v>
      </c>
      <c r="B59" s="829"/>
      <c r="C59" s="789" t="e">
        <f>'24._önkorm_önként'!#REF!+'25._Int össz_önk'!#REF!</f>
        <v>#REF!</v>
      </c>
      <c r="D59" s="832" t="e">
        <f>'24._önkorm_önként'!#REF!+'25._Int össz_önk'!#REF!</f>
        <v>#REF!</v>
      </c>
      <c r="E59" s="787" t="e">
        <f>'24._önkorm_önként'!#REF!+'25._Int össz_önk'!#REF!</f>
        <v>#REF!</v>
      </c>
      <c r="F59" s="787" t="e">
        <f>'24._önkorm_önként'!#REF!+'25._Int össz_önk'!#REF!</f>
        <v>#REF!</v>
      </c>
      <c r="G59" s="787" t="e">
        <f>'24._önkorm_önként'!#REF!+'25._Int össz_önk'!#REF!</f>
        <v>#REF!</v>
      </c>
      <c r="H59" s="789" t="e">
        <f t="shared" si="2"/>
        <v>#REF!</v>
      </c>
      <c r="I59" s="789" t="e">
        <f>'24._önkorm_önként'!#REF!+'25._Int össz_önk'!#REF!</f>
        <v>#REF!</v>
      </c>
      <c r="J59" s="789" t="e">
        <f>'24._önkorm_önként'!#REF!+'25._Int össz_önk'!#REF!</f>
        <v>#REF!</v>
      </c>
      <c r="K59" s="789" t="e">
        <f>'24._önkorm_önként'!#REF!+'25._Int össz_önk'!#REF!</f>
        <v>#REF!</v>
      </c>
      <c r="L59" s="789" t="e">
        <f>'24._önkorm_önként'!#REF!+'25._Int össz_önk'!#REF!</f>
        <v>#REF!</v>
      </c>
    </row>
    <row r="60" spans="1:15" x14ac:dyDescent="0.2">
      <c r="H60" s="31"/>
      <c r="I60" s="31"/>
      <c r="J60" s="31"/>
      <c r="K60" s="31"/>
      <c r="L60" s="31"/>
    </row>
  </sheetData>
  <sheetProtection formatCells="0"/>
  <mergeCells count="7">
    <mergeCell ref="A1:H1"/>
    <mergeCell ref="A9:H9"/>
    <mergeCell ref="A2:H2"/>
    <mergeCell ref="A3:H3"/>
    <mergeCell ref="A5:H5"/>
    <mergeCell ref="A6:H6"/>
    <mergeCell ref="A7:H7"/>
  </mergeCells>
  <printOptions horizontalCentered="1"/>
  <pageMargins left="0.39370078740157483" right="0.39370078740157483" top="0.59055118110236227" bottom="0.39370078740157483" header="0.78740157480314965" footer="0.78740157480314965"/>
  <pageSetup paperSize="9" scale="8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86"/>
  <sheetViews>
    <sheetView topLeftCell="A55" zoomScale="124" zoomScaleNormal="124" zoomScaleSheetLayoutView="112" workbookViewId="0">
      <selection activeCell="D89" sqref="D89"/>
    </sheetView>
  </sheetViews>
  <sheetFormatPr defaultRowHeight="12.75" x14ac:dyDescent="0.2"/>
  <cols>
    <col min="1" max="1" width="9" style="88" customWidth="1"/>
    <col min="2" max="2" width="62.1640625" style="89" customWidth="1"/>
    <col min="3" max="3" width="19.33203125" style="90" customWidth="1"/>
    <col min="4" max="4" width="15" style="90" customWidth="1"/>
    <col min="5" max="5" width="15.83203125" style="90" hidden="1" customWidth="1"/>
    <col min="6" max="7" width="18" style="90" hidden="1" customWidth="1"/>
    <col min="8" max="8" width="14.6640625" style="90" customWidth="1"/>
    <col min="9" max="11" width="14.6640625" style="90" hidden="1" customWidth="1"/>
    <col min="12" max="12" width="8.5" style="90" hidden="1" customWidth="1"/>
    <col min="13" max="261" width="9.33203125" style="29"/>
    <col min="262" max="262" width="19.5" style="29" customWidth="1"/>
    <col min="263" max="263" width="69.33203125" style="29" customWidth="1"/>
    <col min="264" max="264" width="21.5" style="29" customWidth="1"/>
    <col min="265" max="517" width="9.33203125" style="29"/>
    <col min="518" max="518" width="19.5" style="29" customWidth="1"/>
    <col min="519" max="519" width="69.33203125" style="29" customWidth="1"/>
    <col min="520" max="520" width="21.5" style="29" customWidth="1"/>
    <col min="521" max="773" width="9.33203125" style="29"/>
    <col min="774" max="774" width="19.5" style="29" customWidth="1"/>
    <col min="775" max="775" width="69.33203125" style="29" customWidth="1"/>
    <col min="776" max="776" width="21.5" style="29" customWidth="1"/>
    <col min="777" max="1029" width="9.33203125" style="29"/>
    <col min="1030" max="1030" width="19.5" style="29" customWidth="1"/>
    <col min="1031" max="1031" width="69.33203125" style="29" customWidth="1"/>
    <col min="1032" max="1032" width="21.5" style="29" customWidth="1"/>
    <col min="1033" max="1285" width="9.33203125" style="29"/>
    <col min="1286" max="1286" width="19.5" style="29" customWidth="1"/>
    <col min="1287" max="1287" width="69.33203125" style="29" customWidth="1"/>
    <col min="1288" max="1288" width="21.5" style="29" customWidth="1"/>
    <col min="1289" max="1541" width="9.33203125" style="29"/>
    <col min="1542" max="1542" width="19.5" style="29" customWidth="1"/>
    <col min="1543" max="1543" width="69.33203125" style="29" customWidth="1"/>
    <col min="1544" max="1544" width="21.5" style="29" customWidth="1"/>
    <col min="1545" max="1797" width="9.33203125" style="29"/>
    <col min="1798" max="1798" width="19.5" style="29" customWidth="1"/>
    <col min="1799" max="1799" width="69.33203125" style="29" customWidth="1"/>
    <col min="1800" max="1800" width="21.5" style="29" customWidth="1"/>
    <col min="1801" max="2053" width="9.33203125" style="29"/>
    <col min="2054" max="2054" width="19.5" style="29" customWidth="1"/>
    <col min="2055" max="2055" width="69.33203125" style="29" customWidth="1"/>
    <col min="2056" max="2056" width="21.5" style="29" customWidth="1"/>
    <col min="2057" max="2309" width="9.33203125" style="29"/>
    <col min="2310" max="2310" width="19.5" style="29" customWidth="1"/>
    <col min="2311" max="2311" width="69.33203125" style="29" customWidth="1"/>
    <col min="2312" max="2312" width="21.5" style="29" customWidth="1"/>
    <col min="2313" max="2565" width="9.33203125" style="29"/>
    <col min="2566" max="2566" width="19.5" style="29" customWidth="1"/>
    <col min="2567" max="2567" width="69.33203125" style="29" customWidth="1"/>
    <col min="2568" max="2568" width="21.5" style="29" customWidth="1"/>
    <col min="2569" max="2821" width="9.33203125" style="29"/>
    <col min="2822" max="2822" width="19.5" style="29" customWidth="1"/>
    <col min="2823" max="2823" width="69.33203125" style="29" customWidth="1"/>
    <col min="2824" max="2824" width="21.5" style="29" customWidth="1"/>
    <col min="2825" max="3077" width="9.33203125" style="29"/>
    <col min="3078" max="3078" width="19.5" style="29" customWidth="1"/>
    <col min="3079" max="3079" width="69.33203125" style="29" customWidth="1"/>
    <col min="3080" max="3080" width="21.5" style="29" customWidth="1"/>
    <col min="3081" max="3333" width="9.33203125" style="29"/>
    <col min="3334" max="3334" width="19.5" style="29" customWidth="1"/>
    <col min="3335" max="3335" width="69.33203125" style="29" customWidth="1"/>
    <col min="3336" max="3336" width="21.5" style="29" customWidth="1"/>
    <col min="3337" max="3589" width="9.33203125" style="29"/>
    <col min="3590" max="3590" width="19.5" style="29" customWidth="1"/>
    <col min="3591" max="3591" width="69.33203125" style="29" customWidth="1"/>
    <col min="3592" max="3592" width="21.5" style="29" customWidth="1"/>
    <col min="3593" max="3845" width="9.33203125" style="29"/>
    <col min="3846" max="3846" width="19.5" style="29" customWidth="1"/>
    <col min="3847" max="3847" width="69.33203125" style="29" customWidth="1"/>
    <col min="3848" max="3848" width="21.5" style="29" customWidth="1"/>
    <col min="3849" max="4101" width="9.33203125" style="29"/>
    <col min="4102" max="4102" width="19.5" style="29" customWidth="1"/>
    <col min="4103" max="4103" width="69.33203125" style="29" customWidth="1"/>
    <col min="4104" max="4104" width="21.5" style="29" customWidth="1"/>
    <col min="4105" max="4357" width="9.33203125" style="29"/>
    <col min="4358" max="4358" width="19.5" style="29" customWidth="1"/>
    <col min="4359" max="4359" width="69.33203125" style="29" customWidth="1"/>
    <col min="4360" max="4360" width="21.5" style="29" customWidth="1"/>
    <col min="4361" max="4613" width="9.33203125" style="29"/>
    <col min="4614" max="4614" width="19.5" style="29" customWidth="1"/>
    <col min="4615" max="4615" width="69.33203125" style="29" customWidth="1"/>
    <col min="4616" max="4616" width="21.5" style="29" customWidth="1"/>
    <col min="4617" max="4869" width="9.33203125" style="29"/>
    <col min="4870" max="4870" width="19.5" style="29" customWidth="1"/>
    <col min="4871" max="4871" width="69.33203125" style="29" customWidth="1"/>
    <col min="4872" max="4872" width="21.5" style="29" customWidth="1"/>
    <col min="4873" max="5125" width="9.33203125" style="29"/>
    <col min="5126" max="5126" width="19.5" style="29" customWidth="1"/>
    <col min="5127" max="5127" width="69.33203125" style="29" customWidth="1"/>
    <col min="5128" max="5128" width="21.5" style="29" customWidth="1"/>
    <col min="5129" max="5381" width="9.33203125" style="29"/>
    <col min="5382" max="5382" width="19.5" style="29" customWidth="1"/>
    <col min="5383" max="5383" width="69.33203125" style="29" customWidth="1"/>
    <col min="5384" max="5384" width="21.5" style="29" customWidth="1"/>
    <col min="5385" max="5637" width="9.33203125" style="29"/>
    <col min="5638" max="5638" width="19.5" style="29" customWidth="1"/>
    <col min="5639" max="5639" width="69.33203125" style="29" customWidth="1"/>
    <col min="5640" max="5640" width="21.5" style="29" customWidth="1"/>
    <col min="5641" max="5893" width="9.33203125" style="29"/>
    <col min="5894" max="5894" width="19.5" style="29" customWidth="1"/>
    <col min="5895" max="5895" width="69.33203125" style="29" customWidth="1"/>
    <col min="5896" max="5896" width="21.5" style="29" customWidth="1"/>
    <col min="5897" max="6149" width="9.33203125" style="29"/>
    <col min="6150" max="6150" width="19.5" style="29" customWidth="1"/>
    <col min="6151" max="6151" width="69.33203125" style="29" customWidth="1"/>
    <col min="6152" max="6152" width="21.5" style="29" customWidth="1"/>
    <col min="6153" max="6405" width="9.33203125" style="29"/>
    <col min="6406" max="6406" width="19.5" style="29" customWidth="1"/>
    <col min="6407" max="6407" width="69.33203125" style="29" customWidth="1"/>
    <col min="6408" max="6408" width="21.5" style="29" customWidth="1"/>
    <col min="6409" max="6661" width="9.33203125" style="29"/>
    <col min="6662" max="6662" width="19.5" style="29" customWidth="1"/>
    <col min="6663" max="6663" width="69.33203125" style="29" customWidth="1"/>
    <col min="6664" max="6664" width="21.5" style="29" customWidth="1"/>
    <col min="6665" max="6917" width="9.33203125" style="29"/>
    <col min="6918" max="6918" width="19.5" style="29" customWidth="1"/>
    <col min="6919" max="6919" width="69.33203125" style="29" customWidth="1"/>
    <col min="6920" max="6920" width="21.5" style="29" customWidth="1"/>
    <col min="6921" max="7173" width="9.33203125" style="29"/>
    <col min="7174" max="7174" width="19.5" style="29" customWidth="1"/>
    <col min="7175" max="7175" width="69.33203125" style="29" customWidth="1"/>
    <col min="7176" max="7176" width="21.5" style="29" customWidth="1"/>
    <col min="7177" max="7429" width="9.33203125" style="29"/>
    <col min="7430" max="7430" width="19.5" style="29" customWidth="1"/>
    <col min="7431" max="7431" width="69.33203125" style="29" customWidth="1"/>
    <col min="7432" max="7432" width="21.5" style="29" customWidth="1"/>
    <col min="7433" max="7685" width="9.33203125" style="29"/>
    <col min="7686" max="7686" width="19.5" style="29" customWidth="1"/>
    <col min="7687" max="7687" width="69.33203125" style="29" customWidth="1"/>
    <col min="7688" max="7688" width="21.5" style="29" customWidth="1"/>
    <col min="7689" max="7941" width="9.33203125" style="29"/>
    <col min="7942" max="7942" width="19.5" style="29" customWidth="1"/>
    <col min="7943" max="7943" width="69.33203125" style="29" customWidth="1"/>
    <col min="7944" max="7944" width="21.5" style="29" customWidth="1"/>
    <col min="7945" max="8197" width="9.33203125" style="29"/>
    <col min="8198" max="8198" width="19.5" style="29" customWidth="1"/>
    <col min="8199" max="8199" width="69.33203125" style="29" customWidth="1"/>
    <col min="8200" max="8200" width="21.5" style="29" customWidth="1"/>
    <col min="8201" max="8453" width="9.33203125" style="29"/>
    <col min="8454" max="8454" width="19.5" style="29" customWidth="1"/>
    <col min="8455" max="8455" width="69.33203125" style="29" customWidth="1"/>
    <col min="8456" max="8456" width="21.5" style="29" customWidth="1"/>
    <col min="8457" max="8709" width="9.33203125" style="29"/>
    <col min="8710" max="8710" width="19.5" style="29" customWidth="1"/>
    <col min="8711" max="8711" width="69.33203125" style="29" customWidth="1"/>
    <col min="8712" max="8712" width="21.5" style="29" customWidth="1"/>
    <col min="8713" max="8965" width="9.33203125" style="29"/>
    <col min="8966" max="8966" width="19.5" style="29" customWidth="1"/>
    <col min="8967" max="8967" width="69.33203125" style="29" customWidth="1"/>
    <col min="8968" max="8968" width="21.5" style="29" customWidth="1"/>
    <col min="8969" max="9221" width="9.33203125" style="29"/>
    <col min="9222" max="9222" width="19.5" style="29" customWidth="1"/>
    <col min="9223" max="9223" width="69.33203125" style="29" customWidth="1"/>
    <col min="9224" max="9224" width="21.5" style="29" customWidth="1"/>
    <col min="9225" max="9477" width="9.33203125" style="29"/>
    <col min="9478" max="9478" width="19.5" style="29" customWidth="1"/>
    <col min="9479" max="9479" width="69.33203125" style="29" customWidth="1"/>
    <col min="9480" max="9480" width="21.5" style="29" customWidth="1"/>
    <col min="9481" max="9733" width="9.33203125" style="29"/>
    <col min="9734" max="9734" width="19.5" style="29" customWidth="1"/>
    <col min="9735" max="9735" width="69.33203125" style="29" customWidth="1"/>
    <col min="9736" max="9736" width="21.5" style="29" customWidth="1"/>
    <col min="9737" max="9989" width="9.33203125" style="29"/>
    <col min="9990" max="9990" width="19.5" style="29" customWidth="1"/>
    <col min="9991" max="9991" width="69.33203125" style="29" customWidth="1"/>
    <col min="9992" max="9992" width="21.5" style="29" customWidth="1"/>
    <col min="9993" max="10245" width="9.33203125" style="29"/>
    <col min="10246" max="10246" width="19.5" style="29" customWidth="1"/>
    <col min="10247" max="10247" width="69.33203125" style="29" customWidth="1"/>
    <col min="10248" max="10248" width="21.5" style="29" customWidth="1"/>
    <col min="10249" max="10501" width="9.33203125" style="29"/>
    <col min="10502" max="10502" width="19.5" style="29" customWidth="1"/>
    <col min="10503" max="10503" width="69.33203125" style="29" customWidth="1"/>
    <col min="10504" max="10504" width="21.5" style="29" customWidth="1"/>
    <col min="10505" max="10757" width="9.33203125" style="29"/>
    <col min="10758" max="10758" width="19.5" style="29" customWidth="1"/>
    <col min="10759" max="10759" width="69.33203125" style="29" customWidth="1"/>
    <col min="10760" max="10760" width="21.5" style="29" customWidth="1"/>
    <col min="10761" max="11013" width="9.33203125" style="29"/>
    <col min="11014" max="11014" width="19.5" style="29" customWidth="1"/>
    <col min="11015" max="11015" width="69.33203125" style="29" customWidth="1"/>
    <col min="11016" max="11016" width="21.5" style="29" customWidth="1"/>
    <col min="11017" max="11269" width="9.33203125" style="29"/>
    <col min="11270" max="11270" width="19.5" style="29" customWidth="1"/>
    <col min="11271" max="11271" width="69.33203125" style="29" customWidth="1"/>
    <col min="11272" max="11272" width="21.5" style="29" customWidth="1"/>
    <col min="11273" max="11525" width="9.33203125" style="29"/>
    <col min="11526" max="11526" width="19.5" style="29" customWidth="1"/>
    <col min="11527" max="11527" width="69.33203125" style="29" customWidth="1"/>
    <col min="11528" max="11528" width="21.5" style="29" customWidth="1"/>
    <col min="11529" max="11781" width="9.33203125" style="29"/>
    <col min="11782" max="11782" width="19.5" style="29" customWidth="1"/>
    <col min="11783" max="11783" width="69.33203125" style="29" customWidth="1"/>
    <col min="11784" max="11784" width="21.5" style="29" customWidth="1"/>
    <col min="11785" max="12037" width="9.33203125" style="29"/>
    <col min="12038" max="12038" width="19.5" style="29" customWidth="1"/>
    <col min="12039" max="12039" width="69.33203125" style="29" customWidth="1"/>
    <col min="12040" max="12040" width="21.5" style="29" customWidth="1"/>
    <col min="12041" max="12293" width="9.33203125" style="29"/>
    <col min="12294" max="12294" width="19.5" style="29" customWidth="1"/>
    <col min="12295" max="12295" width="69.33203125" style="29" customWidth="1"/>
    <col min="12296" max="12296" width="21.5" style="29" customWidth="1"/>
    <col min="12297" max="12549" width="9.33203125" style="29"/>
    <col min="12550" max="12550" width="19.5" style="29" customWidth="1"/>
    <col min="12551" max="12551" width="69.33203125" style="29" customWidth="1"/>
    <col min="12552" max="12552" width="21.5" style="29" customWidth="1"/>
    <col min="12553" max="12805" width="9.33203125" style="29"/>
    <col min="12806" max="12806" width="19.5" style="29" customWidth="1"/>
    <col min="12807" max="12807" width="69.33203125" style="29" customWidth="1"/>
    <col min="12808" max="12808" width="21.5" style="29" customWidth="1"/>
    <col min="12809" max="13061" width="9.33203125" style="29"/>
    <col min="13062" max="13062" width="19.5" style="29" customWidth="1"/>
    <col min="13063" max="13063" width="69.33203125" style="29" customWidth="1"/>
    <col min="13064" max="13064" width="21.5" style="29" customWidth="1"/>
    <col min="13065" max="13317" width="9.33203125" style="29"/>
    <col min="13318" max="13318" width="19.5" style="29" customWidth="1"/>
    <col min="13319" max="13319" width="69.33203125" style="29" customWidth="1"/>
    <col min="13320" max="13320" width="21.5" style="29" customWidth="1"/>
    <col min="13321" max="13573" width="9.33203125" style="29"/>
    <col min="13574" max="13574" width="19.5" style="29" customWidth="1"/>
    <col min="13575" max="13575" width="69.33203125" style="29" customWidth="1"/>
    <col min="13576" max="13576" width="21.5" style="29" customWidth="1"/>
    <col min="13577" max="13829" width="9.33203125" style="29"/>
    <col min="13830" max="13830" width="19.5" style="29" customWidth="1"/>
    <col min="13831" max="13831" width="69.33203125" style="29" customWidth="1"/>
    <col min="13832" max="13832" width="21.5" style="29" customWidth="1"/>
    <col min="13833" max="14085" width="9.33203125" style="29"/>
    <col min="14086" max="14086" width="19.5" style="29" customWidth="1"/>
    <col min="14087" max="14087" width="69.33203125" style="29" customWidth="1"/>
    <col min="14088" max="14088" width="21.5" style="29" customWidth="1"/>
    <col min="14089" max="14341" width="9.33203125" style="29"/>
    <col min="14342" max="14342" width="19.5" style="29" customWidth="1"/>
    <col min="14343" max="14343" width="69.33203125" style="29" customWidth="1"/>
    <col min="14344" max="14344" width="21.5" style="29" customWidth="1"/>
    <col min="14345" max="14597" width="9.33203125" style="29"/>
    <col min="14598" max="14598" width="19.5" style="29" customWidth="1"/>
    <col min="14599" max="14599" width="69.33203125" style="29" customWidth="1"/>
    <col min="14600" max="14600" width="21.5" style="29" customWidth="1"/>
    <col min="14601" max="14853" width="9.33203125" style="29"/>
    <col min="14854" max="14854" width="19.5" style="29" customWidth="1"/>
    <col min="14855" max="14855" width="69.33203125" style="29" customWidth="1"/>
    <col min="14856" max="14856" width="21.5" style="29" customWidth="1"/>
    <col min="14857" max="15109" width="9.33203125" style="29"/>
    <col min="15110" max="15110" width="19.5" style="29" customWidth="1"/>
    <col min="15111" max="15111" width="69.33203125" style="29" customWidth="1"/>
    <col min="15112" max="15112" width="21.5" style="29" customWidth="1"/>
    <col min="15113" max="15365" width="9.33203125" style="29"/>
    <col min="15366" max="15366" width="19.5" style="29" customWidth="1"/>
    <col min="15367" max="15367" width="69.33203125" style="29" customWidth="1"/>
    <col min="15368" max="15368" width="21.5" style="29" customWidth="1"/>
    <col min="15369" max="15621" width="9.33203125" style="29"/>
    <col min="15622" max="15622" width="19.5" style="29" customWidth="1"/>
    <col min="15623" max="15623" width="69.33203125" style="29" customWidth="1"/>
    <col min="15624" max="15624" width="21.5" style="29" customWidth="1"/>
    <col min="15625" max="15877" width="9.33203125" style="29"/>
    <col min="15878" max="15878" width="19.5" style="29" customWidth="1"/>
    <col min="15879" max="15879" width="69.33203125" style="29" customWidth="1"/>
    <col min="15880" max="15880" width="21.5" style="29" customWidth="1"/>
    <col min="15881" max="16133" width="9.33203125" style="29"/>
    <col min="16134" max="16134" width="19.5" style="29" customWidth="1"/>
    <col min="16135" max="16135" width="69.33203125" style="29" customWidth="1"/>
    <col min="16136" max="16136" width="21.5" style="29" customWidth="1"/>
    <col min="16137" max="16384" width="9.33203125" style="29"/>
  </cols>
  <sheetData>
    <row r="1" spans="1:12" x14ac:dyDescent="0.2">
      <c r="A1" s="1894" t="s">
        <v>871</v>
      </c>
      <c r="B1" s="1894"/>
      <c r="C1" s="1894"/>
      <c r="D1" s="1894"/>
      <c r="E1" s="1894"/>
      <c r="F1" s="1894"/>
      <c r="G1" s="1894"/>
      <c r="H1" s="1894"/>
    </row>
    <row r="2" spans="1:12" x14ac:dyDescent="0.2">
      <c r="A2" s="2035" t="s">
        <v>800</v>
      </c>
      <c r="B2" s="2035"/>
      <c r="C2" s="2035"/>
      <c r="D2" s="2035"/>
      <c r="E2" s="2035"/>
      <c r="F2" s="2035"/>
      <c r="G2" s="2035"/>
      <c r="H2" s="2035"/>
      <c r="I2" s="29"/>
      <c r="J2" s="29"/>
      <c r="K2" s="29"/>
      <c r="L2" s="29"/>
    </row>
    <row r="3" spans="1:12" x14ac:dyDescent="0.2">
      <c r="A3" s="1895"/>
      <c r="B3" s="1895"/>
      <c r="C3" s="1895"/>
      <c r="D3" s="1895"/>
      <c r="E3" s="1895"/>
      <c r="F3" s="1895"/>
      <c r="G3" s="1895"/>
      <c r="H3" s="1895"/>
      <c r="I3" s="29"/>
      <c r="J3" s="29"/>
      <c r="K3" s="29"/>
      <c r="L3" s="29"/>
    </row>
    <row r="4" spans="1:12" s="28" customFormat="1" ht="16.5" customHeight="1" x14ac:dyDescent="0.2">
      <c r="A4" s="298"/>
      <c r="B4" s="299"/>
      <c r="C4" s="296"/>
      <c r="D4" s="296"/>
      <c r="E4" s="296"/>
      <c r="F4" s="296"/>
      <c r="G4" s="296"/>
      <c r="H4" s="296"/>
      <c r="I4" s="296"/>
      <c r="J4" s="296"/>
      <c r="K4" s="296"/>
      <c r="L4" s="296"/>
    </row>
    <row r="5" spans="1:12" s="45" customFormat="1" ht="21.2" customHeight="1" x14ac:dyDescent="0.2">
      <c r="A5" s="1897" t="s">
        <v>231</v>
      </c>
      <c r="B5" s="1897"/>
      <c r="C5" s="1897"/>
      <c r="D5" s="1897"/>
      <c r="E5" s="1897"/>
      <c r="F5" s="1897"/>
      <c r="G5" s="1897"/>
      <c r="H5" s="1897"/>
    </row>
    <row r="6" spans="1:12" s="45" customFormat="1" ht="21.2" customHeight="1" x14ac:dyDescent="0.2">
      <c r="A6" s="1897" t="str">
        <f>'23._önként_össz_kiad'!A6:C6</f>
        <v>2024. ÉVI KÖLTSÉGVETÉS</v>
      </c>
      <c r="B6" s="1897"/>
      <c r="C6" s="1897"/>
      <c r="D6" s="1897"/>
      <c r="E6" s="1897"/>
      <c r="F6" s="1897"/>
      <c r="G6" s="1897"/>
      <c r="H6" s="1897"/>
    </row>
    <row r="7" spans="1:12" s="45" customFormat="1" ht="21.2" customHeight="1" x14ac:dyDescent="0.2">
      <c r="A7" s="1897" t="s">
        <v>399</v>
      </c>
      <c r="B7" s="1897"/>
      <c r="C7" s="1897"/>
      <c r="D7" s="1897"/>
      <c r="E7" s="1897"/>
      <c r="F7" s="1897"/>
      <c r="G7" s="1897"/>
      <c r="H7" s="1897"/>
    </row>
    <row r="8" spans="1:12" s="45" customFormat="1" ht="15.75" x14ac:dyDescent="0.2">
      <c r="A8" s="297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</row>
    <row r="9" spans="1:12" ht="13.5" thickBot="1" x14ac:dyDescent="0.25">
      <c r="A9" s="2036" t="s">
        <v>360</v>
      </c>
      <c r="B9" s="2036"/>
      <c r="C9" s="2036"/>
      <c r="D9" s="2036"/>
      <c r="E9" s="2036"/>
      <c r="F9" s="2036"/>
      <c r="G9" s="2036"/>
      <c r="H9" s="2036"/>
      <c r="I9" s="281"/>
      <c r="J9" s="281"/>
      <c r="K9" s="281"/>
      <c r="L9" s="281"/>
    </row>
    <row r="10" spans="1:12" s="53" customFormat="1" ht="62.45" customHeight="1" thickBot="1" x14ac:dyDescent="0.25">
      <c r="A10" s="50" t="s">
        <v>128</v>
      </c>
      <c r="B10" s="51" t="s">
        <v>11</v>
      </c>
      <c r="C10" s="51" t="str">
        <f>'23._önként_össz_kiad'!C10</f>
        <v>2024. évi eredeti előirányzat a
25/2023. (XII.14.) rendelet szerint</v>
      </c>
      <c r="D10" s="321" t="str">
        <f>'23._önként_össz_kiad'!D10</f>
        <v>Módosított előirányzat a …./2024.  (VI…..)  rendelet szerint</v>
      </c>
      <c r="E10" s="51" t="str">
        <f>'23._önként_össz_kiad'!E10</f>
        <v>Módosított előirányzat a …./2024. (IX…..)  rendelet szerint</v>
      </c>
      <c r="F10" s="51" t="str">
        <f>'23._önként_össz_kiad'!F10</f>
        <v>Módosított előirányzat a .../2024. (XII…...)  rendelet szerint</v>
      </c>
      <c r="G10" s="51" t="str">
        <f>'23._önként_össz_kiad'!G10</f>
        <v>Módosított előirányzat a …../2024. (II…..)  rendelet szerint</v>
      </c>
      <c r="H10" s="52" t="str">
        <f>'23._önként_össz_kiad'!H10</f>
        <v>Változás a 25/2023. (XII.14.) rendelethez képest</v>
      </c>
      <c r="I10" s="321" t="str">
        <f>'23._önként_össz_kiad'!I10</f>
        <v>2024. évi teljesítés              2024.06.30-ig</v>
      </c>
      <c r="J10" s="51" t="str">
        <f>'23._önként_össz_kiad'!J10</f>
        <v>2024. évi teljesítés              2024.09.30-ig</v>
      </c>
      <c r="K10" s="51" t="str">
        <f>'23._önként_össz_kiad'!K10</f>
        <v>2024. évi teljesítés              2024.12.31-ig</v>
      </c>
      <c r="L10" s="51" t="str">
        <f>'23._önként_össz_kiad'!L10</f>
        <v>Teljesítés %-a</v>
      </c>
    </row>
    <row r="11" spans="1:12" s="53" customFormat="1" ht="15.95" customHeight="1" thickBot="1" x14ac:dyDescent="0.25">
      <c r="A11" s="50" t="s">
        <v>296</v>
      </c>
      <c r="B11" s="51" t="s">
        <v>297</v>
      </c>
      <c r="C11" s="1348" t="s">
        <v>298</v>
      </c>
      <c r="D11" s="321" t="s">
        <v>299</v>
      </c>
      <c r="E11" s="51" t="s">
        <v>299</v>
      </c>
      <c r="F11" s="51" t="s">
        <v>386</v>
      </c>
      <c r="G11" s="51" t="s">
        <v>422</v>
      </c>
      <c r="H11" s="317" t="s">
        <v>300</v>
      </c>
      <c r="I11" s="317"/>
      <c r="J11" s="52"/>
      <c r="K11" s="52"/>
      <c r="L11" s="52"/>
    </row>
    <row r="12" spans="1:12" s="53" customFormat="1" ht="12.2" customHeight="1" thickBot="1" x14ac:dyDescent="0.25">
      <c r="A12" s="13" t="s">
        <v>12</v>
      </c>
      <c r="B12" s="79" t="s">
        <v>596</v>
      </c>
      <c r="C12" s="139">
        <f>C20+C21+C22+C23+C24</f>
        <v>0</v>
      </c>
      <c r="D12" s="326">
        <f>D20+D21+D22+D23+D24</f>
        <v>11447895</v>
      </c>
      <c r="E12" s="745">
        <f t="shared" ref="E12:K12" si="0">E20+E21+E22+E23+E24</f>
        <v>0</v>
      </c>
      <c r="F12" s="745">
        <f t="shared" si="0"/>
        <v>0</v>
      </c>
      <c r="G12" s="745">
        <f t="shared" si="0"/>
        <v>0</v>
      </c>
      <c r="H12" s="32">
        <f>+D12-C12</f>
        <v>11447895</v>
      </c>
      <c r="I12" s="823">
        <f t="shared" si="0"/>
        <v>0</v>
      </c>
      <c r="J12" s="32">
        <f t="shared" si="0"/>
        <v>0</v>
      </c>
      <c r="K12" s="32">
        <f t="shared" si="0"/>
        <v>0</v>
      </c>
      <c r="L12" s="32">
        <f t="shared" ref="L12" si="1">+L13+L14+L15+L16+L17+L18+L19</f>
        <v>0</v>
      </c>
    </row>
    <row r="13" spans="1:12" s="30" customFormat="1" ht="12.2" customHeight="1" x14ac:dyDescent="0.2">
      <c r="A13" s="11" t="s">
        <v>90</v>
      </c>
      <c r="B13" s="80" t="s">
        <v>187</v>
      </c>
      <c r="C13" s="140">
        <f>'24._önkorm_államig'!C13</f>
        <v>0</v>
      </c>
      <c r="D13" s="324">
        <f>'24._önkorm_államig'!D13</f>
        <v>0</v>
      </c>
      <c r="E13" s="746">
        <f>'24._önkorm_államig'!E13</f>
        <v>0</v>
      </c>
      <c r="F13" s="746">
        <f>'24._önkorm_államig'!F13</f>
        <v>0</v>
      </c>
      <c r="G13" s="746">
        <f>'24._önkorm_államig'!G13</f>
        <v>0</v>
      </c>
      <c r="H13" s="15">
        <f t="shared" ref="H13:H76" si="2">+D13-C13</f>
        <v>0</v>
      </c>
      <c r="I13" s="821">
        <f>'24._önkorm_államig'!I13</f>
        <v>0</v>
      </c>
      <c r="J13" s="15">
        <f>'24._önkorm_államig'!J13</f>
        <v>0</v>
      </c>
      <c r="K13" s="15">
        <f>'24._önkorm_államig'!K13</f>
        <v>0</v>
      </c>
      <c r="L13" s="15">
        <f>'24._önkorm_államig'!L13</f>
        <v>0</v>
      </c>
    </row>
    <row r="14" spans="1:12" s="61" customFormat="1" ht="12.2" customHeight="1" x14ac:dyDescent="0.2">
      <c r="A14" s="1355" t="s">
        <v>91</v>
      </c>
      <c r="B14" s="477" t="s">
        <v>522</v>
      </c>
      <c r="C14" s="140">
        <f>'24._önkorm_államig'!C14</f>
        <v>0</v>
      </c>
      <c r="D14" s="324">
        <f>'24._önkorm_államig'!D14</f>
        <v>0</v>
      </c>
      <c r="E14" s="746">
        <f>'24._önkorm_államig'!E14</f>
        <v>0</v>
      </c>
      <c r="F14" s="746">
        <f>'24._önkorm_államig'!F14</f>
        <v>0</v>
      </c>
      <c r="G14" s="746">
        <f>'24._önkorm_államig'!G14</f>
        <v>0</v>
      </c>
      <c r="H14" s="15">
        <f t="shared" si="2"/>
        <v>0</v>
      </c>
      <c r="I14" s="821">
        <f>'24._önkorm_államig'!I14</f>
        <v>0</v>
      </c>
      <c r="J14" s="15">
        <f>'24._önkorm_államig'!J14</f>
        <v>0</v>
      </c>
      <c r="K14" s="15">
        <f>'24._önkorm_államig'!K14</f>
        <v>0</v>
      </c>
      <c r="L14" s="15">
        <f>'24._önkorm_államig'!L14</f>
        <v>0</v>
      </c>
    </row>
    <row r="15" spans="1:12" s="61" customFormat="1" ht="12.2" customHeight="1" x14ac:dyDescent="0.2">
      <c r="A15" s="1355" t="s">
        <v>92</v>
      </c>
      <c r="B15" s="477" t="s">
        <v>523</v>
      </c>
      <c r="C15" s="140">
        <f>'24._önkorm_államig'!C15</f>
        <v>0</v>
      </c>
      <c r="D15" s="324">
        <f>'24._önkorm_államig'!D15</f>
        <v>0</v>
      </c>
      <c r="E15" s="746">
        <f>'24._önkorm_államig'!E15</f>
        <v>0</v>
      </c>
      <c r="F15" s="746">
        <f>'24._önkorm_államig'!F15</f>
        <v>0</v>
      </c>
      <c r="G15" s="746">
        <f>'24._önkorm_államig'!G15</f>
        <v>0</v>
      </c>
      <c r="H15" s="15">
        <f t="shared" si="2"/>
        <v>0</v>
      </c>
      <c r="I15" s="821">
        <f>'24._önkorm_államig'!I15</f>
        <v>0</v>
      </c>
      <c r="J15" s="15">
        <f>'24._önkorm_államig'!J15</f>
        <v>0</v>
      </c>
      <c r="K15" s="15">
        <f>'24._önkorm_államig'!K15</f>
        <v>0</v>
      </c>
      <c r="L15" s="15">
        <f>'24._önkorm_államig'!L15</f>
        <v>0</v>
      </c>
    </row>
    <row r="16" spans="1:12" s="61" customFormat="1" ht="12.2" customHeight="1" x14ac:dyDescent="0.2">
      <c r="A16" s="1355" t="s">
        <v>89</v>
      </c>
      <c r="B16" s="477" t="s">
        <v>524</v>
      </c>
      <c r="C16" s="140">
        <f>'24._önkorm_államig'!C17</f>
        <v>0</v>
      </c>
      <c r="D16" s="324">
        <f>'24._önkorm_államig'!D17</f>
        <v>0</v>
      </c>
      <c r="E16" s="140">
        <f>'24._önkorm_államig'!E17</f>
        <v>0</v>
      </c>
      <c r="F16" s="140">
        <f>'24._önkorm_államig'!F17</f>
        <v>0</v>
      </c>
      <c r="G16" s="140">
        <f>'24._önkorm_államig'!G17</f>
        <v>0</v>
      </c>
      <c r="H16" s="15">
        <f t="shared" si="2"/>
        <v>0</v>
      </c>
      <c r="I16" s="821">
        <f>'24._önkorm_államig'!I17</f>
        <v>0</v>
      </c>
      <c r="J16" s="15">
        <f>'24._önkorm_államig'!J17</f>
        <v>0</v>
      </c>
      <c r="K16" s="15">
        <f>'24._önkorm_államig'!K17</f>
        <v>0</v>
      </c>
      <c r="L16" s="15">
        <f>'24._önkorm_államig'!L17</f>
        <v>0</v>
      </c>
    </row>
    <row r="17" spans="1:12" s="61" customFormat="1" ht="12.2" customHeight="1" x14ac:dyDescent="0.2">
      <c r="A17" s="1355" t="s">
        <v>146</v>
      </c>
      <c r="B17" s="477" t="s">
        <v>188</v>
      </c>
      <c r="C17" s="140">
        <f>'24._önkorm_államig'!C18</f>
        <v>0</v>
      </c>
      <c r="D17" s="324">
        <f>'24._önkorm_államig'!D18</f>
        <v>0</v>
      </c>
      <c r="E17" s="746">
        <f>'24._önkorm_államig'!E18</f>
        <v>0</v>
      </c>
      <c r="F17" s="746">
        <f>'24._önkorm_államig'!F18</f>
        <v>0</v>
      </c>
      <c r="G17" s="746">
        <f>'24._önkorm_államig'!G18</f>
        <v>0</v>
      </c>
      <c r="H17" s="15">
        <f t="shared" si="2"/>
        <v>0</v>
      </c>
      <c r="I17" s="821">
        <f>'24._önkorm_államig'!I18</f>
        <v>0</v>
      </c>
      <c r="J17" s="15">
        <f>'24._önkorm_államig'!J18</f>
        <v>0</v>
      </c>
      <c r="K17" s="15">
        <f>'24._önkorm_államig'!K18</f>
        <v>0</v>
      </c>
      <c r="L17" s="15">
        <f>'24._önkorm_államig'!L18</f>
        <v>0</v>
      </c>
    </row>
    <row r="18" spans="1:12" s="61" customFormat="1" ht="12.2" customHeight="1" x14ac:dyDescent="0.2">
      <c r="A18" s="1356" t="s">
        <v>148</v>
      </c>
      <c r="B18" s="477" t="s">
        <v>270</v>
      </c>
      <c r="C18" s="140">
        <f>'24._önkorm_államig'!C19</f>
        <v>0</v>
      </c>
      <c r="D18" s="324">
        <f>'24._önkorm_államig'!D19</f>
        <v>0</v>
      </c>
      <c r="E18" s="746">
        <f>'24._önkorm_államig'!E19</f>
        <v>0</v>
      </c>
      <c r="F18" s="746">
        <f>'24._önkorm_államig'!F19</f>
        <v>0</v>
      </c>
      <c r="G18" s="746">
        <f>'24._önkorm_államig'!G19</f>
        <v>0</v>
      </c>
      <c r="H18" s="15">
        <f t="shared" si="2"/>
        <v>0</v>
      </c>
      <c r="I18" s="821">
        <f>'24._önkorm_államig'!I19</f>
        <v>0</v>
      </c>
      <c r="J18" s="15">
        <f>'24._önkorm_államig'!J19</f>
        <v>0</v>
      </c>
      <c r="K18" s="15">
        <f>'24._önkorm_államig'!K19</f>
        <v>0</v>
      </c>
      <c r="L18" s="15">
        <f>'24._önkorm_államig'!L19</f>
        <v>0</v>
      </c>
    </row>
    <row r="19" spans="1:12" s="30" customFormat="1" ht="12.75" customHeight="1" x14ac:dyDescent="0.2">
      <c r="A19" s="1356" t="s">
        <v>150</v>
      </c>
      <c r="B19" s="917" t="s">
        <v>271</v>
      </c>
      <c r="C19" s="140">
        <f>'24._önkorm_államig'!C20</f>
        <v>0</v>
      </c>
      <c r="D19" s="866">
        <f>'24._önkorm_államig'!D20</f>
        <v>0</v>
      </c>
      <c r="E19" s="757">
        <f>'24._önkorm_államig'!E20</f>
        <v>0</v>
      </c>
      <c r="F19" s="757">
        <f>'24._önkorm_államig'!F20</f>
        <v>0</v>
      </c>
      <c r="G19" s="757">
        <f>'24._önkorm_államig'!G20</f>
        <v>0</v>
      </c>
      <c r="H19" s="708">
        <f t="shared" si="2"/>
        <v>0</v>
      </c>
      <c r="I19" s="874">
        <f>'24._önkorm_államig'!I20</f>
        <v>0</v>
      </c>
      <c r="J19" s="708">
        <f>'24._önkorm_államig'!J20</f>
        <v>0</v>
      </c>
      <c r="K19" s="708">
        <f>'24._önkorm_államig'!K20</f>
        <v>0</v>
      </c>
      <c r="L19" s="708">
        <f>'24._önkorm_államig'!L20</f>
        <v>0</v>
      </c>
    </row>
    <row r="20" spans="1:12" s="30" customFormat="1" ht="12.2" customHeight="1" x14ac:dyDescent="0.2">
      <c r="A20" s="1358" t="s">
        <v>152</v>
      </c>
      <c r="B20" s="887" t="s">
        <v>597</v>
      </c>
      <c r="C20" s="140">
        <f>SUM(C13:C19)</f>
        <v>0</v>
      </c>
      <c r="D20" s="864">
        <f t="shared" ref="D20:K20" si="3">SUM(D13:D19)</f>
        <v>0</v>
      </c>
      <c r="E20" s="755">
        <f t="shared" si="3"/>
        <v>0</v>
      </c>
      <c r="F20" s="755">
        <f t="shared" si="3"/>
        <v>0</v>
      </c>
      <c r="G20" s="755">
        <f t="shared" si="3"/>
        <v>0</v>
      </c>
      <c r="H20" s="707">
        <f t="shared" si="2"/>
        <v>0</v>
      </c>
      <c r="I20" s="1046">
        <f t="shared" si="3"/>
        <v>0</v>
      </c>
      <c r="J20" s="707">
        <f t="shared" si="3"/>
        <v>0</v>
      </c>
      <c r="K20" s="707">
        <f t="shared" si="3"/>
        <v>0</v>
      </c>
      <c r="L20" s="707" t="e">
        <f t="shared" ref="L20" si="4">+L21+L22+L23+L24</f>
        <v>#DIV/0!</v>
      </c>
    </row>
    <row r="21" spans="1:12" s="30" customFormat="1" ht="12.2" customHeight="1" x14ac:dyDescent="0.2">
      <c r="A21" s="11" t="s">
        <v>153</v>
      </c>
      <c r="B21" s="80" t="s">
        <v>158</v>
      </c>
      <c r="C21" s="140">
        <f>'24._önkorm_államig'!C21+'25._Int.össz_államig'!C24</f>
        <v>0</v>
      </c>
      <c r="D21" s="324">
        <f>'24._önkorm_államig'!D21+'25._Int.össz_államig'!D24</f>
        <v>0</v>
      </c>
      <c r="E21" s="746">
        <f>'24._önkorm_államig'!E21+'25._Int.össz_államig'!E24</f>
        <v>0</v>
      </c>
      <c r="F21" s="746">
        <f>'24._önkorm_államig'!F21+'25._Int.össz_államig'!F24</f>
        <v>0</v>
      </c>
      <c r="G21" s="746">
        <f>'24._önkorm_államig'!G21+'25._Int.össz_államig'!G24</f>
        <v>0</v>
      </c>
      <c r="H21" s="15">
        <f t="shared" si="2"/>
        <v>0</v>
      </c>
      <c r="I21" s="821">
        <f>'24._önkorm_államig'!I21+'25._Int.össz_államig'!I24</f>
        <v>0</v>
      </c>
      <c r="J21" s="15">
        <f>'24._önkorm_államig'!J21+'25._Int.össz_államig'!J24</f>
        <v>0</v>
      </c>
      <c r="K21" s="15">
        <f>'24._önkorm_államig'!K21+'25._Int.össz_államig'!K24</f>
        <v>0</v>
      </c>
      <c r="L21" s="15" t="e">
        <f>'24._önkorm_államig'!L21+'25._Int.össz_államig'!L24</f>
        <v>#DIV/0!</v>
      </c>
    </row>
    <row r="22" spans="1:12" s="30" customFormat="1" ht="12.2" customHeight="1" x14ac:dyDescent="0.2">
      <c r="A22" s="11" t="s">
        <v>155</v>
      </c>
      <c r="B22" s="477" t="s">
        <v>189</v>
      </c>
      <c r="C22" s="140">
        <f>'24._önkorm_államig'!C22+'25._Int.össz_államig'!C25</f>
        <v>0</v>
      </c>
      <c r="D22" s="324">
        <f>'24._önkorm_államig'!D22+'25._Int.össz_államig'!D25</f>
        <v>0</v>
      </c>
      <c r="E22" s="746">
        <f>'24._önkorm_államig'!E22+'25._Int.össz_államig'!E25</f>
        <v>0</v>
      </c>
      <c r="F22" s="746">
        <f>'24._önkorm_államig'!F22+'25._Int.össz_államig'!F25</f>
        <v>0</v>
      </c>
      <c r="G22" s="746">
        <f>'24._önkorm_államig'!G22+'25._Int.össz_államig'!G25</f>
        <v>0</v>
      </c>
      <c r="H22" s="15">
        <f t="shared" si="2"/>
        <v>0</v>
      </c>
      <c r="I22" s="821">
        <f>'24._önkorm_államig'!I22+'25._Int.össz_államig'!I25</f>
        <v>0</v>
      </c>
      <c r="J22" s="15">
        <f>'24._önkorm_államig'!J22+'25._Int.össz_államig'!J25</f>
        <v>0</v>
      </c>
      <c r="K22" s="15">
        <f>'24._önkorm_államig'!K22+'25._Int.össz_államig'!K25</f>
        <v>0</v>
      </c>
      <c r="L22" s="15" t="e">
        <f>'24._önkorm_államig'!L22+'25._Int.össz_államig'!L25</f>
        <v>#DIV/0!</v>
      </c>
    </row>
    <row r="23" spans="1:12" s="30" customFormat="1" ht="12.2" customHeight="1" x14ac:dyDescent="0.2">
      <c r="A23" s="11" t="s">
        <v>275</v>
      </c>
      <c r="B23" s="477" t="s">
        <v>190</v>
      </c>
      <c r="C23" s="531">
        <f>'24._önkorm_államig'!C23</f>
        <v>0</v>
      </c>
      <c r="D23" s="456">
        <f>'24._önkorm_államig'!D23</f>
        <v>0</v>
      </c>
      <c r="E23" s="747">
        <f>'24._önkorm_államig'!E23</f>
        <v>0</v>
      </c>
      <c r="F23" s="747">
        <f>'24._önkorm_államig'!F23</f>
        <v>0</v>
      </c>
      <c r="G23" s="747">
        <f>'24._önkorm_államig'!G23</f>
        <v>0</v>
      </c>
      <c r="H23" s="458">
        <f t="shared" si="2"/>
        <v>0</v>
      </c>
      <c r="I23" s="822">
        <f>'24._önkorm_államig'!I23</f>
        <v>0</v>
      </c>
      <c r="J23" s="458">
        <f>'24._önkorm_államig'!J23</f>
        <v>0</v>
      </c>
      <c r="K23" s="458">
        <f>'24._önkorm_államig'!K23</f>
        <v>0</v>
      </c>
      <c r="L23" s="458">
        <f>'24._önkorm_államig'!L23</f>
        <v>0</v>
      </c>
    </row>
    <row r="24" spans="1:12" s="30" customFormat="1" ht="12.2" customHeight="1" x14ac:dyDescent="0.2">
      <c r="A24" s="11" t="s">
        <v>569</v>
      </c>
      <c r="B24" s="477" t="s">
        <v>191</v>
      </c>
      <c r="C24" s="531">
        <f>'24._önkorm_államig'!C24+'25._Int.össz_államig'!C26</f>
        <v>0</v>
      </c>
      <c r="D24" s="531">
        <f>'24._önkorm_államig'!D24+'25._Int.össz_államig'!D26</f>
        <v>11447895</v>
      </c>
      <c r="E24" s="531">
        <f>'24._önkorm_államig'!E24+'25._Int.össz_államig'!E26</f>
        <v>0</v>
      </c>
      <c r="F24" s="531">
        <f>'24._önkorm_államig'!F24+'25._Int.össz_államig'!F26</f>
        <v>0</v>
      </c>
      <c r="G24" s="531">
        <f>'24._önkorm_államig'!G24+'25._Int.össz_államig'!G26</f>
        <v>0</v>
      </c>
      <c r="H24" s="458">
        <f>'24._önkorm_államig'!H24+'25._Int.össz_államig'!H26</f>
        <v>11447895</v>
      </c>
      <c r="I24" s="822">
        <f>'24._önkorm_államig'!I24+'25._Int.össz_államig'!I27</f>
        <v>0</v>
      </c>
      <c r="J24" s="458">
        <f>'24._önkorm_államig'!J24+'25._Int.össz_államig'!J27</f>
        <v>0</v>
      </c>
      <c r="K24" s="458">
        <f>'24._önkorm_államig'!K24+'25._Int.össz_államig'!K27</f>
        <v>0</v>
      </c>
      <c r="L24" s="458" t="e">
        <f>'24._önkorm_államig'!L24+'25._Int.össz_államig'!L27</f>
        <v>#DIV/0!</v>
      </c>
    </row>
    <row r="25" spans="1:12" s="61" customFormat="1" ht="12.2" customHeight="1" thickBot="1" x14ac:dyDescent="0.25">
      <c r="A25" s="11" t="s">
        <v>570</v>
      </c>
      <c r="B25" s="661" t="s">
        <v>617</v>
      </c>
      <c r="C25" s="680">
        <f>'24._önkorm_államig'!C25+'25._Int.össz_államig'!C28</f>
        <v>0</v>
      </c>
      <c r="D25" s="820">
        <f>'24._önkorm_államig'!D25+'25._Int.össz_államig'!D28</f>
        <v>0</v>
      </c>
      <c r="E25" s="748">
        <f>'24._önkorm_államig'!E25+'25._Int.össz_államig'!E28</f>
        <v>0</v>
      </c>
      <c r="F25" s="748">
        <f>'24._önkorm_államig'!F25+'25._Int.össz_államig'!F28</f>
        <v>0</v>
      </c>
      <c r="G25" s="748">
        <f>'24._önkorm_államig'!G25+'25._Int.össz_államig'!G28</f>
        <v>0</v>
      </c>
      <c r="H25" s="705">
        <f t="shared" si="2"/>
        <v>0</v>
      </c>
      <c r="I25" s="824">
        <f>'24._önkorm_államig'!I25+'25._Int.össz_államig'!I28</f>
        <v>0</v>
      </c>
      <c r="J25" s="705">
        <f>'24._önkorm_államig'!J25+'25._Int.össz_államig'!J28</f>
        <v>0</v>
      </c>
      <c r="K25" s="705">
        <f>'24._önkorm_államig'!K25+'25._Int.össz_államig'!K28</f>
        <v>0</v>
      </c>
      <c r="L25" s="705">
        <f>'24._önkorm_államig'!L25+'25._Int.össz_államig'!L28</f>
        <v>0</v>
      </c>
    </row>
    <row r="26" spans="1:12" s="61" customFormat="1" ht="12.2" customHeight="1" thickBot="1" x14ac:dyDescent="0.25">
      <c r="A26" s="13" t="s">
        <v>13</v>
      </c>
      <c r="B26" s="79" t="s">
        <v>571</v>
      </c>
      <c r="C26" s="139">
        <f>+C27+C28+C29+C30</f>
        <v>0</v>
      </c>
      <c r="D26" s="326">
        <f t="shared" ref="D26:K26" si="5">+D27+D28+D29+D30</f>
        <v>0</v>
      </c>
      <c r="E26" s="745">
        <f t="shared" si="5"/>
        <v>0</v>
      </c>
      <c r="F26" s="745">
        <f t="shared" si="5"/>
        <v>0</v>
      </c>
      <c r="G26" s="745">
        <f t="shared" si="5"/>
        <v>0</v>
      </c>
      <c r="H26" s="32">
        <f t="shared" si="2"/>
        <v>0</v>
      </c>
      <c r="I26" s="823">
        <f t="shared" si="5"/>
        <v>0</v>
      </c>
      <c r="J26" s="32">
        <f t="shared" si="5"/>
        <v>0</v>
      </c>
      <c r="K26" s="32">
        <f t="shared" si="5"/>
        <v>0</v>
      </c>
      <c r="L26" s="32" t="e">
        <f t="shared" ref="L26" si="6">+L27+L28+L29+L30</f>
        <v>#DIV/0!</v>
      </c>
    </row>
    <row r="27" spans="1:12" s="61" customFormat="1" ht="12.2" customHeight="1" x14ac:dyDescent="0.2">
      <c r="A27" s="11" t="s">
        <v>93</v>
      </c>
      <c r="B27" s="916" t="s">
        <v>192</v>
      </c>
      <c r="C27" s="140">
        <f>'24._önkorm_államig'!C27</f>
        <v>0</v>
      </c>
      <c r="D27" s="324">
        <f>'24._önkorm_államig'!D27</f>
        <v>0</v>
      </c>
      <c r="E27" s="746">
        <f>'24._önkorm_államig'!E27</f>
        <v>0</v>
      </c>
      <c r="F27" s="746">
        <f>'24._önkorm_államig'!F27</f>
        <v>0</v>
      </c>
      <c r="G27" s="746">
        <f>'24._önkorm_államig'!G27</f>
        <v>0</v>
      </c>
      <c r="H27" s="15">
        <f t="shared" si="2"/>
        <v>0</v>
      </c>
      <c r="I27" s="821">
        <f>'24._önkorm_államig'!I27</f>
        <v>0</v>
      </c>
      <c r="J27" s="15">
        <f>'24._önkorm_államig'!J27</f>
        <v>0</v>
      </c>
      <c r="K27" s="15">
        <f>'24._önkorm_államig'!K27</f>
        <v>0</v>
      </c>
      <c r="L27" s="15">
        <f>'24._önkorm_államig'!L27</f>
        <v>0</v>
      </c>
    </row>
    <row r="28" spans="1:12" s="61" customFormat="1" ht="12.2" customHeight="1" x14ac:dyDescent="0.2">
      <c r="A28" s="1355" t="s">
        <v>94</v>
      </c>
      <c r="B28" s="917" t="s">
        <v>193</v>
      </c>
      <c r="C28" s="531">
        <f>'24._önkorm_államig'!C28+'25._Int.össz_államig'!C30</f>
        <v>0</v>
      </c>
      <c r="D28" s="456">
        <f>'24._önkorm_államig'!D28+'25._Int.össz_államig'!D30</f>
        <v>0</v>
      </c>
      <c r="E28" s="747">
        <f>'24._önkorm_államig'!E28+'25._Int.össz_államig'!E30</f>
        <v>0</v>
      </c>
      <c r="F28" s="747">
        <f>'24._önkorm_államig'!F28+'25._Int.össz_államig'!F30</f>
        <v>0</v>
      </c>
      <c r="G28" s="747">
        <f>'24._önkorm_államig'!G28+'25._Int.össz_államig'!G30</f>
        <v>0</v>
      </c>
      <c r="H28" s="458">
        <f t="shared" si="2"/>
        <v>0</v>
      </c>
      <c r="I28" s="822">
        <f>'24._önkorm_államig'!I28+'25._Int.össz_államig'!I30</f>
        <v>0</v>
      </c>
      <c r="J28" s="458">
        <f>'24._önkorm_államig'!J28+'25._Int.össz_államig'!J30</f>
        <v>0</v>
      </c>
      <c r="K28" s="458">
        <f>'24._önkorm_államig'!K28+'25._Int.össz_államig'!K30</f>
        <v>0</v>
      </c>
      <c r="L28" s="458" t="e">
        <f>'24._önkorm_államig'!L28+'25._Int.össz_államig'!L30</f>
        <v>#DIV/0!</v>
      </c>
    </row>
    <row r="29" spans="1:12" s="61" customFormat="1" ht="12.2" customHeight="1" x14ac:dyDescent="0.2">
      <c r="A29" s="1355" t="s">
        <v>95</v>
      </c>
      <c r="B29" s="917" t="s">
        <v>195</v>
      </c>
      <c r="C29" s="531">
        <f>'24._önkorm_államig'!C29</f>
        <v>0</v>
      </c>
      <c r="D29" s="456">
        <f>'24._önkorm_államig'!D29</f>
        <v>0</v>
      </c>
      <c r="E29" s="747">
        <f>'24._önkorm_államig'!E29</f>
        <v>0</v>
      </c>
      <c r="F29" s="747">
        <f>'24._önkorm_államig'!F29</f>
        <v>0</v>
      </c>
      <c r="G29" s="747">
        <f>'24._önkorm_államig'!G29</f>
        <v>0</v>
      </c>
      <c r="H29" s="458">
        <f t="shared" si="2"/>
        <v>0</v>
      </c>
      <c r="I29" s="822">
        <f>'24._önkorm_államig'!I29</f>
        <v>0</v>
      </c>
      <c r="J29" s="458">
        <f>'24._önkorm_államig'!J29</f>
        <v>0</v>
      </c>
      <c r="K29" s="458">
        <f>'24._önkorm_államig'!K29</f>
        <v>0</v>
      </c>
      <c r="L29" s="458">
        <f>'24._önkorm_államig'!L29</f>
        <v>0</v>
      </c>
    </row>
    <row r="30" spans="1:12" s="61" customFormat="1" ht="12.2" customHeight="1" x14ac:dyDescent="0.2">
      <c r="A30" s="1355" t="s">
        <v>96</v>
      </c>
      <c r="B30" s="917" t="s">
        <v>196</v>
      </c>
      <c r="C30" s="531">
        <f>'24._önkorm_államig'!C30+'25._Int.össz_államig'!C31</f>
        <v>0</v>
      </c>
      <c r="D30" s="456">
        <f>'24._önkorm_államig'!D30+'25._Int.össz_államig'!D31</f>
        <v>0</v>
      </c>
      <c r="E30" s="747">
        <f>'24._önkorm_államig'!E30+'25._Int.össz_államig'!E31</f>
        <v>0</v>
      </c>
      <c r="F30" s="747">
        <f>'24._önkorm_államig'!F30+'25._Int.össz_államig'!F31</f>
        <v>0</v>
      </c>
      <c r="G30" s="747">
        <f>'24._önkorm_államig'!G30+'25._Int.össz_államig'!G31</f>
        <v>0</v>
      </c>
      <c r="H30" s="458">
        <f t="shared" si="2"/>
        <v>0</v>
      </c>
      <c r="I30" s="822">
        <f>'24._önkorm_államig'!I30+'25._Int.össz_államig'!I31</f>
        <v>0</v>
      </c>
      <c r="J30" s="458">
        <f>'24._önkorm_államig'!J30+'25._Int.össz_államig'!J31</f>
        <v>0</v>
      </c>
      <c r="K30" s="458">
        <f>'24._önkorm_államig'!K30+'25._Int.össz_államig'!K31</f>
        <v>0</v>
      </c>
      <c r="L30" s="458" t="e">
        <f>'24._önkorm_államig'!L30+'25._Int.össz_államig'!L31</f>
        <v>#DIV/0!</v>
      </c>
    </row>
    <row r="31" spans="1:12" s="61" customFormat="1" ht="12.2" customHeight="1" thickBot="1" x14ac:dyDescent="0.25">
      <c r="A31" s="1356" t="s">
        <v>320</v>
      </c>
      <c r="B31" s="661" t="s">
        <v>272</v>
      </c>
      <c r="C31" s="680">
        <f>'24._önkorm_államig'!C31+'25._Int.össz_államig'!C32</f>
        <v>0</v>
      </c>
      <c r="D31" s="820">
        <f>'24._önkorm_államig'!D31+'25._Int.össz_államig'!D32</f>
        <v>0</v>
      </c>
      <c r="E31" s="748">
        <f>'24._önkorm_államig'!E31+'25._Int.össz_államig'!E32</f>
        <v>0</v>
      </c>
      <c r="F31" s="748">
        <f>'24._önkorm_államig'!F31+'25._Int.össz_államig'!F32</f>
        <v>0</v>
      </c>
      <c r="G31" s="748">
        <f>'24._önkorm_államig'!G31+'25._Int.össz_államig'!G32</f>
        <v>0</v>
      </c>
      <c r="H31" s="705">
        <f t="shared" si="2"/>
        <v>0</v>
      </c>
      <c r="I31" s="824">
        <f>'24._önkorm_államig'!I31+'25._Int.össz_államig'!I32</f>
        <v>0</v>
      </c>
      <c r="J31" s="705">
        <f>'24._önkorm_államig'!J31+'25._Int.össz_államig'!J32</f>
        <v>0</v>
      </c>
      <c r="K31" s="705">
        <f>'24._önkorm_államig'!K31+'25._Int.össz_államig'!K32</f>
        <v>0</v>
      </c>
      <c r="L31" s="705" t="e">
        <f>'24._önkorm_államig'!L31+'25._Int.össz_államig'!L32</f>
        <v>#DIV/0!</v>
      </c>
    </row>
    <row r="32" spans="1:12" s="61" customFormat="1" ht="12.2" customHeight="1" thickBot="1" x14ac:dyDescent="0.25">
      <c r="A32" s="13" t="s">
        <v>599</v>
      </c>
      <c r="B32" s="79" t="s">
        <v>572</v>
      </c>
      <c r="C32" s="1428">
        <f>C33+C35+C37+C38+C41</f>
        <v>638579529</v>
      </c>
      <c r="D32" s="327">
        <f t="shared" ref="D32:K32" si="7">D33+D35+D37+D38+D41</f>
        <v>654000768</v>
      </c>
      <c r="E32" s="712">
        <f t="shared" si="7"/>
        <v>0</v>
      </c>
      <c r="F32" s="712">
        <f t="shared" si="7"/>
        <v>0</v>
      </c>
      <c r="G32" s="712">
        <f t="shared" si="7"/>
        <v>0</v>
      </c>
      <c r="H32" s="81">
        <f t="shared" si="2"/>
        <v>15421239</v>
      </c>
      <c r="I32" s="831">
        <f t="shared" si="7"/>
        <v>0</v>
      </c>
      <c r="J32" s="81">
        <f t="shared" si="7"/>
        <v>0</v>
      </c>
      <c r="K32" s="81">
        <f t="shared" si="7"/>
        <v>0</v>
      </c>
      <c r="L32" s="81">
        <f t="shared" ref="L32" si="8">L33+L35+L37+L38+L41</f>
        <v>0</v>
      </c>
    </row>
    <row r="33" spans="1:12" s="61" customFormat="1" ht="12.2" customHeight="1" x14ac:dyDescent="0.2">
      <c r="A33" s="11" t="s">
        <v>97</v>
      </c>
      <c r="B33" s="916" t="s">
        <v>277</v>
      </c>
      <c r="C33" s="141">
        <f>C34</f>
        <v>638579529</v>
      </c>
      <c r="D33" s="345">
        <f t="shared" ref="D33:K33" si="9">D34</f>
        <v>654000768</v>
      </c>
      <c r="E33" s="749">
        <f t="shared" si="9"/>
        <v>0</v>
      </c>
      <c r="F33" s="749">
        <f t="shared" si="9"/>
        <v>0</v>
      </c>
      <c r="G33" s="749">
        <f t="shared" si="9"/>
        <v>0</v>
      </c>
      <c r="H33" s="82">
        <f t="shared" si="2"/>
        <v>15421239</v>
      </c>
      <c r="I33" s="830">
        <f t="shared" si="9"/>
        <v>0</v>
      </c>
      <c r="J33" s="82">
        <f t="shared" si="9"/>
        <v>0</v>
      </c>
      <c r="K33" s="82">
        <f t="shared" si="9"/>
        <v>0</v>
      </c>
      <c r="L33" s="82">
        <f t="shared" ref="L33" si="10">L34</f>
        <v>0</v>
      </c>
    </row>
    <row r="34" spans="1:12" s="61" customFormat="1" ht="12.2" customHeight="1" x14ac:dyDescent="0.2">
      <c r="A34" s="1355" t="s">
        <v>573</v>
      </c>
      <c r="B34" s="917" t="s">
        <v>229</v>
      </c>
      <c r="C34" s="531">
        <f>'24._önkorm_államig'!C34</f>
        <v>638579529</v>
      </c>
      <c r="D34" s="456">
        <f>'24._önkorm_államig'!D34</f>
        <v>654000768</v>
      </c>
      <c r="E34" s="747">
        <f>'24._önkorm_államig'!E34</f>
        <v>0</v>
      </c>
      <c r="F34" s="747">
        <f>'24._önkorm_államig'!F34</f>
        <v>0</v>
      </c>
      <c r="G34" s="747">
        <f>'24._önkorm_államig'!G34</f>
        <v>0</v>
      </c>
      <c r="H34" s="458">
        <f t="shared" si="2"/>
        <v>15421239</v>
      </c>
      <c r="I34" s="822">
        <f>'24._önkorm_államig'!I34</f>
        <v>0</v>
      </c>
      <c r="J34" s="458">
        <f>'24._önkorm_államig'!J34</f>
        <v>0</v>
      </c>
      <c r="K34" s="458">
        <f>'24._önkorm_államig'!K34</f>
        <v>0</v>
      </c>
      <c r="L34" s="458">
        <f>'24._önkorm_államig'!L34</f>
        <v>0</v>
      </c>
    </row>
    <row r="35" spans="1:12" s="61" customFormat="1" ht="12.2" customHeight="1" x14ac:dyDescent="0.2">
      <c r="A35" s="1355" t="s">
        <v>98</v>
      </c>
      <c r="B35" s="916" t="s">
        <v>278</v>
      </c>
      <c r="C35" s="531">
        <f>C36</f>
        <v>0</v>
      </c>
      <c r="D35" s="456">
        <f t="shared" ref="D35:K35" si="11">D36</f>
        <v>0</v>
      </c>
      <c r="E35" s="747">
        <f t="shared" si="11"/>
        <v>0</v>
      </c>
      <c r="F35" s="747">
        <f t="shared" si="11"/>
        <v>0</v>
      </c>
      <c r="G35" s="747">
        <f t="shared" si="11"/>
        <v>0</v>
      </c>
      <c r="H35" s="458">
        <f t="shared" si="2"/>
        <v>0</v>
      </c>
      <c r="I35" s="822">
        <f t="shared" si="11"/>
        <v>0</v>
      </c>
      <c r="J35" s="458">
        <f t="shared" si="11"/>
        <v>0</v>
      </c>
      <c r="K35" s="458">
        <f t="shared" si="11"/>
        <v>0</v>
      </c>
      <c r="L35" s="458">
        <f t="shared" ref="L35" si="12">L36</f>
        <v>0</v>
      </c>
    </row>
    <row r="36" spans="1:12" s="61" customFormat="1" ht="12.2" customHeight="1" x14ac:dyDescent="0.2">
      <c r="A36" s="1355" t="s">
        <v>574</v>
      </c>
      <c r="B36" s="917" t="s">
        <v>279</v>
      </c>
      <c r="C36" s="531">
        <f>'24._önkorm_államig'!C36</f>
        <v>0</v>
      </c>
      <c r="D36" s="456">
        <f>'24._önkorm_államig'!D36</f>
        <v>0</v>
      </c>
      <c r="E36" s="531">
        <f>'24._önkorm_államig'!E36</f>
        <v>0</v>
      </c>
      <c r="F36" s="531">
        <f>'24._önkorm_államig'!F36</f>
        <v>0</v>
      </c>
      <c r="G36" s="531">
        <f>'24._önkorm_államig'!G36</f>
        <v>0</v>
      </c>
      <c r="H36" s="458">
        <f t="shared" si="2"/>
        <v>0</v>
      </c>
      <c r="I36" s="822">
        <f>'24._önkorm_államig'!I36</f>
        <v>0</v>
      </c>
      <c r="J36" s="458">
        <f>'24._önkorm_államig'!J36</f>
        <v>0</v>
      </c>
      <c r="K36" s="458">
        <f>'24._önkorm_államig'!K36</f>
        <v>0</v>
      </c>
      <c r="L36" s="458">
        <f>'24._önkorm_államig'!L36</f>
        <v>0</v>
      </c>
    </row>
    <row r="37" spans="1:12" s="61" customFormat="1" ht="12.2" customHeight="1" x14ac:dyDescent="0.2">
      <c r="A37" s="1355" t="s">
        <v>105</v>
      </c>
      <c r="B37" s="917" t="s">
        <v>197</v>
      </c>
      <c r="C37" s="531">
        <f>'24._önkorm_államig'!C37</f>
        <v>0</v>
      </c>
      <c r="D37" s="456">
        <f>'24._önkorm_államig'!D37</f>
        <v>0</v>
      </c>
      <c r="E37" s="747">
        <f>'24._önkorm_államig'!E37</f>
        <v>0</v>
      </c>
      <c r="F37" s="747">
        <f>'24._önkorm_államig'!F37</f>
        <v>0</v>
      </c>
      <c r="G37" s="747">
        <f>'24._önkorm_államig'!G37</f>
        <v>0</v>
      </c>
      <c r="H37" s="458">
        <f t="shared" si="2"/>
        <v>0</v>
      </c>
      <c r="I37" s="822">
        <f>'24._önkorm_államig'!I37</f>
        <v>0</v>
      </c>
      <c r="J37" s="458">
        <f>'24._önkorm_államig'!J37</f>
        <v>0</v>
      </c>
      <c r="K37" s="458">
        <f>'24._önkorm_államig'!K37</f>
        <v>0</v>
      </c>
      <c r="L37" s="458">
        <f>'24._önkorm_államig'!L37</f>
        <v>0</v>
      </c>
    </row>
    <row r="38" spans="1:12" s="61" customFormat="1" ht="12.2" customHeight="1" x14ac:dyDescent="0.2">
      <c r="A38" s="1355" t="s">
        <v>194</v>
      </c>
      <c r="B38" s="917" t="s">
        <v>198</v>
      </c>
      <c r="C38" s="531">
        <f>SUM(C39:C40)</f>
        <v>0</v>
      </c>
      <c r="D38" s="456">
        <f t="shared" ref="D38:K38" si="13">SUM(D39:D40)</f>
        <v>0</v>
      </c>
      <c r="E38" s="747">
        <f t="shared" si="13"/>
        <v>0</v>
      </c>
      <c r="F38" s="747">
        <f t="shared" si="13"/>
        <v>0</v>
      </c>
      <c r="G38" s="747">
        <f t="shared" si="13"/>
        <v>0</v>
      </c>
      <c r="H38" s="458">
        <f t="shared" si="2"/>
        <v>0</v>
      </c>
      <c r="I38" s="822">
        <f t="shared" si="13"/>
        <v>0</v>
      </c>
      <c r="J38" s="458">
        <f t="shared" si="13"/>
        <v>0</v>
      </c>
      <c r="K38" s="458">
        <f t="shared" si="13"/>
        <v>0</v>
      </c>
      <c r="L38" s="458">
        <f t="shared" ref="L38" si="14">SUM(L39:L40)</f>
        <v>0</v>
      </c>
    </row>
    <row r="39" spans="1:12" s="61" customFormat="1" ht="12.2" customHeight="1" x14ac:dyDescent="0.2">
      <c r="A39" s="1356" t="s">
        <v>321</v>
      </c>
      <c r="B39" s="917" t="s">
        <v>230</v>
      </c>
      <c r="C39" s="680">
        <f>'24._önkorm_államig'!C39</f>
        <v>0</v>
      </c>
      <c r="D39" s="820">
        <f>'24._önkorm_államig'!D39</f>
        <v>0</v>
      </c>
      <c r="E39" s="748">
        <f>'24._önkorm_államig'!E39</f>
        <v>0</v>
      </c>
      <c r="F39" s="748">
        <f>'24._önkorm_államig'!F39</f>
        <v>0</v>
      </c>
      <c r="G39" s="748">
        <f>'24._önkorm_államig'!G39</f>
        <v>0</v>
      </c>
      <c r="H39" s="705">
        <f t="shared" si="2"/>
        <v>0</v>
      </c>
      <c r="I39" s="824">
        <f>'24._önkorm_államig'!I39</f>
        <v>0</v>
      </c>
      <c r="J39" s="705">
        <f>'24._önkorm_államig'!J39</f>
        <v>0</v>
      </c>
      <c r="K39" s="705">
        <f>'24._önkorm_államig'!K39</f>
        <v>0</v>
      </c>
      <c r="L39" s="705">
        <f>'24._önkorm_államig'!L39</f>
        <v>0</v>
      </c>
    </row>
    <row r="40" spans="1:12" s="61" customFormat="1" ht="12.2" customHeight="1" x14ac:dyDescent="0.2">
      <c r="A40" s="1356" t="s">
        <v>575</v>
      </c>
      <c r="B40" s="917" t="s">
        <v>671</v>
      </c>
      <c r="C40" s="680">
        <f>'24._önkorm_államig'!C40</f>
        <v>0</v>
      </c>
      <c r="D40" s="820">
        <f>'24._önkorm_államig'!D40</f>
        <v>0</v>
      </c>
      <c r="E40" s="748">
        <f>'24._önkorm_államig'!E40</f>
        <v>0</v>
      </c>
      <c r="F40" s="748">
        <f>'24._önkorm_államig'!F40</f>
        <v>0</v>
      </c>
      <c r="G40" s="748">
        <f>'24._önkorm_államig'!G40</f>
        <v>0</v>
      </c>
      <c r="H40" s="705">
        <f t="shared" si="2"/>
        <v>0</v>
      </c>
      <c r="I40" s="824">
        <f>'24._önkorm_államig'!I40</f>
        <v>0</v>
      </c>
      <c r="J40" s="705">
        <f>'24._önkorm_államig'!J40</f>
        <v>0</v>
      </c>
      <c r="K40" s="705">
        <f>'24._önkorm_államig'!K40</f>
        <v>0</v>
      </c>
      <c r="L40" s="705">
        <f>'24._önkorm_államig'!L40</f>
        <v>0</v>
      </c>
    </row>
    <row r="41" spans="1:12" s="61" customFormat="1" ht="12.2" customHeight="1" thickBot="1" x14ac:dyDescent="0.25">
      <c r="A41" s="1356" t="s">
        <v>576</v>
      </c>
      <c r="B41" s="661" t="s">
        <v>117</v>
      </c>
      <c r="C41" s="680">
        <f>'24._önkorm_államig'!C41+'25._Int.össz_államig'!C28</f>
        <v>0</v>
      </c>
      <c r="D41" s="820">
        <f>'24._önkorm_államig'!D41+'25._Int.össz_államig'!D28</f>
        <v>0</v>
      </c>
      <c r="E41" s="748">
        <f>'24._önkorm_államig'!E41+'25._Int.össz_államig'!E28</f>
        <v>0</v>
      </c>
      <c r="F41" s="748">
        <f>'24._önkorm_államig'!F41+'25._Int.össz_államig'!F28</f>
        <v>0</v>
      </c>
      <c r="G41" s="748">
        <f>'24._önkorm_államig'!G41+'25._Int.össz_államig'!G28</f>
        <v>0</v>
      </c>
      <c r="H41" s="705">
        <f t="shared" si="2"/>
        <v>0</v>
      </c>
      <c r="I41" s="824">
        <f>'24._önkorm_államig'!I41+'25._Int.össz_államig'!I28</f>
        <v>0</v>
      </c>
      <c r="J41" s="705">
        <f>'24._önkorm_államig'!J41+'25._Int.össz_államig'!J28</f>
        <v>0</v>
      </c>
      <c r="K41" s="705">
        <f>'24._önkorm_államig'!K41+'25._Int.össz_államig'!K28</f>
        <v>0</v>
      </c>
      <c r="L41" s="705">
        <f>'24._önkorm_államig'!L41+'25._Int.össz_államig'!L28</f>
        <v>0</v>
      </c>
    </row>
    <row r="42" spans="1:12" s="61" customFormat="1" ht="12.2" customHeight="1" thickBot="1" x14ac:dyDescent="0.25">
      <c r="A42" s="13" t="s">
        <v>15</v>
      </c>
      <c r="B42" s="79" t="s">
        <v>600</v>
      </c>
      <c r="C42" s="139">
        <f>SUM(C43:C53)</f>
        <v>7040000</v>
      </c>
      <c r="D42" s="326">
        <f t="shared" ref="D42:K42" si="15">SUM(D43:D53)</f>
        <v>7040000</v>
      </c>
      <c r="E42" s="745">
        <f t="shared" si="15"/>
        <v>0</v>
      </c>
      <c r="F42" s="745">
        <f t="shared" si="15"/>
        <v>0</v>
      </c>
      <c r="G42" s="745">
        <f t="shared" si="15"/>
        <v>0</v>
      </c>
      <c r="H42" s="32">
        <f t="shared" si="2"/>
        <v>0</v>
      </c>
      <c r="I42" s="823">
        <f t="shared" si="15"/>
        <v>0</v>
      </c>
      <c r="J42" s="32">
        <f t="shared" si="15"/>
        <v>0</v>
      </c>
      <c r="K42" s="32">
        <f t="shared" si="15"/>
        <v>0</v>
      </c>
      <c r="L42" s="32" t="e">
        <f t="shared" ref="L42" si="16">SUM(L43:L53)</f>
        <v>#DIV/0!</v>
      </c>
    </row>
    <row r="43" spans="1:12" s="61" customFormat="1" ht="12.2" customHeight="1" x14ac:dyDescent="0.2">
      <c r="A43" s="11" t="s">
        <v>99</v>
      </c>
      <c r="B43" s="916" t="s">
        <v>142</v>
      </c>
      <c r="C43" s="140">
        <f>'24._önkorm_államig'!C43+'25._Int.össz_államig'!C12</f>
        <v>0</v>
      </c>
      <c r="D43" s="324">
        <f>'24._önkorm_államig'!D43+'25._Int.össz_államig'!D12</f>
        <v>0</v>
      </c>
      <c r="E43" s="746">
        <f>'24._önkorm_államig'!E43+'25._Int.össz_államig'!E12</f>
        <v>0</v>
      </c>
      <c r="F43" s="746">
        <f>'24._önkorm_államig'!F43+'25._Int.össz_államig'!F12</f>
        <v>0</v>
      </c>
      <c r="G43" s="746">
        <f>'24._önkorm_államig'!G43+'25._Int.össz_államig'!G12</f>
        <v>0</v>
      </c>
      <c r="H43" s="15">
        <f t="shared" si="2"/>
        <v>0</v>
      </c>
      <c r="I43" s="821">
        <f>'24._önkorm_államig'!I43+'25._Int.össz_államig'!I12</f>
        <v>0</v>
      </c>
      <c r="J43" s="15">
        <f>'24._önkorm_államig'!J43+'25._Int.össz_államig'!J12</f>
        <v>0</v>
      </c>
      <c r="K43" s="15">
        <f>'24._önkorm_államig'!K43+'25._Int.össz_államig'!K12</f>
        <v>0</v>
      </c>
      <c r="L43" s="15" t="e">
        <f>'24._önkorm_államig'!L43+'25._Int.össz_államig'!L12</f>
        <v>#DIV/0!</v>
      </c>
    </row>
    <row r="44" spans="1:12" s="61" customFormat="1" ht="12.2" customHeight="1" x14ac:dyDescent="0.2">
      <c r="A44" s="1355" t="s">
        <v>100</v>
      </c>
      <c r="B44" s="917" t="s">
        <v>143</v>
      </c>
      <c r="C44" s="531">
        <f>'24._önkorm_államig'!C44+'25._Int.össz_államig'!C13</f>
        <v>0</v>
      </c>
      <c r="D44" s="456">
        <f>'24._önkorm_államig'!D44+'25._Int.össz_államig'!D13</f>
        <v>0</v>
      </c>
      <c r="E44" s="747">
        <f>'24._önkorm_államig'!E44+'25._Int.össz_államig'!E13</f>
        <v>0</v>
      </c>
      <c r="F44" s="747">
        <f>'24._önkorm_államig'!F44+'25._Int.össz_államig'!F13</f>
        <v>0</v>
      </c>
      <c r="G44" s="747">
        <f>'24._önkorm_államig'!G44+'25._Int.össz_államig'!G13</f>
        <v>0</v>
      </c>
      <c r="H44" s="458">
        <f t="shared" si="2"/>
        <v>0</v>
      </c>
      <c r="I44" s="822">
        <f>'24._önkorm_államig'!I44+'25._Int.össz_államig'!I13</f>
        <v>0</v>
      </c>
      <c r="J44" s="458">
        <f>'24._önkorm_államig'!J44+'25._Int.össz_államig'!J13</f>
        <v>0</v>
      </c>
      <c r="K44" s="458">
        <f>'24._önkorm_államig'!K44+'25._Int.össz_államig'!K13</f>
        <v>0</v>
      </c>
      <c r="L44" s="458" t="e">
        <f>'24._önkorm_államig'!L44+'25._Int.össz_államig'!L13</f>
        <v>#DIV/0!</v>
      </c>
    </row>
    <row r="45" spans="1:12" s="61" customFormat="1" ht="12.2" customHeight="1" x14ac:dyDescent="0.2">
      <c r="A45" s="1355" t="s">
        <v>163</v>
      </c>
      <c r="B45" s="917" t="s">
        <v>273</v>
      </c>
      <c r="C45" s="531">
        <f>'24._önkorm_államig'!C45+'25._Int.össz_államig'!C14</f>
        <v>5118110</v>
      </c>
      <c r="D45" s="456">
        <f>'24._önkorm_államig'!D45+'25._Int.össz_államig'!D14</f>
        <v>5118110</v>
      </c>
      <c r="E45" s="747">
        <f>'24._önkorm_államig'!E45+'25._Int.össz_államig'!E14</f>
        <v>0</v>
      </c>
      <c r="F45" s="747">
        <f>'24._önkorm_államig'!F45+'25._Int.össz_államig'!F14</f>
        <v>0</v>
      </c>
      <c r="G45" s="747">
        <f>'24._önkorm_államig'!G45+'25._Int.össz_államig'!G14</f>
        <v>0</v>
      </c>
      <c r="H45" s="458">
        <f t="shared" si="2"/>
        <v>0</v>
      </c>
      <c r="I45" s="822">
        <f>'24._önkorm_államig'!I45+'25._Int.össz_államig'!I14</f>
        <v>0</v>
      </c>
      <c r="J45" s="458">
        <f>'24._önkorm_államig'!J45+'25._Int.össz_államig'!J14</f>
        <v>0</v>
      </c>
      <c r="K45" s="458">
        <f>'24._önkorm_államig'!K45+'25._Int.össz_államig'!K14</f>
        <v>0</v>
      </c>
      <c r="L45" s="458">
        <f>'24._önkorm_államig'!L45+'25._Int.össz_államig'!L14</f>
        <v>0</v>
      </c>
    </row>
    <row r="46" spans="1:12" s="61" customFormat="1" ht="12.2" customHeight="1" x14ac:dyDescent="0.2">
      <c r="A46" s="1355" t="s">
        <v>199</v>
      </c>
      <c r="B46" s="917" t="s">
        <v>145</v>
      </c>
      <c r="C46" s="531">
        <f>'24._önkorm_államig'!C46+'25._Int.össz_államig'!C15</f>
        <v>0</v>
      </c>
      <c r="D46" s="456">
        <f>'24._önkorm_államig'!D46+'25._Int.össz_államig'!D15</f>
        <v>0</v>
      </c>
      <c r="E46" s="747">
        <f>'24._önkorm_államig'!E46+'25._Int.össz_államig'!E15</f>
        <v>0</v>
      </c>
      <c r="F46" s="747">
        <f>'24._önkorm_államig'!F46+'25._Int.össz_államig'!F15</f>
        <v>0</v>
      </c>
      <c r="G46" s="747">
        <f>'24._önkorm_államig'!G46+'25._Int.össz_államig'!G15</f>
        <v>0</v>
      </c>
      <c r="H46" s="458">
        <f t="shared" si="2"/>
        <v>0</v>
      </c>
      <c r="I46" s="822">
        <f>'24._önkorm_államig'!I46+'25._Int.össz_államig'!I15</f>
        <v>0</v>
      </c>
      <c r="J46" s="458">
        <f>'24._önkorm_államig'!J46+'25._Int.össz_államig'!J15</f>
        <v>0</v>
      </c>
      <c r="K46" s="458">
        <f>'24._önkorm_államig'!K46+'25._Int.össz_államig'!K15</f>
        <v>0</v>
      </c>
      <c r="L46" s="458" t="e">
        <f>'24._önkorm_államig'!L46+'25._Int.össz_államig'!L15</f>
        <v>#DIV/0!</v>
      </c>
    </row>
    <row r="47" spans="1:12" s="61" customFormat="1" ht="12.2" customHeight="1" x14ac:dyDescent="0.2">
      <c r="A47" s="1355" t="s">
        <v>281</v>
      </c>
      <c r="B47" s="917" t="s">
        <v>147</v>
      </c>
      <c r="C47" s="531">
        <f>'24._önkorm_államig'!C47+'25._Int.össz_államig'!C16</f>
        <v>0</v>
      </c>
      <c r="D47" s="456">
        <f>'24._önkorm_államig'!D47+'25._Int.össz_államig'!D16</f>
        <v>0</v>
      </c>
      <c r="E47" s="747">
        <f>'24._önkorm_államig'!E47+'25._Int.össz_államig'!E16</f>
        <v>0</v>
      </c>
      <c r="F47" s="747">
        <f>'24._önkorm_államig'!F47+'25._Int.össz_államig'!F16</f>
        <v>0</v>
      </c>
      <c r="G47" s="747">
        <f>'24._önkorm_államig'!G47+'25._Int.össz_államig'!G16</f>
        <v>0</v>
      </c>
      <c r="H47" s="458">
        <f t="shared" si="2"/>
        <v>0</v>
      </c>
      <c r="I47" s="822">
        <f>'24._önkorm_államig'!I47+'25._Int.össz_államig'!I16</f>
        <v>0</v>
      </c>
      <c r="J47" s="458">
        <f>'24._önkorm_államig'!J47+'25._Int.össz_államig'!J16</f>
        <v>0</v>
      </c>
      <c r="K47" s="458">
        <f>'24._önkorm_államig'!K47+'25._Int.össz_államig'!K16</f>
        <v>0</v>
      </c>
      <c r="L47" s="458" t="e">
        <f>'24._önkorm_államig'!L47+'25._Int.össz_államig'!L16</f>
        <v>#DIV/0!</v>
      </c>
    </row>
    <row r="48" spans="1:12" s="61" customFormat="1" ht="12.2" customHeight="1" x14ac:dyDescent="0.2">
      <c r="A48" s="1355" t="s">
        <v>577</v>
      </c>
      <c r="B48" s="917" t="s">
        <v>202</v>
      </c>
      <c r="C48" s="531">
        <f>'24._önkorm_államig'!C48+'25._Int.össz_államig'!C17</f>
        <v>1381890</v>
      </c>
      <c r="D48" s="456">
        <f>'24._önkorm_államig'!D48+'25._Int.össz_államig'!D17</f>
        <v>1381890</v>
      </c>
      <c r="E48" s="747">
        <f>'24._önkorm_államig'!E48+'25._Int.össz_államig'!E17</f>
        <v>0</v>
      </c>
      <c r="F48" s="747">
        <f>'24._önkorm_államig'!F48+'25._Int.össz_államig'!F17</f>
        <v>0</v>
      </c>
      <c r="G48" s="747">
        <f>'24._önkorm_államig'!G48+'25._Int.össz_államig'!G17</f>
        <v>0</v>
      </c>
      <c r="H48" s="458">
        <f t="shared" si="2"/>
        <v>0</v>
      </c>
      <c r="I48" s="822">
        <f>'24._önkorm_államig'!I48+'25._Int.össz_államig'!I17</f>
        <v>0</v>
      </c>
      <c r="J48" s="458">
        <f>'24._önkorm_államig'!J48+'25._Int.össz_államig'!J17</f>
        <v>0</v>
      </c>
      <c r="K48" s="458">
        <f>'24._önkorm_államig'!K48+'25._Int.össz_államig'!K17</f>
        <v>0</v>
      </c>
      <c r="L48" s="458">
        <f>'24._önkorm_államig'!L48+'25._Int.össz_államig'!L17</f>
        <v>0</v>
      </c>
    </row>
    <row r="49" spans="1:12" s="61" customFormat="1" ht="12.2" customHeight="1" x14ac:dyDescent="0.2">
      <c r="A49" s="1355" t="s">
        <v>578</v>
      </c>
      <c r="B49" s="917" t="s">
        <v>203</v>
      </c>
      <c r="C49" s="531">
        <f>'24._önkorm_államig'!C49+'25._Int.össz_államig'!C18</f>
        <v>0</v>
      </c>
      <c r="D49" s="456">
        <f>'24._önkorm_államig'!D49+'25._Int.össz_államig'!D18</f>
        <v>0</v>
      </c>
      <c r="E49" s="747">
        <f>'24._önkorm_államig'!E49+'25._Int.össz_államig'!E18</f>
        <v>0</v>
      </c>
      <c r="F49" s="747">
        <f>'24._önkorm_államig'!F49+'25._Int.össz_államig'!F18</f>
        <v>0</v>
      </c>
      <c r="G49" s="747">
        <f>'24._önkorm_államig'!G49+'25._Int.össz_államig'!G18</f>
        <v>0</v>
      </c>
      <c r="H49" s="458">
        <f t="shared" si="2"/>
        <v>0</v>
      </c>
      <c r="I49" s="822">
        <f>'24._önkorm_államig'!I49+'25._Int.össz_államig'!I18</f>
        <v>0</v>
      </c>
      <c r="J49" s="458">
        <f>'24._önkorm_államig'!J49+'25._Int.össz_államig'!J18</f>
        <v>0</v>
      </c>
      <c r="K49" s="458">
        <f>'24._önkorm_államig'!K49+'25._Int.össz_államig'!K18</f>
        <v>0</v>
      </c>
      <c r="L49" s="458" t="e">
        <f>'24._önkorm_államig'!L49+'25._Int.össz_államig'!L18</f>
        <v>#DIV/0!</v>
      </c>
    </row>
    <row r="50" spans="1:12" s="61" customFormat="1" ht="12.2" customHeight="1" x14ac:dyDescent="0.2">
      <c r="A50" s="1355" t="s">
        <v>579</v>
      </c>
      <c r="B50" s="917" t="s">
        <v>301</v>
      </c>
      <c r="C50" s="531">
        <f>'24._önkorm_államig'!C50+'25._Int.össz_államig'!C19</f>
        <v>0</v>
      </c>
      <c r="D50" s="456">
        <f>'24._önkorm_államig'!D50+'25._Int.össz_államig'!D19</f>
        <v>0</v>
      </c>
      <c r="E50" s="747">
        <f>'24._önkorm_államig'!E50+'25._Int.össz_államig'!E19</f>
        <v>0</v>
      </c>
      <c r="F50" s="747">
        <f>'24._önkorm_államig'!F50+'25._Int.össz_államig'!F19</f>
        <v>0</v>
      </c>
      <c r="G50" s="747">
        <f>'24._önkorm_államig'!G50+'25._Int.össz_államig'!G19</f>
        <v>0</v>
      </c>
      <c r="H50" s="458">
        <f t="shared" si="2"/>
        <v>0</v>
      </c>
      <c r="I50" s="822">
        <f>'24._önkorm_államig'!I50+'25._Int.össz_államig'!I19</f>
        <v>0</v>
      </c>
      <c r="J50" s="458">
        <f>'24._önkorm_államig'!J50+'25._Int.össz_államig'!J19</f>
        <v>0</v>
      </c>
      <c r="K50" s="458">
        <f>'24._önkorm_államig'!K50+'25._Int.össz_államig'!K19</f>
        <v>0</v>
      </c>
      <c r="L50" s="458" t="e">
        <f>'24._önkorm_államig'!L50+'25._Int.össz_államig'!L19</f>
        <v>#DIV/0!</v>
      </c>
    </row>
    <row r="51" spans="1:12" s="61" customFormat="1" ht="12.2" customHeight="1" x14ac:dyDescent="0.2">
      <c r="A51" s="1355" t="s">
        <v>580</v>
      </c>
      <c r="B51" s="917" t="s">
        <v>154</v>
      </c>
      <c r="C51" s="531">
        <f>'24._önkorm_államig'!C51+'25._Int.össz_államig'!C20</f>
        <v>0</v>
      </c>
      <c r="D51" s="456">
        <f>'24._önkorm_államig'!D51+'25._Int.össz_államig'!D20</f>
        <v>0</v>
      </c>
      <c r="E51" s="747">
        <f>'24._önkorm_államig'!E51+'25._Int.össz_államig'!E20</f>
        <v>0</v>
      </c>
      <c r="F51" s="747">
        <f>'24._önkorm_államig'!F51+'25._Int.össz_államig'!F20</f>
        <v>0</v>
      </c>
      <c r="G51" s="747">
        <f>'24._önkorm_államig'!G51+'25._Int.össz_államig'!G20</f>
        <v>0</v>
      </c>
      <c r="H51" s="458">
        <f t="shared" si="2"/>
        <v>0</v>
      </c>
      <c r="I51" s="822">
        <f>'24._önkorm_államig'!I51+'25._Int.össz_államig'!I20</f>
        <v>0</v>
      </c>
      <c r="J51" s="458">
        <f>'24._önkorm_államig'!J51+'25._Int.össz_államig'!J20</f>
        <v>0</v>
      </c>
      <c r="K51" s="458">
        <f>'24._önkorm_államig'!K51+'25._Int.össz_államig'!K20</f>
        <v>0</v>
      </c>
      <c r="L51" s="458" t="e">
        <f>'24._önkorm_államig'!L51+'25._Int.össz_államig'!L20</f>
        <v>#DIV/0!</v>
      </c>
    </row>
    <row r="52" spans="1:12" s="61" customFormat="1" ht="12.2" customHeight="1" x14ac:dyDescent="0.2">
      <c r="A52" s="1356" t="s">
        <v>581</v>
      </c>
      <c r="B52" s="661" t="s">
        <v>274</v>
      </c>
      <c r="C52" s="531">
        <f>'24._önkorm_államig'!C52+'25._Int.össz_államig'!C21</f>
        <v>0</v>
      </c>
      <c r="D52" s="456">
        <f>'24._önkorm_államig'!D52+'25._Int.össz_államig'!D21</f>
        <v>0</v>
      </c>
      <c r="E52" s="747">
        <f>'24._önkorm_államig'!E52+'25._Int.össz_államig'!E21</f>
        <v>0</v>
      </c>
      <c r="F52" s="747">
        <f>'24._önkorm_államig'!F52+'25._Int.össz_államig'!F21</f>
        <v>0</v>
      </c>
      <c r="G52" s="747">
        <f>'24._önkorm_államig'!G52+'25._Int.össz_államig'!G21</f>
        <v>0</v>
      </c>
      <c r="H52" s="458">
        <f t="shared" si="2"/>
        <v>0</v>
      </c>
      <c r="I52" s="822">
        <f>'24._önkorm_államig'!I52+'25._Int.össz_államig'!I21</f>
        <v>0</v>
      </c>
      <c r="J52" s="458">
        <f>'24._önkorm_államig'!J52+'25._Int.össz_államig'!J21</f>
        <v>0</v>
      </c>
      <c r="K52" s="458">
        <f>'24._önkorm_államig'!K52+'25._Int.össz_államig'!K21</f>
        <v>0</v>
      </c>
      <c r="L52" s="458" t="e">
        <f>'24._önkorm_államig'!L52+'25._Int.össz_államig'!L21</f>
        <v>#DIV/0!</v>
      </c>
    </row>
    <row r="53" spans="1:12" s="61" customFormat="1" ht="12.2" customHeight="1" thickBot="1" x14ac:dyDescent="0.25">
      <c r="A53" s="1356" t="s">
        <v>582</v>
      </c>
      <c r="B53" s="661" t="s">
        <v>156</v>
      </c>
      <c r="C53" s="1429">
        <f>'24._önkorm_államig'!C53+'25._Int.össz_államig'!C22</f>
        <v>540000</v>
      </c>
      <c r="D53" s="863">
        <f>'24._önkorm_államig'!D53+'25._Int.össz_államig'!D22</f>
        <v>540000</v>
      </c>
      <c r="E53" s="750">
        <f>'24._önkorm_államig'!E53+'25._Int.össz_államig'!E22</f>
        <v>0</v>
      </c>
      <c r="F53" s="750">
        <f>'24._önkorm_államig'!F53+'25._Int.össz_államig'!F22</f>
        <v>0</v>
      </c>
      <c r="G53" s="750">
        <f>'24._önkorm_államig'!G53+'25._Int.össz_államig'!G22</f>
        <v>0</v>
      </c>
      <c r="H53" s="706">
        <f t="shared" si="2"/>
        <v>0</v>
      </c>
      <c r="I53" s="869">
        <f>'24._önkorm_államig'!I53+'25._Int.össz_államig'!I22</f>
        <v>0</v>
      </c>
      <c r="J53" s="706">
        <f>'24._önkorm_államig'!J53+'25._Int.össz_államig'!J22</f>
        <v>0</v>
      </c>
      <c r="K53" s="706">
        <f>'24._önkorm_államig'!K53+'25._Int.össz_államig'!K22</f>
        <v>0</v>
      </c>
      <c r="L53" s="706">
        <f>'24._önkorm_államig'!L53+'25._Int.össz_államig'!L22</f>
        <v>0</v>
      </c>
    </row>
    <row r="54" spans="1:12" s="61" customFormat="1" ht="12.2" customHeight="1" thickBot="1" x14ac:dyDescent="0.25">
      <c r="A54" s="13" t="s">
        <v>16</v>
      </c>
      <c r="B54" s="79" t="s">
        <v>583</v>
      </c>
      <c r="C54" s="139">
        <f>SUM(C55:C59)</f>
        <v>0</v>
      </c>
      <c r="D54" s="326">
        <f t="shared" ref="D54:K54" si="17">SUM(D55:D59)</f>
        <v>0</v>
      </c>
      <c r="E54" s="745">
        <f t="shared" si="17"/>
        <v>0</v>
      </c>
      <c r="F54" s="745">
        <f t="shared" si="17"/>
        <v>0</v>
      </c>
      <c r="G54" s="745">
        <f t="shared" si="17"/>
        <v>0</v>
      </c>
      <c r="H54" s="32">
        <f t="shared" si="2"/>
        <v>0</v>
      </c>
      <c r="I54" s="823">
        <f t="shared" si="17"/>
        <v>0</v>
      </c>
      <c r="J54" s="32">
        <f t="shared" si="17"/>
        <v>0</v>
      </c>
      <c r="K54" s="32">
        <f t="shared" si="17"/>
        <v>0</v>
      </c>
      <c r="L54" s="32" t="e">
        <f t="shared" ref="L54" si="18">SUM(L55:L59)</f>
        <v>#DIV/0!</v>
      </c>
    </row>
    <row r="55" spans="1:12" s="61" customFormat="1" ht="12.2" customHeight="1" x14ac:dyDescent="0.2">
      <c r="A55" s="11" t="s">
        <v>88</v>
      </c>
      <c r="B55" s="916" t="s">
        <v>166</v>
      </c>
      <c r="C55" s="142">
        <f>'24._önkorm_államig'!C55+'25._Int.össz_államig'!C34</f>
        <v>0</v>
      </c>
      <c r="D55" s="346">
        <f>'24._önkorm_államig'!D55+'25._Int.össz_államig'!D34</f>
        <v>0</v>
      </c>
      <c r="E55" s="751">
        <f>'24._önkorm_államig'!E55+'25._Int.össz_államig'!E34</f>
        <v>0</v>
      </c>
      <c r="F55" s="751">
        <f>'24._önkorm_államig'!F55+'25._Int.össz_államig'!F34</f>
        <v>0</v>
      </c>
      <c r="G55" s="751">
        <f>'24._önkorm_államig'!G55+'25._Int.össz_államig'!G34</f>
        <v>0</v>
      </c>
      <c r="H55" s="27">
        <f t="shared" si="2"/>
        <v>0</v>
      </c>
      <c r="I55" s="870">
        <f>'24._önkorm_államig'!I55+'25._Int.össz_államig'!I34</f>
        <v>0</v>
      </c>
      <c r="J55" s="27">
        <f>'24._önkorm_államig'!J55+'25._Int.össz_államig'!J34</f>
        <v>0</v>
      </c>
      <c r="K55" s="27">
        <f>'24._önkorm_államig'!K55+'25._Int.össz_államig'!K34</f>
        <v>0</v>
      </c>
      <c r="L55" s="27" t="e">
        <f>'24._önkorm_államig'!L55+'25._Int.össz_államig'!L34</f>
        <v>#DIV/0!</v>
      </c>
    </row>
    <row r="56" spans="1:12" s="61" customFormat="1" ht="12.2" customHeight="1" x14ac:dyDescent="0.2">
      <c r="A56" s="1355" t="s">
        <v>101</v>
      </c>
      <c r="B56" s="917" t="s">
        <v>167</v>
      </c>
      <c r="C56" s="532">
        <f>'24._önkorm_államig'!C56+'25._Int.össz_államig'!C35</f>
        <v>0</v>
      </c>
      <c r="D56" s="457">
        <f>'24._önkorm_államig'!D56+'25._Int.össz_államig'!D35</f>
        <v>0</v>
      </c>
      <c r="E56" s="752">
        <f>'24._önkorm_államig'!E56+'25._Int.össz_államig'!E35</f>
        <v>0</v>
      </c>
      <c r="F56" s="752">
        <f>'24._önkorm_államig'!F56+'25._Int.össz_államig'!F35</f>
        <v>0</v>
      </c>
      <c r="G56" s="752">
        <f>'24._önkorm_államig'!G56+'25._Int.össz_államig'!G35</f>
        <v>0</v>
      </c>
      <c r="H56" s="459">
        <f t="shared" si="2"/>
        <v>0</v>
      </c>
      <c r="I56" s="868">
        <f>'24._önkorm_államig'!I56+'25._Int.össz_államig'!I35</f>
        <v>0</v>
      </c>
      <c r="J56" s="459">
        <f>'24._önkorm_államig'!J56+'25._Int.össz_államig'!J35</f>
        <v>0</v>
      </c>
      <c r="K56" s="459">
        <f>'24._önkorm_államig'!K56+'25._Int.össz_államig'!K35</f>
        <v>0</v>
      </c>
      <c r="L56" s="459" t="e">
        <f>'24._önkorm_államig'!L56+'25._Int.össz_államig'!L35</f>
        <v>#DIV/0!</v>
      </c>
    </row>
    <row r="57" spans="1:12" s="61" customFormat="1" ht="12.2" customHeight="1" x14ac:dyDescent="0.2">
      <c r="A57" s="1355" t="s">
        <v>102</v>
      </c>
      <c r="B57" s="917" t="s">
        <v>168</v>
      </c>
      <c r="C57" s="532">
        <f>'24._önkorm_államig'!C57+'25._Int.össz_államig'!C36</f>
        <v>0</v>
      </c>
      <c r="D57" s="457">
        <f>'24._önkorm_államig'!D57+'25._Int.össz_államig'!D36</f>
        <v>0</v>
      </c>
      <c r="E57" s="752">
        <f>'24._önkorm_államig'!E57+'25._Int.össz_államig'!E36</f>
        <v>0</v>
      </c>
      <c r="F57" s="752">
        <f>'24._önkorm_államig'!F57+'25._Int.össz_államig'!F36</f>
        <v>0</v>
      </c>
      <c r="G57" s="752">
        <f>'24._önkorm_államig'!G57+'25._Int.össz_államig'!G36</f>
        <v>0</v>
      </c>
      <c r="H57" s="459">
        <f t="shared" si="2"/>
        <v>0</v>
      </c>
      <c r="I57" s="868">
        <f>'24._önkorm_államig'!I57+'25._Int.össz_államig'!I36</f>
        <v>0</v>
      </c>
      <c r="J57" s="459">
        <f>'24._önkorm_államig'!J57+'25._Int.össz_államig'!J36</f>
        <v>0</v>
      </c>
      <c r="K57" s="459">
        <f>'24._önkorm_államig'!K57+'25._Int.össz_államig'!K36</f>
        <v>0</v>
      </c>
      <c r="L57" s="459" t="e">
        <f>'24._önkorm_államig'!L57+'25._Int.össz_államig'!L36</f>
        <v>#DIV/0!</v>
      </c>
    </row>
    <row r="58" spans="1:12" s="61" customFormat="1" ht="12.2" customHeight="1" x14ac:dyDescent="0.2">
      <c r="A58" s="1355" t="s">
        <v>200</v>
      </c>
      <c r="B58" s="917" t="s">
        <v>206</v>
      </c>
      <c r="C58" s="532">
        <f>'24._önkorm_államig'!C58</f>
        <v>0</v>
      </c>
      <c r="D58" s="457">
        <f>'24._önkorm_államig'!D58</f>
        <v>0</v>
      </c>
      <c r="E58" s="752">
        <f>'24._önkorm_államig'!E58</f>
        <v>0</v>
      </c>
      <c r="F58" s="752">
        <f>'24._önkorm_államig'!F58</f>
        <v>0</v>
      </c>
      <c r="G58" s="752">
        <f>'24._önkorm_államig'!G58</f>
        <v>0</v>
      </c>
      <c r="H58" s="459">
        <f t="shared" si="2"/>
        <v>0</v>
      </c>
      <c r="I58" s="868">
        <f>'24._önkorm_államig'!I58</f>
        <v>0</v>
      </c>
      <c r="J58" s="459">
        <f>'24._önkorm_államig'!J58</f>
        <v>0</v>
      </c>
      <c r="K58" s="459">
        <f>'24._önkorm_államig'!K58</f>
        <v>0</v>
      </c>
      <c r="L58" s="459">
        <f>'24._önkorm_államig'!L58</f>
        <v>0</v>
      </c>
    </row>
    <row r="59" spans="1:12" s="61" customFormat="1" ht="13.7" customHeight="1" thickBot="1" x14ac:dyDescent="0.25">
      <c r="A59" s="1356" t="s">
        <v>201</v>
      </c>
      <c r="B59" s="661" t="s">
        <v>208</v>
      </c>
      <c r="C59" s="1429">
        <f>'24._önkorm_államig'!C59</f>
        <v>0</v>
      </c>
      <c r="D59" s="863">
        <f>'24._önkorm_államig'!D59</f>
        <v>0</v>
      </c>
      <c r="E59" s="750">
        <f>'24._önkorm_államig'!E59</f>
        <v>0</v>
      </c>
      <c r="F59" s="750">
        <f>'24._önkorm_államig'!F59</f>
        <v>0</v>
      </c>
      <c r="G59" s="750">
        <f>'24._önkorm_államig'!G59</f>
        <v>0</v>
      </c>
      <c r="H59" s="706">
        <f t="shared" si="2"/>
        <v>0</v>
      </c>
      <c r="I59" s="869">
        <f>'24._önkorm_államig'!I59</f>
        <v>0</v>
      </c>
      <c r="J59" s="706">
        <f>'24._önkorm_államig'!J59</f>
        <v>0</v>
      </c>
      <c r="K59" s="706">
        <f>'24._önkorm_államig'!K59</f>
        <v>0</v>
      </c>
      <c r="L59" s="706">
        <f>'24._önkorm_államig'!L59</f>
        <v>0</v>
      </c>
    </row>
    <row r="60" spans="1:12" s="61" customFormat="1" ht="12.2" customHeight="1" thickBot="1" x14ac:dyDescent="0.25">
      <c r="A60" s="13" t="s">
        <v>17</v>
      </c>
      <c r="B60" s="79" t="s">
        <v>601</v>
      </c>
      <c r="C60" s="139">
        <f>SUM(C61:C62)</f>
        <v>0</v>
      </c>
      <c r="D60" s="326">
        <f t="shared" ref="D60:K60" si="19">SUM(D61:D62)</f>
        <v>0</v>
      </c>
      <c r="E60" s="745">
        <f t="shared" si="19"/>
        <v>0</v>
      </c>
      <c r="F60" s="745">
        <f t="shared" si="19"/>
        <v>0</v>
      </c>
      <c r="G60" s="745">
        <f t="shared" si="19"/>
        <v>0</v>
      </c>
      <c r="H60" s="32">
        <f t="shared" si="2"/>
        <v>0</v>
      </c>
      <c r="I60" s="823">
        <f t="shared" si="19"/>
        <v>0</v>
      </c>
      <c r="J60" s="32">
        <f t="shared" si="19"/>
        <v>0</v>
      </c>
      <c r="K60" s="32">
        <f t="shared" si="19"/>
        <v>0</v>
      </c>
      <c r="L60" s="32" t="e">
        <f t="shared" ref="L60" si="20">SUM(L61:L62)</f>
        <v>#DIV/0!</v>
      </c>
    </row>
    <row r="61" spans="1:12" s="61" customFormat="1" ht="12.2" customHeight="1" x14ac:dyDescent="0.2">
      <c r="A61" s="1355" t="s">
        <v>103</v>
      </c>
      <c r="B61" s="917" t="s">
        <v>209</v>
      </c>
      <c r="C61" s="531">
        <f>'24._önkorm_államig'!C61</f>
        <v>0</v>
      </c>
      <c r="D61" s="456">
        <f>'24._önkorm_államig'!D61</f>
        <v>0</v>
      </c>
      <c r="E61" s="747">
        <f>'24._önkorm_államig'!E61</f>
        <v>0</v>
      </c>
      <c r="F61" s="747">
        <f>'24._önkorm_államig'!F61</f>
        <v>0</v>
      </c>
      <c r="G61" s="747">
        <f>'24._önkorm_államig'!G61</f>
        <v>0</v>
      </c>
      <c r="H61" s="458">
        <f t="shared" si="2"/>
        <v>0</v>
      </c>
      <c r="I61" s="822">
        <f>'24._önkorm_államig'!I61</f>
        <v>0</v>
      </c>
      <c r="J61" s="458">
        <f>'24._önkorm_államig'!J61</f>
        <v>0</v>
      </c>
      <c r="K61" s="458">
        <f>'24._önkorm_államig'!K61</f>
        <v>0</v>
      </c>
      <c r="L61" s="458">
        <f>'24._önkorm_államig'!L61</f>
        <v>0</v>
      </c>
    </row>
    <row r="62" spans="1:12" s="61" customFormat="1" ht="12.2" customHeight="1" x14ac:dyDescent="0.2">
      <c r="A62" s="1355" t="s">
        <v>104</v>
      </c>
      <c r="B62" s="917" t="s">
        <v>210</v>
      </c>
      <c r="C62" s="531">
        <f>'24._önkorm_államig'!C62+'25._Int.össz_államig'!C37</f>
        <v>0</v>
      </c>
      <c r="D62" s="456">
        <f>'24._önkorm_államig'!D62+'25._Int.össz_államig'!D37</f>
        <v>0</v>
      </c>
      <c r="E62" s="747">
        <f>'24._önkorm_államig'!E62+'25._Int.össz_államig'!E37</f>
        <v>0</v>
      </c>
      <c r="F62" s="747">
        <f>'24._önkorm_államig'!F62+'25._Int.össz_államig'!F37</f>
        <v>0</v>
      </c>
      <c r="G62" s="747">
        <f>'24._önkorm_államig'!G62+'25._Int.össz_államig'!G37</f>
        <v>0</v>
      </c>
      <c r="H62" s="458">
        <f t="shared" si="2"/>
        <v>0</v>
      </c>
      <c r="I62" s="822">
        <f>'24._önkorm_államig'!I62+'25._Int.össz_államig'!I37</f>
        <v>0</v>
      </c>
      <c r="J62" s="458">
        <f>'24._önkorm_államig'!J62+'25._Int.össz_államig'!J37</f>
        <v>0</v>
      </c>
      <c r="K62" s="458">
        <f>'24._önkorm_államig'!K62+'25._Int.össz_államig'!K37</f>
        <v>0</v>
      </c>
      <c r="L62" s="458" t="e">
        <f>'24._önkorm_államig'!L62+'25._Int.össz_államig'!L37</f>
        <v>#DIV/0!</v>
      </c>
    </row>
    <row r="63" spans="1:12" s="61" customFormat="1" ht="12.2" customHeight="1" thickBot="1" x14ac:dyDescent="0.25">
      <c r="A63" s="1356" t="s">
        <v>584</v>
      </c>
      <c r="B63" s="661" t="s">
        <v>616</v>
      </c>
      <c r="C63" s="680">
        <f>'24._önkorm_államig'!C63+'25._Int.össz_államig'!C38</f>
        <v>0</v>
      </c>
      <c r="D63" s="820">
        <f>'24._önkorm_államig'!D63+'25._Int.össz_államig'!D38</f>
        <v>0</v>
      </c>
      <c r="E63" s="748">
        <f>'24._önkorm_államig'!E63+'25._Int.össz_államig'!E38</f>
        <v>0</v>
      </c>
      <c r="F63" s="748">
        <f>'24._önkorm_államig'!F63+'25._Int.össz_államig'!F38</f>
        <v>0</v>
      </c>
      <c r="G63" s="748">
        <f>'24._önkorm_államig'!G63+'25._Int.össz_államig'!G38</f>
        <v>0</v>
      </c>
      <c r="H63" s="705">
        <f t="shared" si="2"/>
        <v>0</v>
      </c>
      <c r="I63" s="824">
        <f>'24._önkorm_államig'!I63+'25._Int.össz_államig'!I38</f>
        <v>0</v>
      </c>
      <c r="J63" s="705">
        <f>'24._önkorm_államig'!J63+'25._Int.össz_államig'!J38</f>
        <v>0</v>
      </c>
      <c r="K63" s="705">
        <f>'24._önkorm_államig'!K63+'25._Int.össz_államig'!K38</f>
        <v>0</v>
      </c>
      <c r="L63" s="705" t="e">
        <f>'24._önkorm_államig'!L63+'25._Int.össz_államig'!L38</f>
        <v>#DIV/0!</v>
      </c>
    </row>
    <row r="64" spans="1:12" s="61" customFormat="1" ht="12.2" customHeight="1" thickBot="1" x14ac:dyDescent="0.25">
      <c r="A64" s="13" t="s">
        <v>18</v>
      </c>
      <c r="B64" s="479" t="s">
        <v>378</v>
      </c>
      <c r="C64" s="139">
        <f>SUM(C65:C66)</f>
        <v>0</v>
      </c>
      <c r="D64" s="326">
        <f t="shared" ref="D64:K64" si="21">SUM(D65:D66)</f>
        <v>0</v>
      </c>
      <c r="E64" s="745">
        <f t="shared" si="21"/>
        <v>0</v>
      </c>
      <c r="F64" s="745">
        <f t="shared" si="21"/>
        <v>0</v>
      </c>
      <c r="G64" s="745">
        <f t="shared" si="21"/>
        <v>0</v>
      </c>
      <c r="H64" s="32">
        <f t="shared" si="2"/>
        <v>0</v>
      </c>
      <c r="I64" s="823">
        <f t="shared" si="21"/>
        <v>0</v>
      </c>
      <c r="J64" s="32">
        <f t="shared" si="21"/>
        <v>0</v>
      </c>
      <c r="K64" s="32">
        <f t="shared" si="21"/>
        <v>0</v>
      </c>
      <c r="L64" s="32" t="e">
        <f t="shared" ref="L64" si="22">SUM(L65:L66)</f>
        <v>#DIV/0!</v>
      </c>
    </row>
    <row r="65" spans="1:12" s="61" customFormat="1" ht="12.2" customHeight="1" x14ac:dyDescent="0.2">
      <c r="A65" s="11" t="s">
        <v>106</v>
      </c>
      <c r="B65" s="917" t="s">
        <v>211</v>
      </c>
      <c r="C65" s="532">
        <f>'24._önkorm_államig'!C65+'25._Int.össz_államig'!C40</f>
        <v>0</v>
      </c>
      <c r="D65" s="457">
        <f>'24._önkorm_államig'!D65+'25._Int.össz_államig'!D40</f>
        <v>0</v>
      </c>
      <c r="E65" s="752">
        <f>'24._önkorm_államig'!E65+'25._Int.össz_államig'!E40</f>
        <v>0</v>
      </c>
      <c r="F65" s="752">
        <f>'24._önkorm_államig'!F65+'25._Int.össz_államig'!F40</f>
        <v>0</v>
      </c>
      <c r="G65" s="752">
        <f>'24._önkorm_államig'!G65+'25._Int.össz_államig'!G40</f>
        <v>0</v>
      </c>
      <c r="H65" s="459">
        <f t="shared" si="2"/>
        <v>0</v>
      </c>
      <c r="I65" s="868">
        <f>'24._önkorm_államig'!I65+'25._Int.össz_államig'!I40</f>
        <v>0</v>
      </c>
      <c r="J65" s="459">
        <f>'24._önkorm_államig'!J65+'25._Int.össz_államig'!J40</f>
        <v>0</v>
      </c>
      <c r="K65" s="459">
        <f>'24._önkorm_államig'!K65+'25._Int.össz_államig'!K40</f>
        <v>0</v>
      </c>
      <c r="L65" s="459" t="e">
        <f>'24._önkorm_államig'!L65+'25._Int.össz_államig'!L40</f>
        <v>#DIV/0!</v>
      </c>
    </row>
    <row r="66" spans="1:12" s="61" customFormat="1" ht="12.2" customHeight="1" x14ac:dyDescent="0.2">
      <c r="A66" s="1355" t="s">
        <v>107</v>
      </c>
      <c r="B66" s="917" t="s">
        <v>212</v>
      </c>
      <c r="C66" s="532">
        <f>'24._önkorm_államig'!C66+'25._Int.össz_államig'!C41</f>
        <v>0</v>
      </c>
      <c r="D66" s="457">
        <f>'24._önkorm_államig'!D66+'25._Int.össz_államig'!D41</f>
        <v>0</v>
      </c>
      <c r="E66" s="752">
        <f>'24._önkorm_államig'!E66+'25._Int.össz_államig'!E41</f>
        <v>0</v>
      </c>
      <c r="F66" s="752">
        <f>'24._önkorm_államig'!F66+'25._Int.össz_államig'!F41</f>
        <v>0</v>
      </c>
      <c r="G66" s="752">
        <f>'24._önkorm_államig'!G66+'25._Int.össz_államig'!G41</f>
        <v>0</v>
      </c>
      <c r="H66" s="459">
        <f t="shared" si="2"/>
        <v>0</v>
      </c>
      <c r="I66" s="868">
        <f>'24._önkorm_államig'!I66+'25._Int.össz_államig'!I41</f>
        <v>0</v>
      </c>
      <c r="J66" s="459">
        <f>'24._önkorm_államig'!J66+'25._Int.össz_államig'!J41</f>
        <v>0</v>
      </c>
      <c r="K66" s="459">
        <f>'24._önkorm_államig'!K66+'25._Int.össz_államig'!K41</f>
        <v>0</v>
      </c>
      <c r="L66" s="459" t="e">
        <f>'24._önkorm_államig'!L66+'25._Int.össz_államig'!L41</f>
        <v>#DIV/0!</v>
      </c>
    </row>
    <row r="67" spans="1:12" s="61" customFormat="1" ht="12.2" customHeight="1" thickBot="1" x14ac:dyDescent="0.25">
      <c r="A67" s="301" t="s">
        <v>322</v>
      </c>
      <c r="B67" s="918" t="s">
        <v>366</v>
      </c>
      <c r="C67" s="532">
        <f>'24._önkorm_államig'!C67+'25._Int.össz_államig'!C42</f>
        <v>0</v>
      </c>
      <c r="D67" s="457">
        <f>'24._önkorm_államig'!D67+'25._Int.össz_államig'!D42</f>
        <v>0</v>
      </c>
      <c r="E67" s="752">
        <f>'24._önkorm_államig'!E67+'25._Int.össz_államig'!E42</f>
        <v>0</v>
      </c>
      <c r="F67" s="752">
        <f>'24._önkorm_államig'!F67+'25._Int.össz_államig'!F42</f>
        <v>0</v>
      </c>
      <c r="G67" s="752">
        <f>'24._önkorm_államig'!G67+'25._Int.össz_államig'!G42</f>
        <v>0</v>
      </c>
      <c r="H67" s="459">
        <f t="shared" si="2"/>
        <v>0</v>
      </c>
      <c r="I67" s="868">
        <f>'24._önkorm_államig'!I67+'25._Int.össz_államig'!I42</f>
        <v>0</v>
      </c>
      <c r="J67" s="459">
        <f>'24._önkorm_államig'!J67+'25._Int.össz_államig'!J42</f>
        <v>0</v>
      </c>
      <c r="K67" s="459">
        <f>'24._önkorm_államig'!K67+'25._Int.össz_államig'!K42</f>
        <v>0</v>
      </c>
      <c r="L67" s="459" t="e">
        <f>'24._önkorm_államig'!L67+'25._Int.össz_államig'!L42</f>
        <v>#DIV/0!</v>
      </c>
    </row>
    <row r="68" spans="1:12" s="61" customFormat="1" ht="12.2" customHeight="1" thickBot="1" x14ac:dyDescent="0.25">
      <c r="A68" s="480" t="s">
        <v>19</v>
      </c>
      <c r="B68" s="919" t="s">
        <v>602</v>
      </c>
      <c r="C68" s="1428">
        <f>+C12+C26+C32+C42+C54+C60+C64</f>
        <v>645619529</v>
      </c>
      <c r="D68" s="327">
        <f t="shared" ref="D68:K68" si="23">+D12+D26+D32+D42+D54+D60+D64</f>
        <v>672488663</v>
      </c>
      <c r="E68" s="712">
        <f t="shared" si="23"/>
        <v>0</v>
      </c>
      <c r="F68" s="712">
        <f t="shared" si="23"/>
        <v>0</v>
      </c>
      <c r="G68" s="712">
        <f t="shared" si="23"/>
        <v>0</v>
      </c>
      <c r="H68" s="81">
        <f t="shared" si="2"/>
        <v>26869134</v>
      </c>
      <c r="I68" s="831">
        <f t="shared" si="23"/>
        <v>0</v>
      </c>
      <c r="J68" s="81">
        <f t="shared" si="23"/>
        <v>0</v>
      </c>
      <c r="K68" s="81">
        <f t="shared" si="23"/>
        <v>0</v>
      </c>
      <c r="L68" s="81" t="e">
        <f t="shared" ref="L68" si="24">+L12+L20+L26+L32+L42+L54+L60+L64</f>
        <v>#DIV/0!</v>
      </c>
    </row>
    <row r="69" spans="1:12" s="61" customFormat="1" ht="12.2" customHeight="1" thickBot="1" x14ac:dyDescent="0.25">
      <c r="A69" s="70" t="s">
        <v>20</v>
      </c>
      <c r="B69" s="479" t="s">
        <v>603</v>
      </c>
      <c r="C69" s="139">
        <f>SUM(C70:C72)</f>
        <v>0</v>
      </c>
      <c r="D69" s="326">
        <f t="shared" ref="D69:K69" si="25">SUM(D70:D72)</f>
        <v>0</v>
      </c>
      <c r="E69" s="745">
        <f t="shared" si="25"/>
        <v>0</v>
      </c>
      <c r="F69" s="745">
        <f t="shared" si="25"/>
        <v>0</v>
      </c>
      <c r="G69" s="745">
        <f t="shared" si="25"/>
        <v>0</v>
      </c>
      <c r="H69" s="32">
        <f t="shared" si="2"/>
        <v>0</v>
      </c>
      <c r="I69" s="823">
        <f t="shared" si="25"/>
        <v>0</v>
      </c>
      <c r="J69" s="32">
        <f t="shared" si="25"/>
        <v>0</v>
      </c>
      <c r="K69" s="32">
        <f t="shared" si="25"/>
        <v>0</v>
      </c>
      <c r="L69" s="32">
        <f t="shared" ref="L69" si="26">SUM(L70:L72)</f>
        <v>0</v>
      </c>
    </row>
    <row r="70" spans="1:12" s="61" customFormat="1" ht="12.2" customHeight="1" x14ac:dyDescent="0.2">
      <c r="A70" s="11" t="s">
        <v>170</v>
      </c>
      <c r="B70" s="916" t="s">
        <v>214</v>
      </c>
      <c r="C70" s="532">
        <f>'24._önkorm_államig'!C70</f>
        <v>0</v>
      </c>
      <c r="D70" s="457">
        <f>'24._önkorm_államig'!D70</f>
        <v>0</v>
      </c>
      <c r="E70" s="752">
        <f>'24._önkorm_államig'!E70</f>
        <v>0</v>
      </c>
      <c r="F70" s="752">
        <f>'24._önkorm_államig'!F70</f>
        <v>0</v>
      </c>
      <c r="G70" s="752">
        <f>'24._önkorm_államig'!G70</f>
        <v>0</v>
      </c>
      <c r="H70" s="459">
        <f t="shared" si="2"/>
        <v>0</v>
      </c>
      <c r="I70" s="868">
        <f>'24._önkorm_államig'!I70</f>
        <v>0</v>
      </c>
      <c r="J70" s="459">
        <f>'24._önkorm_államig'!J70</f>
        <v>0</v>
      </c>
      <c r="K70" s="459">
        <f>'24._önkorm_államig'!K70</f>
        <v>0</v>
      </c>
      <c r="L70" s="459">
        <f>'24._önkorm_államig'!L70</f>
        <v>0</v>
      </c>
    </row>
    <row r="71" spans="1:12" s="61" customFormat="1" ht="12.2" customHeight="1" x14ac:dyDescent="0.2">
      <c r="A71" s="1355" t="s">
        <v>171</v>
      </c>
      <c r="B71" s="917" t="s">
        <v>323</v>
      </c>
      <c r="C71" s="532">
        <f>'24._önkorm_államig'!C71</f>
        <v>0</v>
      </c>
      <c r="D71" s="457">
        <f>'24._önkorm_államig'!D71</f>
        <v>0</v>
      </c>
      <c r="E71" s="752">
        <f>'24._önkorm_államig'!E71</f>
        <v>0</v>
      </c>
      <c r="F71" s="752">
        <f>'24._önkorm_államig'!F71</f>
        <v>0</v>
      </c>
      <c r="G71" s="752">
        <f>'24._önkorm_államig'!G71</f>
        <v>0</v>
      </c>
      <c r="H71" s="459">
        <f t="shared" si="2"/>
        <v>0</v>
      </c>
      <c r="I71" s="868">
        <f>'24._önkorm_államig'!I71</f>
        <v>0</v>
      </c>
      <c r="J71" s="459">
        <f>'24._önkorm_államig'!J71</f>
        <v>0</v>
      </c>
      <c r="K71" s="459">
        <f>'24._önkorm_államig'!K71</f>
        <v>0</v>
      </c>
      <c r="L71" s="459">
        <f>'24._önkorm_államig'!L71</f>
        <v>0</v>
      </c>
    </row>
    <row r="72" spans="1:12" s="61" customFormat="1" ht="12.2" customHeight="1" thickBot="1" x14ac:dyDescent="0.25">
      <c r="A72" s="1356" t="s">
        <v>172</v>
      </c>
      <c r="B72" s="917" t="s">
        <v>504</v>
      </c>
      <c r="C72" s="532">
        <f>'24._önkorm_államig'!C72</f>
        <v>0</v>
      </c>
      <c r="D72" s="457">
        <f>'24._önkorm_államig'!D72</f>
        <v>0</v>
      </c>
      <c r="E72" s="752">
        <f>'24._önkorm_államig'!E72</f>
        <v>0</v>
      </c>
      <c r="F72" s="752">
        <f>'24._önkorm_államig'!F72</f>
        <v>0</v>
      </c>
      <c r="G72" s="752">
        <f>'24._önkorm_államig'!G72</f>
        <v>0</v>
      </c>
      <c r="H72" s="459">
        <f t="shared" si="2"/>
        <v>0</v>
      </c>
      <c r="I72" s="868">
        <f>'24._önkorm_államig'!I72</f>
        <v>0</v>
      </c>
      <c r="J72" s="459">
        <f>'24._önkorm_államig'!J72</f>
        <v>0</v>
      </c>
      <c r="K72" s="459">
        <f>'24._önkorm_államig'!K72</f>
        <v>0</v>
      </c>
      <c r="L72" s="459">
        <f>'24._önkorm_államig'!L72</f>
        <v>0</v>
      </c>
    </row>
    <row r="73" spans="1:12" s="61" customFormat="1" ht="12.2" customHeight="1" thickBot="1" x14ac:dyDescent="0.25">
      <c r="A73" s="70" t="s">
        <v>21</v>
      </c>
      <c r="B73" s="479" t="s">
        <v>585</v>
      </c>
      <c r="C73" s="139">
        <f>SUM(C74:C76)</f>
        <v>0</v>
      </c>
      <c r="D73" s="326">
        <f t="shared" ref="D73:K73" si="27">SUM(D74:D76)</f>
        <v>0</v>
      </c>
      <c r="E73" s="745">
        <f t="shared" si="27"/>
        <v>0</v>
      </c>
      <c r="F73" s="745">
        <f t="shared" si="27"/>
        <v>0</v>
      </c>
      <c r="G73" s="745">
        <f t="shared" si="27"/>
        <v>0</v>
      </c>
      <c r="H73" s="32">
        <f t="shared" si="2"/>
        <v>0</v>
      </c>
      <c r="I73" s="823">
        <f t="shared" si="27"/>
        <v>0</v>
      </c>
      <c r="J73" s="32">
        <f t="shared" si="27"/>
        <v>0</v>
      </c>
      <c r="K73" s="32">
        <f t="shared" si="27"/>
        <v>0</v>
      </c>
      <c r="L73" s="32">
        <f t="shared" ref="L73" si="28">SUM(L74:L76)</f>
        <v>0</v>
      </c>
    </row>
    <row r="74" spans="1:12" s="61" customFormat="1" ht="12.2" customHeight="1" x14ac:dyDescent="0.2">
      <c r="A74" s="11" t="s">
        <v>213</v>
      </c>
      <c r="B74" s="916" t="s">
        <v>217</v>
      </c>
      <c r="C74" s="532">
        <f>'24._önkorm_államig'!C74</f>
        <v>0</v>
      </c>
      <c r="D74" s="457">
        <f>'24._önkorm_államig'!D74</f>
        <v>0</v>
      </c>
      <c r="E74" s="752">
        <f>'24._önkorm_államig'!E74</f>
        <v>0</v>
      </c>
      <c r="F74" s="752">
        <f>'24._önkorm_államig'!F74</f>
        <v>0</v>
      </c>
      <c r="G74" s="752">
        <f>'24._önkorm_államig'!G74</f>
        <v>0</v>
      </c>
      <c r="H74" s="459">
        <f t="shared" si="2"/>
        <v>0</v>
      </c>
      <c r="I74" s="868">
        <f>'24._önkorm_államig'!I74</f>
        <v>0</v>
      </c>
      <c r="J74" s="459">
        <f>'24._önkorm_államig'!J74</f>
        <v>0</v>
      </c>
      <c r="K74" s="459">
        <f>'24._önkorm_államig'!K74</f>
        <v>0</v>
      </c>
      <c r="L74" s="459">
        <f>'24._önkorm_államig'!L74</f>
        <v>0</v>
      </c>
    </row>
    <row r="75" spans="1:12" s="61" customFormat="1" ht="12.2" customHeight="1" x14ac:dyDescent="0.2">
      <c r="A75" s="11" t="s">
        <v>614</v>
      </c>
      <c r="B75" s="916" t="s">
        <v>388</v>
      </c>
      <c r="C75" s="532">
        <f>'24._önkorm_államig'!C75</f>
        <v>0</v>
      </c>
      <c r="D75" s="457">
        <f>'24._önkorm_államig'!D75</f>
        <v>0</v>
      </c>
      <c r="E75" s="752">
        <f>'24._önkorm_államig'!E75</f>
        <v>0</v>
      </c>
      <c r="F75" s="752">
        <f>'24._önkorm_államig'!F75</f>
        <v>0</v>
      </c>
      <c r="G75" s="752">
        <f>'24._önkorm_államig'!G75</f>
        <v>0</v>
      </c>
      <c r="H75" s="459">
        <f t="shared" si="2"/>
        <v>0</v>
      </c>
      <c r="I75" s="868">
        <f>'24._önkorm_államig'!I75</f>
        <v>0</v>
      </c>
      <c r="J75" s="459">
        <f>'24._önkorm_államig'!J75</f>
        <v>0</v>
      </c>
      <c r="K75" s="459">
        <f>'24._önkorm_államig'!K75</f>
        <v>0</v>
      </c>
      <c r="L75" s="459">
        <f>'24._önkorm_államig'!L75</f>
        <v>0</v>
      </c>
    </row>
    <row r="76" spans="1:12" s="61" customFormat="1" ht="12.2" customHeight="1" thickBot="1" x14ac:dyDescent="0.25">
      <c r="A76" s="1355" t="s">
        <v>215</v>
      </c>
      <c r="B76" s="917" t="s">
        <v>525</v>
      </c>
      <c r="C76" s="532">
        <f>'24._önkorm_államig'!C76</f>
        <v>0</v>
      </c>
      <c r="D76" s="457">
        <f>'24._önkorm_államig'!D76</f>
        <v>0</v>
      </c>
      <c r="E76" s="752">
        <f>'24._önkorm_államig'!E76</f>
        <v>0</v>
      </c>
      <c r="F76" s="752">
        <f>'24._önkorm_államig'!F76</f>
        <v>0</v>
      </c>
      <c r="G76" s="752">
        <f>'24._önkorm_államig'!G76</f>
        <v>0</v>
      </c>
      <c r="H76" s="459">
        <f t="shared" si="2"/>
        <v>0</v>
      </c>
      <c r="I76" s="868">
        <f>'24._önkorm_államig'!I76</f>
        <v>0</v>
      </c>
      <c r="J76" s="459">
        <f>'24._önkorm_államig'!J76</f>
        <v>0</v>
      </c>
      <c r="K76" s="459">
        <f>'24._önkorm_államig'!K76</f>
        <v>0</v>
      </c>
      <c r="L76" s="459">
        <f>'24._önkorm_államig'!L76</f>
        <v>0</v>
      </c>
    </row>
    <row r="77" spans="1:12" s="61" customFormat="1" ht="12.2" customHeight="1" thickBot="1" x14ac:dyDescent="0.25">
      <c r="A77" s="70" t="s">
        <v>22</v>
      </c>
      <c r="B77" s="479" t="s">
        <v>586</v>
      </c>
      <c r="C77" s="139">
        <f>SUM(C78:C79)</f>
        <v>0</v>
      </c>
      <c r="D77" s="326">
        <f t="shared" ref="D77:K77" si="29">SUM(D78:D79)</f>
        <v>2433094</v>
      </c>
      <c r="E77" s="745">
        <f t="shared" si="29"/>
        <v>0</v>
      </c>
      <c r="F77" s="745">
        <f t="shared" si="29"/>
        <v>0</v>
      </c>
      <c r="G77" s="745">
        <f t="shared" si="29"/>
        <v>0</v>
      </c>
      <c r="H77" s="32">
        <f t="shared" ref="H77:H84" si="30">+D77-C77</f>
        <v>2433094</v>
      </c>
      <c r="I77" s="823">
        <f t="shared" si="29"/>
        <v>0</v>
      </c>
      <c r="J77" s="32">
        <f t="shared" si="29"/>
        <v>0</v>
      </c>
      <c r="K77" s="32">
        <f t="shared" si="29"/>
        <v>0</v>
      </c>
      <c r="L77" s="32" t="e">
        <f t="shared" ref="L77" si="31">SUM(L78:L79)</f>
        <v>#DIV/0!</v>
      </c>
    </row>
    <row r="78" spans="1:12" s="61" customFormat="1" ht="12.2" customHeight="1" x14ac:dyDescent="0.2">
      <c r="A78" s="11" t="s">
        <v>216</v>
      </c>
      <c r="B78" s="66" t="s">
        <v>367</v>
      </c>
      <c r="C78" s="532">
        <f>'24._önkorm_államig'!C78+'25._Int.össz_államig'!C45</f>
        <v>0</v>
      </c>
      <c r="D78" s="457">
        <f>'24._önkorm_államig'!D78+'25._Int.össz_államig'!D45</f>
        <v>2433094</v>
      </c>
      <c r="E78" s="752">
        <f>'24._önkorm_államig'!E78+'25._Int.össz_államig'!E45</f>
        <v>0</v>
      </c>
      <c r="F78" s="752">
        <f>'24._önkorm_államig'!F78+'25._Int.össz_államig'!F45</f>
        <v>0</v>
      </c>
      <c r="G78" s="752">
        <f>'24._önkorm_államig'!G78+'25._Int.össz_államig'!G45</f>
        <v>0</v>
      </c>
      <c r="H78" s="459">
        <f t="shared" si="30"/>
        <v>2433094</v>
      </c>
      <c r="I78" s="868">
        <f>'24._önkorm_államig'!I78+'25._Int.össz_államig'!I45</f>
        <v>0</v>
      </c>
      <c r="J78" s="459">
        <f>'24._önkorm_államig'!J78+'25._Int.össz_államig'!J45</f>
        <v>0</v>
      </c>
      <c r="K78" s="459">
        <f>'24._önkorm_államig'!K78+'25._Int.össz_államig'!K45</f>
        <v>0</v>
      </c>
      <c r="L78" s="459" t="e">
        <f>'24._önkorm_államig'!L78+'25._Int.össz_államig'!L45</f>
        <v>#DIV/0!</v>
      </c>
    </row>
    <row r="79" spans="1:12" s="61" customFormat="1" ht="12.2" customHeight="1" thickBot="1" x14ac:dyDescent="0.25">
      <c r="A79" s="1356" t="s">
        <v>218</v>
      </c>
      <c r="B79" s="66" t="s">
        <v>368</v>
      </c>
      <c r="C79" s="532">
        <f>'24._önkorm_államig'!C79+'25._Int.össz_államig'!C46</f>
        <v>0</v>
      </c>
      <c r="D79" s="457">
        <f>'24._önkorm_államig'!D79+'25._Int.össz_államig'!D46</f>
        <v>0</v>
      </c>
      <c r="E79" s="752">
        <f>'24._önkorm_államig'!E79+'25._Int.össz_államig'!E46</f>
        <v>0</v>
      </c>
      <c r="F79" s="752">
        <f>'24._önkorm_államig'!F79+'25._Int.össz_államig'!F46</f>
        <v>0</v>
      </c>
      <c r="G79" s="752">
        <f>'24._önkorm_államig'!G79+'25._Int.össz_államig'!G46</f>
        <v>0</v>
      </c>
      <c r="H79" s="459">
        <f t="shared" si="30"/>
        <v>0</v>
      </c>
      <c r="I79" s="868">
        <f>'24._önkorm_államig'!I79+'25._Int.össz_államig'!I46</f>
        <v>0</v>
      </c>
      <c r="J79" s="459">
        <f>'24._önkorm_államig'!J79+'25._Int.össz_államig'!J46</f>
        <v>0</v>
      </c>
      <c r="K79" s="459">
        <f>'24._önkorm_államig'!K79+'25._Int.össz_államig'!K46</f>
        <v>0</v>
      </c>
      <c r="L79" s="459" t="e">
        <f>'24._önkorm_államig'!L79+'25._Int.össz_államig'!L46</f>
        <v>#DIV/0!</v>
      </c>
    </row>
    <row r="80" spans="1:12" s="30" customFormat="1" ht="12.2" customHeight="1" thickBot="1" x14ac:dyDescent="0.25">
      <c r="A80" s="70" t="s">
        <v>23</v>
      </c>
      <c r="B80" s="479" t="s">
        <v>587</v>
      </c>
      <c r="C80" s="139">
        <f>SUM(C81:C83)</f>
        <v>0</v>
      </c>
      <c r="D80" s="326">
        <f t="shared" ref="D80:K80" si="32">SUM(D81:D83)</f>
        <v>0</v>
      </c>
      <c r="E80" s="745">
        <f t="shared" si="32"/>
        <v>0</v>
      </c>
      <c r="F80" s="745">
        <f t="shared" si="32"/>
        <v>0</v>
      </c>
      <c r="G80" s="745">
        <f t="shared" si="32"/>
        <v>0</v>
      </c>
      <c r="H80" s="32">
        <f t="shared" si="30"/>
        <v>0</v>
      </c>
      <c r="I80" s="823">
        <f t="shared" si="32"/>
        <v>0</v>
      </c>
      <c r="J80" s="32">
        <f t="shared" si="32"/>
        <v>0</v>
      </c>
      <c r="K80" s="32">
        <f t="shared" si="32"/>
        <v>0</v>
      </c>
      <c r="L80" s="32">
        <f t="shared" ref="L80" si="33">SUM(L81:L83)</f>
        <v>0</v>
      </c>
    </row>
    <row r="81" spans="1:12" s="61" customFormat="1" ht="12.2" customHeight="1" x14ac:dyDescent="0.2">
      <c r="A81" s="11" t="s">
        <v>219</v>
      </c>
      <c r="B81" s="916" t="s">
        <v>302</v>
      </c>
      <c r="C81" s="532">
        <f>'24._önkorm_államig'!C81</f>
        <v>0</v>
      </c>
      <c r="D81" s="457">
        <f>'24._önkorm_államig'!D81</f>
        <v>0</v>
      </c>
      <c r="E81" s="752">
        <f>'24._önkorm_államig'!E81</f>
        <v>0</v>
      </c>
      <c r="F81" s="752">
        <f>'24._önkorm_államig'!F81</f>
        <v>0</v>
      </c>
      <c r="G81" s="752">
        <f>'24._önkorm_államig'!G81</f>
        <v>0</v>
      </c>
      <c r="H81" s="459">
        <f t="shared" si="30"/>
        <v>0</v>
      </c>
      <c r="I81" s="868">
        <f>'24._önkorm_államig'!I81</f>
        <v>0</v>
      </c>
      <c r="J81" s="459">
        <f>'24._önkorm_államig'!J81</f>
        <v>0</v>
      </c>
      <c r="K81" s="459">
        <f>'24._önkorm_államig'!K81</f>
        <v>0</v>
      </c>
      <c r="L81" s="459">
        <f>'24._önkorm_államig'!L81</f>
        <v>0</v>
      </c>
    </row>
    <row r="82" spans="1:12" s="61" customFormat="1" ht="12.2" customHeight="1" x14ac:dyDescent="0.2">
      <c r="A82" s="1355" t="s">
        <v>220</v>
      </c>
      <c r="B82" s="917" t="s">
        <v>303</v>
      </c>
      <c r="C82" s="532">
        <f>'24._önkorm_államig'!C82</f>
        <v>0</v>
      </c>
      <c r="D82" s="457">
        <f>'24._önkorm_államig'!D82</f>
        <v>0</v>
      </c>
      <c r="E82" s="752">
        <f>'24._önkorm_államig'!E82</f>
        <v>0</v>
      </c>
      <c r="F82" s="752">
        <f>'24._önkorm_államig'!F82</f>
        <v>0</v>
      </c>
      <c r="G82" s="752">
        <f>'24._önkorm_államig'!G82</f>
        <v>0</v>
      </c>
      <c r="H82" s="459">
        <f t="shared" si="30"/>
        <v>0</v>
      </c>
      <c r="I82" s="868">
        <f>'24._önkorm_államig'!I82</f>
        <v>0</v>
      </c>
      <c r="J82" s="459">
        <f>'24._önkorm_államig'!J82</f>
        <v>0</v>
      </c>
      <c r="K82" s="459">
        <f>'24._önkorm_államig'!K82</f>
        <v>0</v>
      </c>
      <c r="L82" s="459">
        <f>'24._önkorm_államig'!L82</f>
        <v>0</v>
      </c>
    </row>
    <row r="83" spans="1:12" s="61" customFormat="1" ht="12.2" customHeight="1" thickBot="1" x14ac:dyDescent="0.25">
      <c r="A83" s="1356" t="s">
        <v>324</v>
      </c>
      <c r="B83" s="661" t="s">
        <v>376</v>
      </c>
      <c r="C83" s="532">
        <f>'24._önkorm_államig'!C83</f>
        <v>0</v>
      </c>
      <c r="D83" s="457">
        <f>'24._önkorm_államig'!D83</f>
        <v>0</v>
      </c>
      <c r="E83" s="752">
        <f>'24._önkorm_államig'!E83</f>
        <v>0</v>
      </c>
      <c r="F83" s="752">
        <f>'24._önkorm_államig'!F83</f>
        <v>0</v>
      </c>
      <c r="G83" s="752">
        <f>'24._önkorm_államig'!G83</f>
        <v>0</v>
      </c>
      <c r="H83" s="459">
        <f t="shared" si="30"/>
        <v>0</v>
      </c>
      <c r="I83" s="868">
        <f>'24._önkorm_államig'!I83</f>
        <v>0</v>
      </c>
      <c r="J83" s="459">
        <f>'24._önkorm_államig'!J83</f>
        <v>0</v>
      </c>
      <c r="K83" s="459">
        <f>'24._önkorm_államig'!K83</f>
        <v>0</v>
      </c>
      <c r="L83" s="459">
        <f>'24._önkorm_államig'!L83</f>
        <v>0</v>
      </c>
    </row>
    <row r="84" spans="1:12" s="30" customFormat="1" ht="12.2" customHeight="1" thickBot="1" x14ac:dyDescent="0.25">
      <c r="A84" s="70" t="s">
        <v>24</v>
      </c>
      <c r="B84" s="479" t="s">
        <v>588</v>
      </c>
      <c r="C84" s="1428">
        <f>+C69+C73+C77+C80</f>
        <v>0</v>
      </c>
      <c r="D84" s="327">
        <f t="shared" ref="D84:K84" si="34">+D69+D73+D77+D80</f>
        <v>2433094</v>
      </c>
      <c r="E84" s="712">
        <f t="shared" si="34"/>
        <v>0</v>
      </c>
      <c r="F84" s="712">
        <f t="shared" si="34"/>
        <v>0</v>
      </c>
      <c r="G84" s="712">
        <f t="shared" si="34"/>
        <v>0</v>
      </c>
      <c r="H84" s="81">
        <f t="shared" si="30"/>
        <v>2433094</v>
      </c>
      <c r="I84" s="831">
        <f t="shared" si="34"/>
        <v>0</v>
      </c>
      <c r="J84" s="81">
        <f t="shared" si="34"/>
        <v>0</v>
      </c>
      <c r="K84" s="81">
        <f t="shared" si="34"/>
        <v>0</v>
      </c>
      <c r="L84" s="81" t="e">
        <f t="shared" ref="L84" si="35">+L69+L73+L77+L80</f>
        <v>#DIV/0!</v>
      </c>
    </row>
    <row r="85" spans="1:12" s="30" customFormat="1" ht="12.2" customHeight="1" thickBot="1" x14ac:dyDescent="0.25">
      <c r="A85" s="87" t="s">
        <v>25</v>
      </c>
      <c r="B85" s="741" t="s">
        <v>609</v>
      </c>
      <c r="C85" s="1428">
        <f>+C68+C84</f>
        <v>645619529</v>
      </c>
      <c r="D85" s="327">
        <f t="shared" ref="D85:K85" si="36">+D68+D84</f>
        <v>674921757</v>
      </c>
      <c r="E85" s="712">
        <f t="shared" si="36"/>
        <v>0</v>
      </c>
      <c r="F85" s="712">
        <f t="shared" si="36"/>
        <v>0</v>
      </c>
      <c r="G85" s="712">
        <f t="shared" si="36"/>
        <v>0</v>
      </c>
      <c r="H85" s="81">
        <f>+D85-C85</f>
        <v>29302228</v>
      </c>
      <c r="I85" s="831">
        <f t="shared" si="36"/>
        <v>0</v>
      </c>
      <c r="J85" s="81">
        <f t="shared" si="36"/>
        <v>0</v>
      </c>
      <c r="K85" s="81">
        <f t="shared" si="36"/>
        <v>0</v>
      </c>
      <c r="L85" s="81" t="e">
        <f t="shared" ref="L85" si="37">+L68+L84</f>
        <v>#DIV/0!</v>
      </c>
    </row>
    <row r="86" spans="1:12" s="61" customFormat="1" ht="15" customHeight="1" x14ac:dyDescent="0.2">
      <c r="A86" s="71"/>
      <c r="B86" s="72"/>
      <c r="C86" s="73"/>
      <c r="D86" s="73"/>
      <c r="E86" s="73"/>
      <c r="F86" s="73"/>
      <c r="G86" s="73"/>
      <c r="H86" s="73"/>
      <c r="I86" s="73"/>
      <c r="J86" s="73"/>
      <c r="K86" s="73"/>
      <c r="L86" s="73"/>
    </row>
  </sheetData>
  <sheetProtection formatCells="0"/>
  <mergeCells count="7">
    <mergeCell ref="A1:H1"/>
    <mergeCell ref="A9:H9"/>
    <mergeCell ref="A2:H2"/>
    <mergeCell ref="A3:H3"/>
    <mergeCell ref="A5:H5"/>
    <mergeCell ref="A6:H6"/>
    <mergeCell ref="A7:H7"/>
  </mergeCells>
  <printOptions horizontalCentered="1"/>
  <pageMargins left="0.39370078740157483" right="0.39370078740157483" top="0.39370078740157483" bottom="0.19685039370078741" header="0.78740157480314965" footer="0.78740157480314965"/>
  <pageSetup paperSize="9" scale="85" orientation="portrait" r:id="rId1"/>
  <headerFooter alignWithMargins="0"/>
  <rowBreaks count="2" manualBreakCount="2">
    <brk id="68" max="16383" man="1"/>
    <brk id="85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60"/>
  <sheetViews>
    <sheetView view="pageBreakPreview" topLeftCell="A49" zoomScale="136" zoomScaleNormal="100" zoomScaleSheetLayoutView="136" workbookViewId="0">
      <selection activeCell="B29" sqref="B29"/>
    </sheetView>
  </sheetViews>
  <sheetFormatPr defaultRowHeight="12.75" x14ac:dyDescent="0.2"/>
  <cols>
    <col min="1" max="1" width="8.33203125" style="88" customWidth="1"/>
    <col min="2" max="2" width="63.6640625" style="89" customWidth="1"/>
    <col min="3" max="3" width="17.33203125" style="90" customWidth="1"/>
    <col min="4" max="4" width="15" style="90" customWidth="1"/>
    <col min="5" max="5" width="16" style="90" hidden="1" customWidth="1"/>
    <col min="6" max="7" width="18.83203125" style="90" hidden="1" customWidth="1"/>
    <col min="8" max="8" width="13.33203125" style="90" customWidth="1"/>
    <col min="9" max="12" width="15.83203125" style="90" hidden="1" customWidth="1"/>
    <col min="13" max="261" width="9.33203125" style="29"/>
    <col min="262" max="262" width="19.5" style="29" customWidth="1"/>
    <col min="263" max="263" width="69.33203125" style="29" customWidth="1"/>
    <col min="264" max="264" width="21.5" style="29" customWidth="1"/>
    <col min="265" max="517" width="9.33203125" style="29"/>
    <col min="518" max="518" width="19.5" style="29" customWidth="1"/>
    <col min="519" max="519" width="69.33203125" style="29" customWidth="1"/>
    <col min="520" max="520" width="21.5" style="29" customWidth="1"/>
    <col min="521" max="773" width="9.33203125" style="29"/>
    <col min="774" max="774" width="19.5" style="29" customWidth="1"/>
    <col min="775" max="775" width="69.33203125" style="29" customWidth="1"/>
    <col min="776" max="776" width="21.5" style="29" customWidth="1"/>
    <col min="777" max="1029" width="9.33203125" style="29"/>
    <col min="1030" max="1030" width="19.5" style="29" customWidth="1"/>
    <col min="1031" max="1031" width="69.33203125" style="29" customWidth="1"/>
    <col min="1032" max="1032" width="21.5" style="29" customWidth="1"/>
    <col min="1033" max="1285" width="9.33203125" style="29"/>
    <col min="1286" max="1286" width="19.5" style="29" customWidth="1"/>
    <col min="1287" max="1287" width="69.33203125" style="29" customWidth="1"/>
    <col min="1288" max="1288" width="21.5" style="29" customWidth="1"/>
    <col min="1289" max="1541" width="9.33203125" style="29"/>
    <col min="1542" max="1542" width="19.5" style="29" customWidth="1"/>
    <col min="1543" max="1543" width="69.33203125" style="29" customWidth="1"/>
    <col min="1544" max="1544" width="21.5" style="29" customWidth="1"/>
    <col min="1545" max="1797" width="9.33203125" style="29"/>
    <col min="1798" max="1798" width="19.5" style="29" customWidth="1"/>
    <col min="1799" max="1799" width="69.33203125" style="29" customWidth="1"/>
    <col min="1800" max="1800" width="21.5" style="29" customWidth="1"/>
    <col min="1801" max="2053" width="9.33203125" style="29"/>
    <col min="2054" max="2054" width="19.5" style="29" customWidth="1"/>
    <col min="2055" max="2055" width="69.33203125" style="29" customWidth="1"/>
    <col min="2056" max="2056" width="21.5" style="29" customWidth="1"/>
    <col min="2057" max="2309" width="9.33203125" style="29"/>
    <col min="2310" max="2310" width="19.5" style="29" customWidth="1"/>
    <col min="2311" max="2311" width="69.33203125" style="29" customWidth="1"/>
    <col min="2312" max="2312" width="21.5" style="29" customWidth="1"/>
    <col min="2313" max="2565" width="9.33203125" style="29"/>
    <col min="2566" max="2566" width="19.5" style="29" customWidth="1"/>
    <col min="2567" max="2567" width="69.33203125" style="29" customWidth="1"/>
    <col min="2568" max="2568" width="21.5" style="29" customWidth="1"/>
    <col min="2569" max="2821" width="9.33203125" style="29"/>
    <col min="2822" max="2822" width="19.5" style="29" customWidth="1"/>
    <col min="2823" max="2823" width="69.33203125" style="29" customWidth="1"/>
    <col min="2824" max="2824" width="21.5" style="29" customWidth="1"/>
    <col min="2825" max="3077" width="9.33203125" style="29"/>
    <col min="3078" max="3078" width="19.5" style="29" customWidth="1"/>
    <col min="3079" max="3079" width="69.33203125" style="29" customWidth="1"/>
    <col min="3080" max="3080" width="21.5" style="29" customWidth="1"/>
    <col min="3081" max="3333" width="9.33203125" style="29"/>
    <col min="3334" max="3334" width="19.5" style="29" customWidth="1"/>
    <col min="3335" max="3335" width="69.33203125" style="29" customWidth="1"/>
    <col min="3336" max="3336" width="21.5" style="29" customWidth="1"/>
    <col min="3337" max="3589" width="9.33203125" style="29"/>
    <col min="3590" max="3590" width="19.5" style="29" customWidth="1"/>
    <col min="3591" max="3591" width="69.33203125" style="29" customWidth="1"/>
    <col min="3592" max="3592" width="21.5" style="29" customWidth="1"/>
    <col min="3593" max="3845" width="9.33203125" style="29"/>
    <col min="3846" max="3846" width="19.5" style="29" customWidth="1"/>
    <col min="3847" max="3847" width="69.33203125" style="29" customWidth="1"/>
    <col min="3848" max="3848" width="21.5" style="29" customWidth="1"/>
    <col min="3849" max="4101" width="9.33203125" style="29"/>
    <col min="4102" max="4102" width="19.5" style="29" customWidth="1"/>
    <col min="4103" max="4103" width="69.33203125" style="29" customWidth="1"/>
    <col min="4104" max="4104" width="21.5" style="29" customWidth="1"/>
    <col min="4105" max="4357" width="9.33203125" style="29"/>
    <col min="4358" max="4358" width="19.5" style="29" customWidth="1"/>
    <col min="4359" max="4359" width="69.33203125" style="29" customWidth="1"/>
    <col min="4360" max="4360" width="21.5" style="29" customWidth="1"/>
    <col min="4361" max="4613" width="9.33203125" style="29"/>
    <col min="4614" max="4614" width="19.5" style="29" customWidth="1"/>
    <col min="4615" max="4615" width="69.33203125" style="29" customWidth="1"/>
    <col min="4616" max="4616" width="21.5" style="29" customWidth="1"/>
    <col min="4617" max="4869" width="9.33203125" style="29"/>
    <col min="4870" max="4870" width="19.5" style="29" customWidth="1"/>
    <col min="4871" max="4871" width="69.33203125" style="29" customWidth="1"/>
    <col min="4872" max="4872" width="21.5" style="29" customWidth="1"/>
    <col min="4873" max="5125" width="9.33203125" style="29"/>
    <col min="5126" max="5126" width="19.5" style="29" customWidth="1"/>
    <col min="5127" max="5127" width="69.33203125" style="29" customWidth="1"/>
    <col min="5128" max="5128" width="21.5" style="29" customWidth="1"/>
    <col min="5129" max="5381" width="9.33203125" style="29"/>
    <col min="5382" max="5382" width="19.5" style="29" customWidth="1"/>
    <col min="5383" max="5383" width="69.33203125" style="29" customWidth="1"/>
    <col min="5384" max="5384" width="21.5" style="29" customWidth="1"/>
    <col min="5385" max="5637" width="9.33203125" style="29"/>
    <col min="5638" max="5638" width="19.5" style="29" customWidth="1"/>
    <col min="5639" max="5639" width="69.33203125" style="29" customWidth="1"/>
    <col min="5640" max="5640" width="21.5" style="29" customWidth="1"/>
    <col min="5641" max="5893" width="9.33203125" style="29"/>
    <col min="5894" max="5894" width="19.5" style="29" customWidth="1"/>
    <col min="5895" max="5895" width="69.33203125" style="29" customWidth="1"/>
    <col min="5896" max="5896" width="21.5" style="29" customWidth="1"/>
    <col min="5897" max="6149" width="9.33203125" style="29"/>
    <col min="6150" max="6150" width="19.5" style="29" customWidth="1"/>
    <col min="6151" max="6151" width="69.33203125" style="29" customWidth="1"/>
    <col min="6152" max="6152" width="21.5" style="29" customWidth="1"/>
    <col min="6153" max="6405" width="9.33203125" style="29"/>
    <col min="6406" max="6406" width="19.5" style="29" customWidth="1"/>
    <col min="6407" max="6407" width="69.33203125" style="29" customWidth="1"/>
    <col min="6408" max="6408" width="21.5" style="29" customWidth="1"/>
    <col min="6409" max="6661" width="9.33203125" style="29"/>
    <col min="6662" max="6662" width="19.5" style="29" customWidth="1"/>
    <col min="6663" max="6663" width="69.33203125" style="29" customWidth="1"/>
    <col min="6664" max="6664" width="21.5" style="29" customWidth="1"/>
    <col min="6665" max="6917" width="9.33203125" style="29"/>
    <col min="6918" max="6918" width="19.5" style="29" customWidth="1"/>
    <col min="6919" max="6919" width="69.33203125" style="29" customWidth="1"/>
    <col min="6920" max="6920" width="21.5" style="29" customWidth="1"/>
    <col min="6921" max="7173" width="9.33203125" style="29"/>
    <col min="7174" max="7174" width="19.5" style="29" customWidth="1"/>
    <col min="7175" max="7175" width="69.33203125" style="29" customWidth="1"/>
    <col min="7176" max="7176" width="21.5" style="29" customWidth="1"/>
    <col min="7177" max="7429" width="9.33203125" style="29"/>
    <col min="7430" max="7430" width="19.5" style="29" customWidth="1"/>
    <col min="7431" max="7431" width="69.33203125" style="29" customWidth="1"/>
    <col min="7432" max="7432" width="21.5" style="29" customWidth="1"/>
    <col min="7433" max="7685" width="9.33203125" style="29"/>
    <col min="7686" max="7686" width="19.5" style="29" customWidth="1"/>
    <col min="7687" max="7687" width="69.33203125" style="29" customWidth="1"/>
    <col min="7688" max="7688" width="21.5" style="29" customWidth="1"/>
    <col min="7689" max="7941" width="9.33203125" style="29"/>
    <col min="7942" max="7942" width="19.5" style="29" customWidth="1"/>
    <col min="7943" max="7943" width="69.33203125" style="29" customWidth="1"/>
    <col min="7944" max="7944" width="21.5" style="29" customWidth="1"/>
    <col min="7945" max="8197" width="9.33203125" style="29"/>
    <col min="8198" max="8198" width="19.5" style="29" customWidth="1"/>
    <col min="8199" max="8199" width="69.33203125" style="29" customWidth="1"/>
    <col min="8200" max="8200" width="21.5" style="29" customWidth="1"/>
    <col min="8201" max="8453" width="9.33203125" style="29"/>
    <col min="8454" max="8454" width="19.5" style="29" customWidth="1"/>
    <col min="8455" max="8455" width="69.33203125" style="29" customWidth="1"/>
    <col min="8456" max="8456" width="21.5" style="29" customWidth="1"/>
    <col min="8457" max="8709" width="9.33203125" style="29"/>
    <col min="8710" max="8710" width="19.5" style="29" customWidth="1"/>
    <col min="8711" max="8711" width="69.33203125" style="29" customWidth="1"/>
    <col min="8712" max="8712" width="21.5" style="29" customWidth="1"/>
    <col min="8713" max="8965" width="9.33203125" style="29"/>
    <col min="8966" max="8966" width="19.5" style="29" customWidth="1"/>
    <col min="8967" max="8967" width="69.33203125" style="29" customWidth="1"/>
    <col min="8968" max="8968" width="21.5" style="29" customWidth="1"/>
    <col min="8969" max="9221" width="9.33203125" style="29"/>
    <col min="9222" max="9222" width="19.5" style="29" customWidth="1"/>
    <col min="9223" max="9223" width="69.33203125" style="29" customWidth="1"/>
    <col min="9224" max="9224" width="21.5" style="29" customWidth="1"/>
    <col min="9225" max="9477" width="9.33203125" style="29"/>
    <col min="9478" max="9478" width="19.5" style="29" customWidth="1"/>
    <col min="9479" max="9479" width="69.33203125" style="29" customWidth="1"/>
    <col min="9480" max="9480" width="21.5" style="29" customWidth="1"/>
    <col min="9481" max="9733" width="9.33203125" style="29"/>
    <col min="9734" max="9734" width="19.5" style="29" customWidth="1"/>
    <col min="9735" max="9735" width="69.33203125" style="29" customWidth="1"/>
    <col min="9736" max="9736" width="21.5" style="29" customWidth="1"/>
    <col min="9737" max="9989" width="9.33203125" style="29"/>
    <col min="9990" max="9990" width="19.5" style="29" customWidth="1"/>
    <col min="9991" max="9991" width="69.33203125" style="29" customWidth="1"/>
    <col min="9992" max="9992" width="21.5" style="29" customWidth="1"/>
    <col min="9993" max="10245" width="9.33203125" style="29"/>
    <col min="10246" max="10246" width="19.5" style="29" customWidth="1"/>
    <col min="10247" max="10247" width="69.33203125" style="29" customWidth="1"/>
    <col min="10248" max="10248" width="21.5" style="29" customWidth="1"/>
    <col min="10249" max="10501" width="9.33203125" style="29"/>
    <col min="10502" max="10502" width="19.5" style="29" customWidth="1"/>
    <col min="10503" max="10503" width="69.33203125" style="29" customWidth="1"/>
    <col min="10504" max="10504" width="21.5" style="29" customWidth="1"/>
    <col min="10505" max="10757" width="9.33203125" style="29"/>
    <col min="10758" max="10758" width="19.5" style="29" customWidth="1"/>
    <col min="10759" max="10759" width="69.33203125" style="29" customWidth="1"/>
    <col min="10760" max="10760" width="21.5" style="29" customWidth="1"/>
    <col min="10761" max="11013" width="9.33203125" style="29"/>
    <col min="11014" max="11014" width="19.5" style="29" customWidth="1"/>
    <col min="11015" max="11015" width="69.33203125" style="29" customWidth="1"/>
    <col min="11016" max="11016" width="21.5" style="29" customWidth="1"/>
    <col min="11017" max="11269" width="9.33203125" style="29"/>
    <col min="11270" max="11270" width="19.5" style="29" customWidth="1"/>
    <col min="11271" max="11271" width="69.33203125" style="29" customWidth="1"/>
    <col min="11272" max="11272" width="21.5" style="29" customWidth="1"/>
    <col min="11273" max="11525" width="9.33203125" style="29"/>
    <col min="11526" max="11526" width="19.5" style="29" customWidth="1"/>
    <col min="11527" max="11527" width="69.33203125" style="29" customWidth="1"/>
    <col min="11528" max="11528" width="21.5" style="29" customWidth="1"/>
    <col min="11529" max="11781" width="9.33203125" style="29"/>
    <col min="11782" max="11782" width="19.5" style="29" customWidth="1"/>
    <col min="11783" max="11783" width="69.33203125" style="29" customWidth="1"/>
    <col min="11784" max="11784" width="21.5" style="29" customWidth="1"/>
    <col min="11785" max="12037" width="9.33203125" style="29"/>
    <col min="12038" max="12038" width="19.5" style="29" customWidth="1"/>
    <col min="12039" max="12039" width="69.33203125" style="29" customWidth="1"/>
    <col min="12040" max="12040" width="21.5" style="29" customWidth="1"/>
    <col min="12041" max="12293" width="9.33203125" style="29"/>
    <col min="12294" max="12294" width="19.5" style="29" customWidth="1"/>
    <col min="12295" max="12295" width="69.33203125" style="29" customWidth="1"/>
    <col min="12296" max="12296" width="21.5" style="29" customWidth="1"/>
    <col min="12297" max="12549" width="9.33203125" style="29"/>
    <col min="12550" max="12550" width="19.5" style="29" customWidth="1"/>
    <col min="12551" max="12551" width="69.33203125" style="29" customWidth="1"/>
    <col min="12552" max="12552" width="21.5" style="29" customWidth="1"/>
    <col min="12553" max="12805" width="9.33203125" style="29"/>
    <col min="12806" max="12806" width="19.5" style="29" customWidth="1"/>
    <col min="12807" max="12807" width="69.33203125" style="29" customWidth="1"/>
    <col min="12808" max="12808" width="21.5" style="29" customWidth="1"/>
    <col min="12809" max="13061" width="9.33203125" style="29"/>
    <col min="13062" max="13062" width="19.5" style="29" customWidth="1"/>
    <col min="13063" max="13063" width="69.33203125" style="29" customWidth="1"/>
    <col min="13064" max="13064" width="21.5" style="29" customWidth="1"/>
    <col min="13065" max="13317" width="9.33203125" style="29"/>
    <col min="13318" max="13318" width="19.5" style="29" customWidth="1"/>
    <col min="13319" max="13319" width="69.33203125" style="29" customWidth="1"/>
    <col min="13320" max="13320" width="21.5" style="29" customWidth="1"/>
    <col min="13321" max="13573" width="9.33203125" style="29"/>
    <col min="13574" max="13574" width="19.5" style="29" customWidth="1"/>
    <col min="13575" max="13575" width="69.33203125" style="29" customWidth="1"/>
    <col min="13576" max="13576" width="21.5" style="29" customWidth="1"/>
    <col min="13577" max="13829" width="9.33203125" style="29"/>
    <col min="13830" max="13830" width="19.5" style="29" customWidth="1"/>
    <col min="13831" max="13831" width="69.33203125" style="29" customWidth="1"/>
    <col min="13832" max="13832" width="21.5" style="29" customWidth="1"/>
    <col min="13833" max="14085" width="9.33203125" style="29"/>
    <col min="14086" max="14086" width="19.5" style="29" customWidth="1"/>
    <col min="14087" max="14087" width="69.33203125" style="29" customWidth="1"/>
    <col min="14088" max="14088" width="21.5" style="29" customWidth="1"/>
    <col min="14089" max="14341" width="9.33203125" style="29"/>
    <col min="14342" max="14342" width="19.5" style="29" customWidth="1"/>
    <col min="14343" max="14343" width="69.33203125" style="29" customWidth="1"/>
    <col min="14344" max="14344" width="21.5" style="29" customWidth="1"/>
    <col min="14345" max="14597" width="9.33203125" style="29"/>
    <col min="14598" max="14598" width="19.5" style="29" customWidth="1"/>
    <col min="14599" max="14599" width="69.33203125" style="29" customWidth="1"/>
    <col min="14600" max="14600" width="21.5" style="29" customWidth="1"/>
    <col min="14601" max="14853" width="9.33203125" style="29"/>
    <col min="14854" max="14854" width="19.5" style="29" customWidth="1"/>
    <col min="14855" max="14855" width="69.33203125" style="29" customWidth="1"/>
    <col min="14856" max="14856" width="21.5" style="29" customWidth="1"/>
    <col min="14857" max="15109" width="9.33203125" style="29"/>
    <col min="15110" max="15110" width="19.5" style="29" customWidth="1"/>
    <col min="15111" max="15111" width="69.33203125" style="29" customWidth="1"/>
    <col min="15112" max="15112" width="21.5" style="29" customWidth="1"/>
    <col min="15113" max="15365" width="9.33203125" style="29"/>
    <col min="15366" max="15366" width="19.5" style="29" customWidth="1"/>
    <col min="15367" max="15367" width="69.33203125" style="29" customWidth="1"/>
    <col min="15368" max="15368" width="21.5" style="29" customWidth="1"/>
    <col min="15369" max="15621" width="9.33203125" style="29"/>
    <col min="15622" max="15622" width="19.5" style="29" customWidth="1"/>
    <col min="15623" max="15623" width="69.33203125" style="29" customWidth="1"/>
    <col min="15624" max="15624" width="21.5" style="29" customWidth="1"/>
    <col min="15625" max="15877" width="9.33203125" style="29"/>
    <col min="15878" max="15878" width="19.5" style="29" customWidth="1"/>
    <col min="15879" max="15879" width="69.33203125" style="29" customWidth="1"/>
    <col min="15880" max="15880" width="21.5" style="29" customWidth="1"/>
    <col min="15881" max="16133" width="9.33203125" style="29"/>
    <col min="16134" max="16134" width="19.5" style="29" customWidth="1"/>
    <col min="16135" max="16135" width="69.33203125" style="29" customWidth="1"/>
    <col min="16136" max="16136" width="21.5" style="29" customWidth="1"/>
    <col min="16137" max="16384" width="9.33203125" style="29"/>
  </cols>
  <sheetData>
    <row r="1" spans="1:12" x14ac:dyDescent="0.2">
      <c r="A1" s="1898" t="s">
        <v>871</v>
      </c>
      <c r="B1" s="1898"/>
      <c r="C1" s="1898"/>
      <c r="D1" s="1898"/>
      <c r="E1" s="1898"/>
      <c r="F1" s="1898"/>
      <c r="G1" s="1898"/>
      <c r="H1" s="1898"/>
    </row>
    <row r="2" spans="1:12" x14ac:dyDescent="0.2">
      <c r="A2" s="1895" t="s">
        <v>800</v>
      </c>
      <c r="B2" s="1895"/>
      <c r="C2" s="1895"/>
      <c r="D2" s="1895"/>
      <c r="E2" s="1895"/>
      <c r="F2" s="1895"/>
      <c r="G2" s="1895"/>
      <c r="H2" s="1895"/>
      <c r="I2" s="29"/>
      <c r="J2" s="29"/>
      <c r="K2" s="29"/>
      <c r="L2" s="29"/>
    </row>
    <row r="3" spans="1:12" x14ac:dyDescent="0.2">
      <c r="A3" s="1895"/>
      <c r="B3" s="1895"/>
      <c r="C3" s="1895"/>
      <c r="D3" s="1895"/>
      <c r="E3" s="1895"/>
      <c r="F3" s="1895"/>
      <c r="G3" s="1895"/>
      <c r="H3" s="1895"/>
      <c r="I3" s="29"/>
      <c r="J3" s="29"/>
      <c r="K3" s="29"/>
      <c r="L3" s="29"/>
    </row>
    <row r="4" spans="1:12" s="28" customFormat="1" ht="19.5" customHeight="1" x14ac:dyDescent="0.2">
      <c r="A4" s="298" t="s">
        <v>383</v>
      </c>
      <c r="B4" s="299"/>
      <c r="C4" s="296"/>
      <c r="D4" s="296"/>
      <c r="E4" s="296"/>
      <c r="F4" s="296"/>
      <c r="G4" s="296"/>
      <c r="H4" s="296"/>
      <c r="I4" s="296"/>
      <c r="J4" s="296"/>
      <c r="K4" s="296"/>
      <c r="L4" s="296"/>
    </row>
    <row r="5" spans="1:12" s="45" customFormat="1" ht="21.2" customHeight="1" x14ac:dyDescent="0.2">
      <c r="A5" s="1897" t="s">
        <v>231</v>
      </c>
      <c r="B5" s="1897"/>
      <c r="C5" s="1897"/>
      <c r="D5" s="1897"/>
      <c r="E5" s="1897"/>
      <c r="F5" s="1897"/>
      <c r="G5" s="1897"/>
      <c r="H5" s="1897"/>
    </row>
    <row r="6" spans="1:12" s="45" customFormat="1" ht="21.2" customHeight="1" x14ac:dyDescent="0.2">
      <c r="A6" s="1897" t="str">
        <f>'23._államig_össz_bev'!A6:C6</f>
        <v>2024. ÉVI KÖLTSÉGVETÉS</v>
      </c>
      <c r="B6" s="1897"/>
      <c r="C6" s="1897"/>
      <c r="D6" s="1897"/>
      <c r="E6" s="1897"/>
      <c r="F6" s="1897"/>
      <c r="G6" s="1897"/>
      <c r="H6" s="1897"/>
    </row>
    <row r="7" spans="1:12" s="45" customFormat="1" ht="21.2" customHeight="1" x14ac:dyDescent="0.2">
      <c r="A7" s="1897" t="s">
        <v>399</v>
      </c>
      <c r="B7" s="1897"/>
      <c r="C7" s="1897"/>
      <c r="D7" s="1897"/>
      <c r="E7" s="1897"/>
      <c r="F7" s="1897"/>
      <c r="G7" s="1897"/>
      <c r="H7" s="1897"/>
    </row>
    <row r="8" spans="1:12" s="45" customFormat="1" ht="15.75" x14ac:dyDescent="0.2">
      <c r="A8" s="297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</row>
    <row r="9" spans="1:12" ht="14.25" thickBot="1" x14ac:dyDescent="0.3">
      <c r="A9" s="1931" t="s">
        <v>383</v>
      </c>
      <c r="B9" s="1931"/>
      <c r="C9" s="1931"/>
      <c r="D9" s="1931"/>
      <c r="E9" s="300"/>
      <c r="F9" s="300"/>
      <c r="G9" s="300"/>
      <c r="H9" s="300" t="s">
        <v>360</v>
      </c>
      <c r="I9" s="300"/>
      <c r="J9" s="300"/>
      <c r="K9" s="300"/>
      <c r="L9" s="300"/>
    </row>
    <row r="10" spans="1:12" s="53" customFormat="1" ht="62.45" customHeight="1" thickBot="1" x14ac:dyDescent="0.25">
      <c r="A10" s="50" t="s">
        <v>128</v>
      </c>
      <c r="B10" s="835" t="s">
        <v>34</v>
      </c>
      <c r="C10" s="117" t="str">
        <f>'23._államig_össz_bev'!C10</f>
        <v>2024. évi eredeti előirányzat a
25/2023. (XII.14.) rendelet szerint</v>
      </c>
      <c r="D10" s="320" t="str">
        <f>'23._államig_össz_bev'!D10</f>
        <v>Módosított előirányzat a …./2024.  (VI…..)  rendelet szerint</v>
      </c>
      <c r="E10" s="117" t="str">
        <f>'23._államig_össz_bev'!E10</f>
        <v>Módosított előirányzat a …./2024. (IX…..)  rendelet szerint</v>
      </c>
      <c r="F10" s="117" t="str">
        <f>'23._államig_össz_bev'!F10</f>
        <v>Módosított előirányzat a .../2024. (XII…...)  rendelet szerint</v>
      </c>
      <c r="G10" s="117" t="str">
        <f>'23._államig_össz_bev'!G10</f>
        <v>Módosított előirányzat a …../2024. (II…..)  rendelet szerint</v>
      </c>
      <c r="H10" s="138" t="str">
        <f>'23._államig_össz_bev'!H10</f>
        <v>Változás a 25/2023. (XII.14.) rendelethez képest</v>
      </c>
      <c r="I10" s="320" t="str">
        <f>'23._államig_össz_bev'!I10</f>
        <v>2024. évi teljesítés              2024.06.30-ig</v>
      </c>
      <c r="J10" s="117" t="str">
        <f>'23._államig_össz_bev'!J10</f>
        <v>2024. évi teljesítés              2024.09.30-ig</v>
      </c>
      <c r="K10" s="117" t="str">
        <f>'23._államig_össz_bev'!K10</f>
        <v>2024. évi teljesítés              2024.12.31-ig</v>
      </c>
      <c r="L10" s="117" t="str">
        <f>'23._államig_össz_bev'!L10</f>
        <v>Teljesítés %-a</v>
      </c>
    </row>
    <row r="11" spans="1:12" s="53" customFormat="1" ht="14.25" customHeight="1" thickBot="1" x14ac:dyDescent="0.25">
      <c r="A11" s="50" t="s">
        <v>296</v>
      </c>
      <c r="B11" s="51" t="s">
        <v>297</v>
      </c>
      <c r="C11" s="1348" t="s">
        <v>298</v>
      </c>
      <c r="D11" s="321" t="s">
        <v>299</v>
      </c>
      <c r="E11" s="51" t="s">
        <v>299</v>
      </c>
      <c r="F11" s="51" t="s">
        <v>386</v>
      </c>
      <c r="G11" s="51" t="s">
        <v>422</v>
      </c>
      <c r="H11" s="317" t="s">
        <v>300</v>
      </c>
      <c r="I11" s="317"/>
      <c r="J11" s="52"/>
      <c r="K11" s="52"/>
      <c r="L11" s="52"/>
    </row>
    <row r="12" spans="1:12" s="38" customFormat="1" ht="12.2" customHeight="1" thickBot="1" x14ac:dyDescent="0.25">
      <c r="A12" s="83" t="s">
        <v>12</v>
      </c>
      <c r="B12" s="1037" t="s">
        <v>537</v>
      </c>
      <c r="C12" s="1432">
        <f>C13+C15+C16+C17+C18</f>
        <v>635569529</v>
      </c>
      <c r="D12" s="322">
        <f t="shared" ref="D12:K12" si="0">D13+D15+D16+D17+D18</f>
        <v>660471757</v>
      </c>
      <c r="E12" s="753">
        <f t="shared" si="0"/>
        <v>0</v>
      </c>
      <c r="F12" s="753">
        <f t="shared" si="0"/>
        <v>0</v>
      </c>
      <c r="G12" s="753">
        <f t="shared" si="0"/>
        <v>0</v>
      </c>
      <c r="H12" s="84">
        <f>+D12-C12</f>
        <v>24902228</v>
      </c>
      <c r="I12" s="872">
        <f t="shared" si="0"/>
        <v>0</v>
      </c>
      <c r="J12" s="84">
        <f t="shared" si="0"/>
        <v>0</v>
      </c>
      <c r="K12" s="84">
        <f t="shared" si="0"/>
        <v>0</v>
      </c>
      <c r="L12" s="84" t="e">
        <f t="shared" ref="L12" si="1">L13+L15+L16+L17+L18+L25</f>
        <v>#DIV/0!</v>
      </c>
    </row>
    <row r="13" spans="1:12" ht="12.2" customHeight="1" x14ac:dyDescent="0.2">
      <c r="A13" s="119" t="s">
        <v>90</v>
      </c>
      <c r="B13" s="57" t="s">
        <v>68</v>
      </c>
      <c r="C13" s="143">
        <f>'24._önkorm_államig'!C90+'26._Hivatal_államig'!C54</f>
        <v>433940766</v>
      </c>
      <c r="D13" s="323">
        <f>'24._önkorm_államig'!D90+'26._Hivatal_államig'!D54</f>
        <v>446953924</v>
      </c>
      <c r="E13" s="754">
        <f>'24._önkorm_államig'!E90+'26._Hivatal_államig'!E54</f>
        <v>0</v>
      </c>
      <c r="F13" s="754">
        <f>'24._önkorm_államig'!F90+'26._Hivatal_államig'!F54</f>
        <v>0</v>
      </c>
      <c r="G13" s="754">
        <f>'24._önkorm_államig'!G90+'26._Hivatal_államig'!G54</f>
        <v>0</v>
      </c>
      <c r="H13" s="85">
        <f t="shared" ref="H13:H59" si="2">+D13-C13</f>
        <v>13013158</v>
      </c>
      <c r="I13" s="873">
        <f>'24._önkorm_államig'!I90+'26._Hivatal_államig'!I54</f>
        <v>0</v>
      </c>
      <c r="J13" s="85">
        <f>'24._önkorm_államig'!J90+'26._Hivatal_államig'!J54</f>
        <v>0</v>
      </c>
      <c r="K13" s="85">
        <f>'24._önkorm_államig'!K90+'26._Hivatal_államig'!K54</f>
        <v>0</v>
      </c>
      <c r="L13" s="85">
        <f>'24._önkorm_államig'!L90+'26._Hivatal_államig'!L54</f>
        <v>0</v>
      </c>
    </row>
    <row r="14" spans="1:12" ht="12.2" customHeight="1" x14ac:dyDescent="0.2">
      <c r="A14" s="1355" t="s">
        <v>304</v>
      </c>
      <c r="B14" s="466" t="s">
        <v>269</v>
      </c>
      <c r="C14" s="140">
        <f>'24._önkorm_államig'!C91+'26._Hivatal_államig'!C55</f>
        <v>6000000</v>
      </c>
      <c r="D14" s="324">
        <f>'24._önkorm_államig'!D91+'26._Hivatal_államig'!D55</f>
        <v>7035000</v>
      </c>
      <c r="E14" s="746">
        <f>'24._önkorm_államig'!E91+'26._Hivatal_államig'!E55</f>
        <v>0</v>
      </c>
      <c r="F14" s="746">
        <f>'24._önkorm_államig'!F91+'26._Hivatal_államig'!F55</f>
        <v>0</v>
      </c>
      <c r="G14" s="746">
        <f>'24._önkorm_államig'!G91+'26._Hivatal_államig'!G55</f>
        <v>0</v>
      </c>
      <c r="H14" s="15">
        <f t="shared" si="2"/>
        <v>1035000</v>
      </c>
      <c r="I14" s="821">
        <f>'24._önkorm_államig'!I91+'26._Hivatal_államig'!I55</f>
        <v>0</v>
      </c>
      <c r="J14" s="15">
        <f>'24._önkorm_államig'!J91+'26._Hivatal_államig'!J55</f>
        <v>0</v>
      </c>
      <c r="K14" s="15">
        <f>'24._önkorm_államig'!K91+'26._Hivatal_államig'!K55</f>
        <v>0</v>
      </c>
      <c r="L14" s="15">
        <f>'24._önkorm_államig'!L91+'26._Hivatal_államig'!L55</f>
        <v>0</v>
      </c>
    </row>
    <row r="15" spans="1:12" ht="12.2" customHeight="1" x14ac:dyDescent="0.2">
      <c r="A15" s="1355" t="s">
        <v>91</v>
      </c>
      <c r="B15" s="461" t="s">
        <v>86</v>
      </c>
      <c r="C15" s="531">
        <f>'24._önkorm_államig'!C92+'26._Hivatal_államig'!C56</f>
        <v>68205763</v>
      </c>
      <c r="D15" s="456">
        <f>'24._önkorm_államig'!D92+'26._Hivatal_államig'!D56</f>
        <v>70841408</v>
      </c>
      <c r="E15" s="747">
        <f>'24._önkorm_államig'!E92+'26._Hivatal_államig'!E56</f>
        <v>0</v>
      </c>
      <c r="F15" s="747">
        <f>'24._önkorm_államig'!F92+'26._Hivatal_államig'!F56</f>
        <v>0</v>
      </c>
      <c r="G15" s="747">
        <f>'24._önkorm_államig'!G92+'26._Hivatal_államig'!G56</f>
        <v>0</v>
      </c>
      <c r="H15" s="458">
        <f t="shared" si="2"/>
        <v>2635645</v>
      </c>
      <c r="I15" s="822">
        <f>'24._önkorm_államig'!I92+'26._Hivatal_államig'!I56</f>
        <v>0</v>
      </c>
      <c r="J15" s="458">
        <f>'24._önkorm_államig'!J92+'26._Hivatal_államig'!J56</f>
        <v>0</v>
      </c>
      <c r="K15" s="458">
        <f>'24._önkorm_államig'!K92+'26._Hivatal_államig'!K56</f>
        <v>0</v>
      </c>
      <c r="L15" s="458">
        <f>'24._önkorm_államig'!L92+'26._Hivatal_államig'!L56</f>
        <v>0</v>
      </c>
    </row>
    <row r="16" spans="1:12" ht="12.2" customHeight="1" x14ac:dyDescent="0.2">
      <c r="A16" s="1355" t="s">
        <v>92</v>
      </c>
      <c r="B16" s="461" t="s">
        <v>69</v>
      </c>
      <c r="C16" s="680">
        <f>'24._önkorm_államig'!C93+'26._Hivatal_államig'!C57</f>
        <v>133423000</v>
      </c>
      <c r="D16" s="820">
        <f>'24._önkorm_államig'!D93+'26._Hivatal_államig'!D57</f>
        <v>142676425</v>
      </c>
      <c r="E16" s="748">
        <f>'24._önkorm_államig'!E93+'26._Hivatal_államig'!E57</f>
        <v>0</v>
      </c>
      <c r="F16" s="748">
        <f>'24._önkorm_államig'!F93+'26._Hivatal_államig'!F57</f>
        <v>0</v>
      </c>
      <c r="G16" s="748">
        <f>'24._önkorm_államig'!G93+'26._Hivatal_államig'!G57</f>
        <v>0</v>
      </c>
      <c r="H16" s="705">
        <f t="shared" si="2"/>
        <v>9253425</v>
      </c>
      <c r="I16" s="824">
        <f>'24._önkorm_államig'!I93+'26._Hivatal_államig'!I57</f>
        <v>0</v>
      </c>
      <c r="J16" s="705">
        <f>'24._önkorm_államig'!J93+'26._Hivatal_államig'!J57</f>
        <v>0</v>
      </c>
      <c r="K16" s="705">
        <f>'24._önkorm_államig'!K93+'26._Hivatal_államig'!K57</f>
        <v>0</v>
      </c>
      <c r="L16" s="705">
        <f>'24._önkorm_államig'!L93+'26._Hivatal_államig'!L57</f>
        <v>0</v>
      </c>
    </row>
    <row r="17" spans="1:12" ht="12.2" customHeight="1" x14ac:dyDescent="0.2">
      <c r="A17" s="1355" t="s">
        <v>89</v>
      </c>
      <c r="B17" s="461" t="s">
        <v>80</v>
      </c>
      <c r="C17" s="680">
        <f>'24._önkorm_államig'!C94+'26._Hivatal_államig'!C58</f>
        <v>0</v>
      </c>
      <c r="D17" s="820">
        <f>'24._önkorm_államig'!D94+'26._Hivatal_államig'!D58</f>
        <v>0</v>
      </c>
      <c r="E17" s="748">
        <f>'24._önkorm_államig'!E94+'26._Hivatal_államig'!E58</f>
        <v>0</v>
      </c>
      <c r="F17" s="748">
        <f>'24._önkorm_államig'!F94+'26._Hivatal_államig'!F58</f>
        <v>0</v>
      </c>
      <c r="G17" s="748">
        <f>'24._önkorm_államig'!G94+'26._Hivatal_államig'!G58</f>
        <v>0</v>
      </c>
      <c r="H17" s="705">
        <f t="shared" si="2"/>
        <v>0</v>
      </c>
      <c r="I17" s="824">
        <f>'24._önkorm_államig'!I94+'26._Hivatal_államig'!I58</f>
        <v>0</v>
      </c>
      <c r="J17" s="705">
        <f>'24._önkorm_államig'!J94+'26._Hivatal_államig'!J58</f>
        <v>0</v>
      </c>
      <c r="K17" s="705">
        <f>'24._önkorm_államig'!K94+'26._Hivatal_államig'!K58</f>
        <v>0</v>
      </c>
      <c r="L17" s="705" t="e">
        <f>'24._önkorm_államig'!L94+'26._Hivatal_államig'!L58</f>
        <v>#DIV/0!</v>
      </c>
    </row>
    <row r="18" spans="1:12" ht="12.2" customHeight="1" x14ac:dyDescent="0.2">
      <c r="A18" s="1355" t="s">
        <v>146</v>
      </c>
      <c r="B18" s="59" t="s">
        <v>87</v>
      </c>
      <c r="C18" s="680">
        <f>'24._önkorm_államig'!C95+'26._Hivatal_államig'!C59</f>
        <v>0</v>
      </c>
      <c r="D18" s="820">
        <f t="shared" ref="D18:K18" si="3">SUM(D19:D25)</f>
        <v>0</v>
      </c>
      <c r="E18" s="748">
        <f t="shared" si="3"/>
        <v>0</v>
      </c>
      <c r="F18" s="748">
        <f t="shared" si="3"/>
        <v>0</v>
      </c>
      <c r="G18" s="748">
        <f t="shared" si="3"/>
        <v>0</v>
      </c>
      <c r="H18" s="705">
        <f t="shared" si="2"/>
        <v>0</v>
      </c>
      <c r="I18" s="824">
        <f t="shared" si="3"/>
        <v>0</v>
      </c>
      <c r="J18" s="705">
        <f t="shared" si="3"/>
        <v>0</v>
      </c>
      <c r="K18" s="705">
        <f t="shared" si="3"/>
        <v>0</v>
      </c>
      <c r="L18" s="705">
        <f t="shared" ref="L18" si="4">SUM(L19:L24)</f>
        <v>0</v>
      </c>
    </row>
    <row r="19" spans="1:12" ht="12.2" customHeight="1" x14ac:dyDescent="0.2">
      <c r="A19" s="1355" t="s">
        <v>305</v>
      </c>
      <c r="B19" s="893" t="s">
        <v>543</v>
      </c>
      <c r="C19" s="680"/>
      <c r="D19" s="820">
        <f>'24._önkorm_államig'!D96</f>
        <v>0</v>
      </c>
      <c r="E19" s="748">
        <f>'24._önkorm_államig'!E96</f>
        <v>0</v>
      </c>
      <c r="F19" s="748">
        <f>'24._önkorm_államig'!F96</f>
        <v>0</v>
      </c>
      <c r="G19" s="748">
        <f>'24._önkorm_államig'!G96</f>
        <v>0</v>
      </c>
      <c r="H19" s="705">
        <f t="shared" si="2"/>
        <v>0</v>
      </c>
      <c r="I19" s="824">
        <f>'24._önkorm_államig'!I96</f>
        <v>0</v>
      </c>
      <c r="J19" s="705">
        <f>'24._önkorm_államig'!J96</f>
        <v>0</v>
      </c>
      <c r="K19" s="705">
        <f>'24._önkorm_államig'!K96</f>
        <v>0</v>
      </c>
      <c r="L19" s="705">
        <f>'24._önkorm_államig'!L96</f>
        <v>0</v>
      </c>
    </row>
    <row r="20" spans="1:12" ht="12.2" customHeight="1" x14ac:dyDescent="0.2">
      <c r="A20" s="1355" t="s">
        <v>306</v>
      </c>
      <c r="B20" s="1038" t="s">
        <v>621</v>
      </c>
      <c r="C20" s="680">
        <f>'24._önkorm_államig'!C97+'26._Hivatal_államig'!C61</f>
        <v>0</v>
      </c>
      <c r="D20" s="820">
        <f>'24._önkorm_államig'!D98</f>
        <v>0</v>
      </c>
      <c r="E20" s="748">
        <f>'24._önkorm_államig'!E98</f>
        <v>0</v>
      </c>
      <c r="F20" s="748">
        <f>'24._önkorm_államig'!F98</f>
        <v>0</v>
      </c>
      <c r="G20" s="748">
        <f>'24._önkorm_államig'!G98</f>
        <v>0</v>
      </c>
      <c r="H20" s="705">
        <f t="shared" si="2"/>
        <v>0</v>
      </c>
      <c r="I20" s="824">
        <f>'24._önkorm_államig'!I98</f>
        <v>0</v>
      </c>
      <c r="J20" s="705">
        <f>'24._önkorm_államig'!J98</f>
        <v>0</v>
      </c>
      <c r="K20" s="705">
        <f>'24._önkorm_államig'!K98</f>
        <v>0</v>
      </c>
      <c r="L20" s="705">
        <f>'24._önkorm_államig'!L98</f>
        <v>0</v>
      </c>
    </row>
    <row r="21" spans="1:12" ht="12.2" customHeight="1" x14ac:dyDescent="0.2">
      <c r="A21" s="1355" t="s">
        <v>307</v>
      </c>
      <c r="B21" s="1038" t="s">
        <v>620</v>
      </c>
      <c r="C21" s="680"/>
      <c r="D21" s="820">
        <f>'24._önkorm_államig'!D99</f>
        <v>0</v>
      </c>
      <c r="E21" s="748">
        <f>'24._önkorm_államig'!E99</f>
        <v>0</v>
      </c>
      <c r="F21" s="748">
        <f>'24._önkorm_államig'!F99</f>
        <v>0</v>
      </c>
      <c r="G21" s="748">
        <f>'24._önkorm_államig'!G99</f>
        <v>0</v>
      </c>
      <c r="H21" s="705">
        <f t="shared" si="2"/>
        <v>0</v>
      </c>
      <c r="I21" s="824">
        <f>'24._önkorm_államig'!I99</f>
        <v>0</v>
      </c>
      <c r="J21" s="705">
        <f>'24._önkorm_államig'!J99</f>
        <v>0</v>
      </c>
      <c r="K21" s="705">
        <f>'24._önkorm_államig'!K99</f>
        <v>0</v>
      </c>
      <c r="L21" s="705">
        <f>'24._önkorm_államig'!L99</f>
        <v>0</v>
      </c>
    </row>
    <row r="22" spans="1:12" ht="12.2" customHeight="1" x14ac:dyDescent="0.2">
      <c r="A22" s="1355" t="s">
        <v>308</v>
      </c>
      <c r="B22" s="1038" t="s">
        <v>619</v>
      </c>
      <c r="C22" s="680">
        <f>'24._önkorm_államig'!C96+'26._Hivatal_államig'!C60</f>
        <v>0</v>
      </c>
      <c r="D22" s="820">
        <f>'24._önkorm_államig'!D100</f>
        <v>0</v>
      </c>
      <c r="E22" s="748">
        <f>'24._önkorm_államig'!E100</f>
        <v>0</v>
      </c>
      <c r="F22" s="748">
        <f>'24._önkorm_államig'!F100</f>
        <v>0</v>
      </c>
      <c r="G22" s="748">
        <f>'24._önkorm_államig'!G100</f>
        <v>0</v>
      </c>
      <c r="H22" s="705">
        <f t="shared" si="2"/>
        <v>0</v>
      </c>
      <c r="I22" s="824">
        <f>'24._önkorm_államig'!I100</f>
        <v>0</v>
      </c>
      <c r="J22" s="705">
        <f>'24._önkorm_államig'!J100</f>
        <v>0</v>
      </c>
      <c r="K22" s="705">
        <f>'24._önkorm_államig'!K100</f>
        <v>0</v>
      </c>
      <c r="L22" s="705">
        <f>'24._önkorm_államig'!L100</f>
        <v>0</v>
      </c>
    </row>
    <row r="23" spans="1:12" ht="12.2" customHeight="1" x14ac:dyDescent="0.2">
      <c r="A23" s="1355" t="s">
        <v>309</v>
      </c>
      <c r="B23" s="1038" t="s">
        <v>624</v>
      </c>
      <c r="C23" s="680">
        <f>'24._önkorm_államig'!C100+'26._Hivatal_államig'!C64</f>
        <v>0</v>
      </c>
      <c r="D23" s="820">
        <f>'24._önkorm_államig'!D101</f>
        <v>0</v>
      </c>
      <c r="E23" s="748">
        <f>'24._önkorm_államig'!E101</f>
        <v>0</v>
      </c>
      <c r="F23" s="748">
        <f>'24._önkorm_államig'!F101</f>
        <v>0</v>
      </c>
      <c r="G23" s="748">
        <f>'24._önkorm_államig'!G101</f>
        <v>0</v>
      </c>
      <c r="H23" s="705">
        <f t="shared" si="2"/>
        <v>0</v>
      </c>
      <c r="I23" s="824">
        <f>'24._önkorm_államig'!I101</f>
        <v>0</v>
      </c>
      <c r="J23" s="705">
        <f>'24._önkorm_államig'!J101</f>
        <v>0</v>
      </c>
      <c r="K23" s="705">
        <f>'24._önkorm_államig'!K101</f>
        <v>0</v>
      </c>
      <c r="L23" s="705">
        <f>'24._önkorm_államig'!L101</f>
        <v>0</v>
      </c>
    </row>
    <row r="24" spans="1:12" ht="12.2" customHeight="1" x14ac:dyDescent="0.2">
      <c r="A24" s="1355" t="s">
        <v>359</v>
      </c>
      <c r="B24" s="1038" t="s">
        <v>618</v>
      </c>
      <c r="C24" s="680">
        <f>'24._önkorm_államig'!C101+'26._Hivatal_államig'!C65</f>
        <v>0</v>
      </c>
      <c r="D24" s="820">
        <f>'24._önkorm_államig'!D102</f>
        <v>0</v>
      </c>
      <c r="E24" s="748">
        <f>'24._önkorm_államig'!E102</f>
        <v>0</v>
      </c>
      <c r="F24" s="748">
        <f>'24._önkorm_államig'!F102</f>
        <v>0</v>
      </c>
      <c r="G24" s="748">
        <f>'24._önkorm_államig'!G102</f>
        <v>0</v>
      </c>
      <c r="H24" s="705">
        <f t="shared" si="2"/>
        <v>0</v>
      </c>
      <c r="I24" s="824">
        <f>'24._önkorm_államig'!I102</f>
        <v>0</v>
      </c>
      <c r="J24" s="705">
        <f>'24._önkorm_államig'!J102</f>
        <v>0</v>
      </c>
      <c r="K24" s="705">
        <f>'24._önkorm_államig'!K102</f>
        <v>0</v>
      </c>
      <c r="L24" s="705">
        <f>'24._önkorm_államig'!L102</f>
        <v>0</v>
      </c>
    </row>
    <row r="25" spans="1:12" ht="12.2" customHeight="1" x14ac:dyDescent="0.2">
      <c r="A25" s="1355" t="s">
        <v>589</v>
      </c>
      <c r="B25" s="1039" t="s">
        <v>623</v>
      </c>
      <c r="C25" s="1493"/>
      <c r="D25" s="864">
        <f t="shared" ref="D25:K25" si="5">+D26+D27</f>
        <v>0</v>
      </c>
      <c r="E25" s="755">
        <f t="shared" si="5"/>
        <v>0</v>
      </c>
      <c r="F25" s="755">
        <f t="shared" si="5"/>
        <v>0</v>
      </c>
      <c r="G25" s="755">
        <f t="shared" si="5"/>
        <v>0</v>
      </c>
      <c r="H25" s="707">
        <f t="shared" si="2"/>
        <v>0</v>
      </c>
      <c r="I25" s="1046">
        <f t="shared" si="5"/>
        <v>0</v>
      </c>
      <c r="J25" s="707">
        <f t="shared" si="5"/>
        <v>0</v>
      </c>
      <c r="K25" s="707">
        <f t="shared" si="5"/>
        <v>0</v>
      </c>
      <c r="L25" s="707">
        <f t="shared" ref="L25" si="6">+L26+L27</f>
        <v>0</v>
      </c>
    </row>
    <row r="26" spans="1:12" ht="12.75" customHeight="1" x14ac:dyDescent="0.2">
      <c r="A26" s="11" t="s">
        <v>590</v>
      </c>
      <c r="B26" s="1040" t="s">
        <v>591</v>
      </c>
      <c r="C26" s="140"/>
      <c r="D26" s="324">
        <f>'24._önkorm_államig'!D103</f>
        <v>0</v>
      </c>
      <c r="E26" s="746">
        <f>'24._önkorm_államig'!E103</f>
        <v>0</v>
      </c>
      <c r="F26" s="746">
        <f>'24._önkorm_államig'!F103</f>
        <v>0</v>
      </c>
      <c r="G26" s="746">
        <f>'24._önkorm_államig'!G103</f>
        <v>0</v>
      </c>
      <c r="H26" s="15">
        <f t="shared" si="2"/>
        <v>0</v>
      </c>
      <c r="I26" s="821">
        <f>'24._önkorm_államig'!I103</f>
        <v>0</v>
      </c>
      <c r="J26" s="15">
        <f>'24._önkorm_államig'!J103</f>
        <v>0</v>
      </c>
      <c r="K26" s="15">
        <f>'24._önkorm_államig'!K103</f>
        <v>0</v>
      </c>
      <c r="L26" s="15">
        <f>'24._önkorm_államig'!L103</f>
        <v>0</v>
      </c>
    </row>
    <row r="27" spans="1:12" ht="12.75" customHeight="1" x14ac:dyDescent="0.2">
      <c r="A27" s="1356" t="s">
        <v>592</v>
      </c>
      <c r="B27" s="1041" t="s">
        <v>593</v>
      </c>
      <c r="C27" s="531"/>
      <c r="D27" s="456">
        <f t="shared" ref="D27:K27" si="7">SUM(D28:D29)</f>
        <v>0</v>
      </c>
      <c r="E27" s="747">
        <f t="shared" si="7"/>
        <v>0</v>
      </c>
      <c r="F27" s="747">
        <f t="shared" si="7"/>
        <v>0</v>
      </c>
      <c r="G27" s="747">
        <f t="shared" si="7"/>
        <v>0</v>
      </c>
      <c r="H27" s="458">
        <f t="shared" si="2"/>
        <v>0</v>
      </c>
      <c r="I27" s="822">
        <f t="shared" si="7"/>
        <v>0</v>
      </c>
      <c r="J27" s="458">
        <f t="shared" si="7"/>
        <v>0</v>
      </c>
      <c r="K27" s="458">
        <f t="shared" si="7"/>
        <v>0</v>
      </c>
      <c r="L27" s="458">
        <f t="shared" ref="L27" si="8">SUM(L28:L29)</f>
        <v>0</v>
      </c>
    </row>
    <row r="28" spans="1:12" ht="12.75" customHeight="1" x14ac:dyDescent="0.2">
      <c r="A28" s="1356" t="s">
        <v>594</v>
      </c>
      <c r="B28" s="1042" t="s">
        <v>622</v>
      </c>
      <c r="C28" s="531"/>
      <c r="D28" s="456">
        <f>'24._önkorm_államig'!D105</f>
        <v>0</v>
      </c>
      <c r="E28" s="747">
        <f>'24._önkorm_államig'!E105</f>
        <v>0</v>
      </c>
      <c r="F28" s="747">
        <f>'24._önkorm_államig'!F105</f>
        <v>0</v>
      </c>
      <c r="G28" s="747">
        <f>'24._önkorm_államig'!G105</f>
        <v>0</v>
      </c>
      <c r="H28" s="458">
        <f t="shared" si="2"/>
        <v>0</v>
      </c>
      <c r="I28" s="822">
        <f>'24._önkorm_államig'!I105</f>
        <v>0</v>
      </c>
      <c r="J28" s="458">
        <f>'24._önkorm_államig'!J105</f>
        <v>0</v>
      </c>
      <c r="K28" s="458">
        <f>'24._önkorm_államig'!K105</f>
        <v>0</v>
      </c>
      <c r="L28" s="458">
        <f>'24._önkorm_államig'!L105</f>
        <v>0</v>
      </c>
    </row>
    <row r="29" spans="1:12" ht="12.75" customHeight="1" thickBot="1" x14ac:dyDescent="0.25">
      <c r="A29" s="1356" t="s">
        <v>595</v>
      </c>
      <c r="B29" s="1042" t="s">
        <v>610</v>
      </c>
      <c r="C29" s="531"/>
      <c r="D29" s="456">
        <f>'24._önkorm_államig'!D106</f>
        <v>0</v>
      </c>
      <c r="E29" s="747">
        <f>'24._önkorm_államig'!E106</f>
        <v>0</v>
      </c>
      <c r="F29" s="747">
        <f>'24._önkorm_államig'!F106</f>
        <v>0</v>
      </c>
      <c r="G29" s="747">
        <f>'24._önkorm_államig'!G106</f>
        <v>0</v>
      </c>
      <c r="H29" s="458">
        <f t="shared" si="2"/>
        <v>0</v>
      </c>
      <c r="I29" s="822">
        <f>'24._önkorm_államig'!I106</f>
        <v>0</v>
      </c>
      <c r="J29" s="458">
        <f>'24._önkorm_államig'!J106</f>
        <v>0</v>
      </c>
      <c r="K29" s="458">
        <f>'24._önkorm_államig'!K106</f>
        <v>0</v>
      </c>
      <c r="L29" s="458">
        <f>'24._önkorm_államig'!L106</f>
        <v>0</v>
      </c>
    </row>
    <row r="30" spans="1:12" ht="12.2" customHeight="1" thickBot="1" x14ac:dyDescent="0.25">
      <c r="A30" s="13" t="s">
        <v>13</v>
      </c>
      <c r="B30" s="120" t="s">
        <v>382</v>
      </c>
      <c r="C30" s="139">
        <f>+C31+C33+C35</f>
        <v>10050000</v>
      </c>
      <c r="D30" s="326">
        <f t="shared" ref="D30:K30" si="9">+D31+D33+D35</f>
        <v>14450000</v>
      </c>
      <c r="E30" s="745">
        <f t="shared" si="9"/>
        <v>0</v>
      </c>
      <c r="F30" s="745">
        <f t="shared" si="9"/>
        <v>0</v>
      </c>
      <c r="G30" s="745">
        <f t="shared" si="9"/>
        <v>0</v>
      </c>
      <c r="H30" s="32">
        <f t="shared" si="2"/>
        <v>4400000</v>
      </c>
      <c r="I30" s="823">
        <f t="shared" si="9"/>
        <v>0</v>
      </c>
      <c r="J30" s="32">
        <f t="shared" si="9"/>
        <v>0</v>
      </c>
      <c r="K30" s="32">
        <f t="shared" si="9"/>
        <v>0</v>
      </c>
      <c r="L30" s="32" t="e">
        <f t="shared" ref="L30" si="10">+L31+L33+L35</f>
        <v>#DIV/0!</v>
      </c>
    </row>
    <row r="31" spans="1:12" ht="12.2" customHeight="1" x14ac:dyDescent="0.2">
      <c r="A31" s="11" t="s">
        <v>93</v>
      </c>
      <c r="B31" s="461" t="s">
        <v>118</v>
      </c>
      <c r="C31" s="140">
        <f>'24._önkorm_államig'!C108+'25._Int.össz_államig'!C63</f>
        <v>10050000</v>
      </c>
      <c r="D31" s="324">
        <f>'24._önkorm_államig'!D108+'25._Int.össz_államig'!D63</f>
        <v>14450000</v>
      </c>
      <c r="E31" s="746">
        <f>'24._önkorm_államig'!E108+'25._Int.össz_államig'!E63</f>
        <v>0</v>
      </c>
      <c r="F31" s="746">
        <f>'24._önkorm_államig'!F108+'25._Int.össz_államig'!F63</f>
        <v>0</v>
      </c>
      <c r="G31" s="746">
        <f>'24._önkorm_államig'!G108+'25._Int.össz_államig'!G63</f>
        <v>0</v>
      </c>
      <c r="H31" s="15">
        <f t="shared" si="2"/>
        <v>4400000</v>
      </c>
      <c r="I31" s="821">
        <f>'24._önkorm_államig'!I108+'25._Int.össz_államig'!I63</f>
        <v>0</v>
      </c>
      <c r="J31" s="15">
        <f>'24._önkorm_államig'!J108+'25._Int.össz_államig'!J63</f>
        <v>0</v>
      </c>
      <c r="K31" s="15">
        <f>'24._önkorm_államig'!K108+'25._Int.össz_államig'!K63</f>
        <v>0</v>
      </c>
      <c r="L31" s="15">
        <f>'24._önkorm_államig'!L108+'25._Int.össz_államig'!L63</f>
        <v>0</v>
      </c>
    </row>
    <row r="32" spans="1:12" ht="12.2" customHeight="1" x14ac:dyDescent="0.2">
      <c r="A32" s="11" t="s">
        <v>315</v>
      </c>
      <c r="B32" s="1041" t="s">
        <v>224</v>
      </c>
      <c r="C32" s="140">
        <f>'24._önkorm_államig'!C109+'25._Int.össz_államig'!C64</f>
        <v>0</v>
      </c>
      <c r="D32" s="324">
        <f>'24._önkorm_államig'!D109+'25._Int.össz_államig'!D64</f>
        <v>0</v>
      </c>
      <c r="E32" s="746">
        <f>'24._önkorm_államig'!E109+'25._Int.össz_államig'!E64</f>
        <v>0</v>
      </c>
      <c r="F32" s="746">
        <f>'24._önkorm_államig'!F109+'25._Int.össz_államig'!F64</f>
        <v>0</v>
      </c>
      <c r="G32" s="746">
        <f>'24._önkorm_államig'!G109+'25._Int.össz_államig'!G64</f>
        <v>0</v>
      </c>
      <c r="H32" s="15">
        <f t="shared" si="2"/>
        <v>0</v>
      </c>
      <c r="I32" s="821">
        <f>'24._önkorm_államig'!I109+'25._Int.össz_államig'!I64</f>
        <v>0</v>
      </c>
      <c r="J32" s="15">
        <f>'24._önkorm_államig'!J109+'25._Int.össz_államig'!J64</f>
        <v>0</v>
      </c>
      <c r="K32" s="15">
        <f>'24._önkorm_államig'!K109+'25._Int.össz_államig'!K64</f>
        <v>0</v>
      </c>
      <c r="L32" s="15" t="e">
        <f>'24._önkorm_államig'!L109+'25._Int.össz_államig'!L64</f>
        <v>#DIV/0!</v>
      </c>
    </row>
    <row r="33" spans="1:16" ht="12.2" customHeight="1" x14ac:dyDescent="0.2">
      <c r="A33" s="11" t="s">
        <v>94</v>
      </c>
      <c r="B33" s="486" t="s">
        <v>2</v>
      </c>
      <c r="C33" s="531">
        <f>'24._önkorm_államig'!C110+'25._Int.össz_államig'!C65</f>
        <v>0</v>
      </c>
      <c r="D33" s="456">
        <f>'24._önkorm_államig'!D110+'25._Int.össz_államig'!D65</f>
        <v>0</v>
      </c>
      <c r="E33" s="747">
        <f>'24._önkorm_államig'!E110+'25._Int.össz_államig'!E65</f>
        <v>0</v>
      </c>
      <c r="F33" s="747">
        <f>'24._önkorm_államig'!F110+'25._Int.össz_államig'!F65</f>
        <v>0</v>
      </c>
      <c r="G33" s="747">
        <f>'24._önkorm_államig'!G110+'25._Int.össz_államig'!G65</f>
        <v>0</v>
      </c>
      <c r="H33" s="458">
        <f t="shared" si="2"/>
        <v>0</v>
      </c>
      <c r="I33" s="822">
        <f>'24._önkorm_államig'!I110+'25._Int.össz_államig'!I65</f>
        <v>0</v>
      </c>
      <c r="J33" s="458">
        <f>'24._önkorm_államig'!J110+'25._Int.össz_államig'!J65</f>
        <v>0</v>
      </c>
      <c r="K33" s="458">
        <f>'24._önkorm_államig'!K110+'25._Int.össz_államig'!K65</f>
        <v>0</v>
      </c>
      <c r="L33" s="458" t="e">
        <f>'24._önkorm_államig'!L110+'25._Int.össz_államig'!L65</f>
        <v>#DIV/0!</v>
      </c>
    </row>
    <row r="34" spans="1:16" ht="12.2" customHeight="1" x14ac:dyDescent="0.2">
      <c r="A34" s="11" t="s">
        <v>314</v>
      </c>
      <c r="B34" s="484" t="s">
        <v>542</v>
      </c>
      <c r="C34" s="531">
        <f>'24._önkorm_államig'!C111+'25._Int.össz_államig'!C66</f>
        <v>0</v>
      </c>
      <c r="D34" s="456">
        <f>'24._önkorm_államig'!D111+'25._Int.össz_államig'!D66</f>
        <v>0</v>
      </c>
      <c r="E34" s="747">
        <f>'24._önkorm_államig'!E111+'25._Int.össz_államig'!E66</f>
        <v>0</v>
      </c>
      <c r="F34" s="747">
        <f>'24._önkorm_államig'!F111+'25._Int.össz_államig'!F66</f>
        <v>0</v>
      </c>
      <c r="G34" s="747">
        <f>'24._önkorm_államig'!G111+'25._Int.össz_államig'!G66</f>
        <v>0</v>
      </c>
      <c r="H34" s="458">
        <f t="shared" si="2"/>
        <v>0</v>
      </c>
      <c r="I34" s="822">
        <f>'24._önkorm_államig'!I111+'25._Int.össz_államig'!I66</f>
        <v>0</v>
      </c>
      <c r="J34" s="458">
        <f>'24._önkorm_államig'!J111+'25._Int.össz_államig'!J66</f>
        <v>0</v>
      </c>
      <c r="K34" s="458">
        <f>'24._önkorm_államig'!K111+'25._Int.össz_államig'!K66</f>
        <v>0</v>
      </c>
      <c r="L34" s="458" t="e">
        <f>'24._önkorm_államig'!L111+'25._Int.össz_államig'!L66</f>
        <v>#DIV/0!</v>
      </c>
    </row>
    <row r="35" spans="1:16" ht="12.2" customHeight="1" x14ac:dyDescent="0.2">
      <c r="A35" s="11" t="s">
        <v>95</v>
      </c>
      <c r="B35" s="661" t="s">
        <v>267</v>
      </c>
      <c r="C35" s="531">
        <f>'24._önkorm_államig'!C112+'25._Int.össz_államig'!C67</f>
        <v>0</v>
      </c>
      <c r="D35" s="456">
        <f t="shared" ref="D35:K35" si="11">SUM(D36:D39)</f>
        <v>0</v>
      </c>
      <c r="E35" s="747">
        <f t="shared" si="11"/>
        <v>0</v>
      </c>
      <c r="F35" s="747">
        <f t="shared" si="11"/>
        <v>0</v>
      </c>
      <c r="G35" s="747">
        <f t="shared" si="11"/>
        <v>0</v>
      </c>
      <c r="H35" s="458">
        <f t="shared" si="2"/>
        <v>0</v>
      </c>
      <c r="I35" s="822">
        <f t="shared" si="11"/>
        <v>0</v>
      </c>
      <c r="J35" s="458">
        <f t="shared" si="11"/>
        <v>0</v>
      </c>
      <c r="K35" s="458">
        <f t="shared" si="11"/>
        <v>0</v>
      </c>
      <c r="L35" s="458" t="e">
        <f t="shared" ref="L35" si="12">SUM(L36:L39)</f>
        <v>#DIV/0!</v>
      </c>
    </row>
    <row r="36" spans="1:16" ht="12.2" customHeight="1" x14ac:dyDescent="0.2">
      <c r="A36" s="11" t="s">
        <v>316</v>
      </c>
      <c r="B36" s="483" t="s">
        <v>225</v>
      </c>
      <c r="C36" s="531">
        <f>'24._önkorm_államig'!C113+'25._Int.össz_államig'!C68</f>
        <v>0</v>
      </c>
      <c r="D36" s="456">
        <f>'24._önkorm_államig'!D113</f>
        <v>0</v>
      </c>
      <c r="E36" s="747">
        <f>'24._önkorm_államig'!E113</f>
        <v>0</v>
      </c>
      <c r="F36" s="747">
        <f>'24._önkorm_államig'!F113</f>
        <v>0</v>
      </c>
      <c r="G36" s="747">
        <f>'24._önkorm_államig'!G113</f>
        <v>0</v>
      </c>
      <c r="H36" s="458">
        <f t="shared" si="2"/>
        <v>0</v>
      </c>
      <c r="I36" s="822">
        <f>'24._önkorm_államig'!I113</f>
        <v>0</v>
      </c>
      <c r="J36" s="458">
        <f>'24._önkorm_államig'!J113</f>
        <v>0</v>
      </c>
      <c r="K36" s="458">
        <f>'24._önkorm_államig'!K113</f>
        <v>0</v>
      </c>
      <c r="L36" s="458">
        <f>'24._önkorm_államig'!L113</f>
        <v>0</v>
      </c>
    </row>
    <row r="37" spans="1:16" ht="12.2" customHeight="1" x14ac:dyDescent="0.2">
      <c r="A37" s="11" t="s">
        <v>317</v>
      </c>
      <c r="B37" s="483" t="s">
        <v>226</v>
      </c>
      <c r="C37" s="531">
        <f>'24._önkorm_államig'!C114+'25._Int.össz_államig'!C69</f>
        <v>0</v>
      </c>
      <c r="D37" s="456">
        <f>'24._önkorm_államig'!D114+'25._Int.össz_államig'!D68</f>
        <v>0</v>
      </c>
      <c r="E37" s="747">
        <f>'24._önkorm_államig'!E114+'25._Int.össz_államig'!E68</f>
        <v>0</v>
      </c>
      <c r="F37" s="747">
        <f>'24._önkorm_államig'!F114+'25._Int.össz_államig'!F68</f>
        <v>0</v>
      </c>
      <c r="G37" s="747">
        <f>'24._önkorm_államig'!G114+'25._Int.össz_államig'!G68</f>
        <v>0</v>
      </c>
      <c r="H37" s="458">
        <f t="shared" si="2"/>
        <v>0</v>
      </c>
      <c r="I37" s="822">
        <f>'24._önkorm_államig'!I114+'25._Int.össz_államig'!I68</f>
        <v>0</v>
      </c>
      <c r="J37" s="458">
        <f>'24._önkorm_államig'!J114+'25._Int.össz_államig'!J68</f>
        <v>0</v>
      </c>
      <c r="K37" s="458">
        <f>'24._önkorm_államig'!K114+'25._Int.össz_államig'!K68</f>
        <v>0</v>
      </c>
      <c r="L37" s="458" t="e">
        <f>'24._önkorm_államig'!L114+'25._Int.össz_államig'!L68</f>
        <v>#DIV/0!</v>
      </c>
    </row>
    <row r="38" spans="1:16" ht="12.2" customHeight="1" x14ac:dyDescent="0.2">
      <c r="A38" s="11" t="s">
        <v>318</v>
      </c>
      <c r="B38" s="483" t="s">
        <v>223</v>
      </c>
      <c r="C38" s="531"/>
      <c r="D38" s="456">
        <f>'24._önkorm_államig'!D115</f>
        <v>0</v>
      </c>
      <c r="E38" s="747">
        <f>'24._önkorm_államig'!E115</f>
        <v>0</v>
      </c>
      <c r="F38" s="747">
        <f>'24._önkorm_államig'!F115</f>
        <v>0</v>
      </c>
      <c r="G38" s="747">
        <f>'24._önkorm_államig'!G115</f>
        <v>0</v>
      </c>
      <c r="H38" s="458">
        <f t="shared" si="2"/>
        <v>0</v>
      </c>
      <c r="I38" s="822">
        <f>'24._önkorm_államig'!I115</f>
        <v>0</v>
      </c>
      <c r="J38" s="458">
        <f>'24._önkorm_államig'!J115</f>
        <v>0</v>
      </c>
      <c r="K38" s="458">
        <f>'24._önkorm_államig'!K115</f>
        <v>0</v>
      </c>
      <c r="L38" s="458">
        <f>'24._önkorm_államig'!L115</f>
        <v>0</v>
      </c>
      <c r="P38" s="29" t="s">
        <v>383</v>
      </c>
    </row>
    <row r="39" spans="1:16" ht="12.2" customHeight="1" thickBot="1" x14ac:dyDescent="0.25">
      <c r="A39" s="11" t="s">
        <v>319</v>
      </c>
      <c r="B39" s="483" t="s">
        <v>227</v>
      </c>
      <c r="C39" s="531">
        <f>'24._önkorm_államig'!C116+'25._Int.össz_államig'!C71</f>
        <v>0</v>
      </c>
      <c r="D39" s="456">
        <f>'24._önkorm_államig'!D116+'25._Int.össz_államig'!D69</f>
        <v>0</v>
      </c>
      <c r="E39" s="747">
        <f>'24._önkorm_államig'!E116+'25._Int.össz_államig'!E69</f>
        <v>0</v>
      </c>
      <c r="F39" s="747">
        <f>'24._önkorm_államig'!F116+'25._Int.össz_államig'!F69</f>
        <v>0</v>
      </c>
      <c r="G39" s="747">
        <f>'24._önkorm_államig'!G116+'25._Int.össz_államig'!G69</f>
        <v>0</v>
      </c>
      <c r="H39" s="458">
        <f t="shared" si="2"/>
        <v>0</v>
      </c>
      <c r="I39" s="822">
        <f>'24._önkorm_államig'!I116+'25._Int.össz_államig'!I69</f>
        <v>0</v>
      </c>
      <c r="J39" s="458">
        <f>'24._önkorm_államig'!J116+'25._Int.össz_államig'!J69</f>
        <v>0</v>
      </c>
      <c r="K39" s="458">
        <f>'24._önkorm_államig'!K116+'25._Int.össz_államig'!K69</f>
        <v>0</v>
      </c>
      <c r="L39" s="458" t="e">
        <f>'24._önkorm_államig'!L116+'25._Int.össz_államig'!L69</f>
        <v>#DIV/0!</v>
      </c>
    </row>
    <row r="40" spans="1:16" ht="12.2" customHeight="1" thickBot="1" x14ac:dyDescent="0.25">
      <c r="A40" s="13" t="s">
        <v>14</v>
      </c>
      <c r="B40" s="63" t="s">
        <v>530</v>
      </c>
      <c r="C40" s="1490">
        <f>C12+C30</f>
        <v>645619529</v>
      </c>
      <c r="D40" s="865">
        <f t="shared" ref="D40:K40" si="13">D12+D30</f>
        <v>674921757</v>
      </c>
      <c r="E40" s="756">
        <f t="shared" si="13"/>
        <v>0</v>
      </c>
      <c r="F40" s="756">
        <f t="shared" si="13"/>
        <v>0</v>
      </c>
      <c r="G40" s="756">
        <f t="shared" si="13"/>
        <v>0</v>
      </c>
      <c r="H40" s="416">
        <f t="shared" si="2"/>
        <v>29302228</v>
      </c>
      <c r="I40" s="1512">
        <f t="shared" si="13"/>
        <v>0</v>
      </c>
      <c r="J40" s="416">
        <f t="shared" si="13"/>
        <v>0</v>
      </c>
      <c r="K40" s="416">
        <f t="shared" si="13"/>
        <v>0</v>
      </c>
      <c r="L40" s="416" t="e">
        <f t="shared" ref="L40" si="14">L12+L30</f>
        <v>#DIV/0!</v>
      </c>
    </row>
    <row r="41" spans="1:16" ht="12.2" customHeight="1" thickBot="1" x14ac:dyDescent="0.25">
      <c r="A41" s="13" t="s">
        <v>15</v>
      </c>
      <c r="B41" s="63" t="s">
        <v>531</v>
      </c>
      <c r="C41" s="139">
        <f>+C42+C43+C44</f>
        <v>0</v>
      </c>
      <c r="D41" s="326">
        <f t="shared" ref="D41:K41" si="15">+D42+D43+D44</f>
        <v>0</v>
      </c>
      <c r="E41" s="745">
        <f t="shared" si="15"/>
        <v>0</v>
      </c>
      <c r="F41" s="745">
        <f t="shared" si="15"/>
        <v>0</v>
      </c>
      <c r="G41" s="745">
        <f t="shared" si="15"/>
        <v>0</v>
      </c>
      <c r="H41" s="32">
        <f t="shared" si="2"/>
        <v>0</v>
      </c>
      <c r="I41" s="823">
        <f t="shared" si="15"/>
        <v>0</v>
      </c>
      <c r="J41" s="32">
        <f t="shared" si="15"/>
        <v>0</v>
      </c>
      <c r="K41" s="32">
        <f t="shared" si="15"/>
        <v>0</v>
      </c>
      <c r="L41" s="32">
        <f t="shared" ref="L41" si="16">+L42+L43+L44</f>
        <v>0</v>
      </c>
    </row>
    <row r="42" spans="1:16" s="38" customFormat="1" ht="12.2" customHeight="1" x14ac:dyDescent="0.2">
      <c r="A42" s="11" t="s">
        <v>99</v>
      </c>
      <c r="B42" s="16" t="s">
        <v>634</v>
      </c>
      <c r="C42" s="531">
        <f>'24._önkorm_államig'!C119</f>
        <v>0</v>
      </c>
      <c r="D42" s="456">
        <f>'24._önkorm_államig'!D119</f>
        <v>0</v>
      </c>
      <c r="E42" s="747">
        <f>'24._önkorm_államig'!E119</f>
        <v>0</v>
      </c>
      <c r="F42" s="747">
        <f>'24._önkorm_államig'!F119</f>
        <v>0</v>
      </c>
      <c r="G42" s="747">
        <f>'24._önkorm_államig'!G119</f>
        <v>0</v>
      </c>
      <c r="H42" s="458">
        <f t="shared" si="2"/>
        <v>0</v>
      </c>
      <c r="I42" s="822">
        <f>'24._önkorm_államig'!I119</f>
        <v>0</v>
      </c>
      <c r="J42" s="458">
        <f>'24._önkorm_államig'!J119</f>
        <v>0</v>
      </c>
      <c r="K42" s="458">
        <f>'24._önkorm_államig'!K119</f>
        <v>0</v>
      </c>
      <c r="L42" s="458">
        <f>'24._önkorm_államig'!L119</f>
        <v>0</v>
      </c>
    </row>
    <row r="43" spans="1:16" ht="12.2" customHeight="1" x14ac:dyDescent="0.2">
      <c r="A43" s="11" t="s">
        <v>100</v>
      </c>
      <c r="B43" s="16" t="s">
        <v>633</v>
      </c>
      <c r="C43" s="531">
        <f>'24._önkorm_államig'!C120</f>
        <v>0</v>
      </c>
      <c r="D43" s="456">
        <f>'24._önkorm_államig'!D120</f>
        <v>0</v>
      </c>
      <c r="E43" s="747">
        <f>'24._önkorm_államig'!E120</f>
        <v>0</v>
      </c>
      <c r="F43" s="747">
        <f>'24._önkorm_államig'!F120</f>
        <v>0</v>
      </c>
      <c r="G43" s="747">
        <f>'24._önkorm_államig'!G120</f>
        <v>0</v>
      </c>
      <c r="H43" s="458">
        <f t="shared" si="2"/>
        <v>0</v>
      </c>
      <c r="I43" s="822">
        <f>'24._önkorm_államig'!I120</f>
        <v>0</v>
      </c>
      <c r="J43" s="458">
        <f>'24._önkorm_államig'!J120</f>
        <v>0</v>
      </c>
      <c r="K43" s="458">
        <f>'24._önkorm_államig'!K120</f>
        <v>0</v>
      </c>
      <c r="L43" s="458">
        <f>'24._önkorm_államig'!L120</f>
        <v>0</v>
      </c>
    </row>
    <row r="44" spans="1:16" ht="12.2" customHeight="1" thickBot="1" x14ac:dyDescent="0.25">
      <c r="A44" s="12" t="s">
        <v>163</v>
      </c>
      <c r="B44" s="59" t="s">
        <v>632</v>
      </c>
      <c r="C44" s="531">
        <f>'24._önkorm_államig'!C121</f>
        <v>0</v>
      </c>
      <c r="D44" s="456">
        <f>'24._önkorm_államig'!D121</f>
        <v>0</v>
      </c>
      <c r="E44" s="747">
        <f>'24._önkorm_államig'!E121</f>
        <v>0</v>
      </c>
      <c r="F44" s="747">
        <f>'24._önkorm_államig'!F121</f>
        <v>0</v>
      </c>
      <c r="G44" s="747">
        <f>'24._önkorm_államig'!G121</f>
        <v>0</v>
      </c>
      <c r="H44" s="458">
        <f t="shared" si="2"/>
        <v>0</v>
      </c>
      <c r="I44" s="822">
        <f>'24._önkorm_államig'!I121</f>
        <v>0</v>
      </c>
      <c r="J44" s="458">
        <f>'24._önkorm_államig'!J121</f>
        <v>0</v>
      </c>
      <c r="K44" s="458">
        <f>'24._önkorm_államig'!K121</f>
        <v>0</v>
      </c>
      <c r="L44" s="458">
        <f>'24._önkorm_államig'!L121</f>
        <v>0</v>
      </c>
    </row>
    <row r="45" spans="1:16" ht="12.2" customHeight="1" thickBot="1" x14ac:dyDescent="0.25">
      <c r="A45" s="13" t="s">
        <v>16</v>
      </c>
      <c r="B45" s="63" t="s">
        <v>535</v>
      </c>
      <c r="C45" s="139">
        <f>+C46+C48+C47</f>
        <v>0</v>
      </c>
      <c r="D45" s="326">
        <f t="shared" ref="D45:K45" si="17">+D46+D48+D47</f>
        <v>0</v>
      </c>
      <c r="E45" s="745">
        <f t="shared" si="17"/>
        <v>0</v>
      </c>
      <c r="F45" s="745">
        <f t="shared" si="17"/>
        <v>0</v>
      </c>
      <c r="G45" s="745">
        <f t="shared" si="17"/>
        <v>0</v>
      </c>
      <c r="H45" s="32">
        <f t="shared" si="2"/>
        <v>0</v>
      </c>
      <c r="I45" s="823">
        <f t="shared" si="17"/>
        <v>0</v>
      </c>
      <c r="J45" s="32">
        <f t="shared" si="17"/>
        <v>0</v>
      </c>
      <c r="K45" s="32">
        <f t="shared" si="17"/>
        <v>0</v>
      </c>
      <c r="L45" s="32">
        <f t="shared" ref="L45" si="18">+L46+L48</f>
        <v>0</v>
      </c>
    </row>
    <row r="46" spans="1:16" ht="12.2" customHeight="1" x14ac:dyDescent="0.2">
      <c r="A46" s="11" t="s">
        <v>88</v>
      </c>
      <c r="B46" s="16" t="s">
        <v>389</v>
      </c>
      <c r="C46" s="531">
        <f>'24._önkorm_államig'!C123</f>
        <v>0</v>
      </c>
      <c r="D46" s="456">
        <f>'24._önkorm_államig'!D123</f>
        <v>0</v>
      </c>
      <c r="E46" s="747">
        <f>'24._önkorm_államig'!E123</f>
        <v>0</v>
      </c>
      <c r="F46" s="747">
        <f>'24._önkorm_államig'!F123</f>
        <v>0</v>
      </c>
      <c r="G46" s="747">
        <f>'24._önkorm_államig'!G123</f>
        <v>0</v>
      </c>
      <c r="H46" s="458">
        <f t="shared" si="2"/>
        <v>0</v>
      </c>
      <c r="I46" s="822">
        <f>'24._önkorm_államig'!I123</f>
        <v>0</v>
      </c>
      <c r="J46" s="458">
        <f>'24._önkorm_államig'!J123</f>
        <v>0</v>
      </c>
      <c r="K46" s="458">
        <f>'24._önkorm_államig'!K123</f>
        <v>0</v>
      </c>
      <c r="L46" s="458">
        <f>'24._önkorm_államig'!L123</f>
        <v>0</v>
      </c>
    </row>
    <row r="47" spans="1:16" ht="12.2" customHeight="1" x14ac:dyDescent="0.2">
      <c r="A47" s="11" t="s">
        <v>101</v>
      </c>
      <c r="B47" s="16" t="s">
        <v>559</v>
      </c>
      <c r="C47" s="531">
        <f>'24._önkorm_államig'!C124</f>
        <v>0</v>
      </c>
      <c r="D47" s="456">
        <f>'24._önkorm_államig'!D124</f>
        <v>0</v>
      </c>
      <c r="E47" s="747">
        <f>'24._önkorm_államig'!E124</f>
        <v>0</v>
      </c>
      <c r="F47" s="747">
        <f>'24._önkorm_államig'!F124</f>
        <v>0</v>
      </c>
      <c r="G47" s="747">
        <f>'24._önkorm_államig'!G124</f>
        <v>0</v>
      </c>
      <c r="H47" s="458">
        <f t="shared" si="2"/>
        <v>0</v>
      </c>
      <c r="I47" s="822">
        <f>'24._önkorm_államig'!I124</f>
        <v>0</v>
      </c>
      <c r="J47" s="458">
        <f>'24._önkorm_államig'!J124</f>
        <v>0</v>
      </c>
      <c r="K47" s="458">
        <f>'24._önkorm_államig'!K124</f>
        <v>0</v>
      </c>
      <c r="L47" s="458">
        <f>'24._önkorm_államig'!L124</f>
        <v>0</v>
      </c>
    </row>
    <row r="48" spans="1:16" ht="12.2" customHeight="1" thickBot="1" x14ac:dyDescent="0.25">
      <c r="A48" s="11" t="s">
        <v>102</v>
      </c>
      <c r="B48" s="917" t="s">
        <v>560</v>
      </c>
      <c r="C48" s="531">
        <f>'24._önkorm_államig'!C125</f>
        <v>0</v>
      </c>
      <c r="D48" s="456">
        <f>'24._önkorm_államig'!D125</f>
        <v>0</v>
      </c>
      <c r="E48" s="747">
        <f>'24._önkorm_államig'!E125</f>
        <v>0</v>
      </c>
      <c r="F48" s="747">
        <f>'24._önkorm_államig'!F125</f>
        <v>0</v>
      </c>
      <c r="G48" s="747">
        <f>'24._önkorm_államig'!G125</f>
        <v>0</v>
      </c>
      <c r="H48" s="458">
        <f t="shared" si="2"/>
        <v>0</v>
      </c>
      <c r="I48" s="822">
        <f>'24._önkorm_államig'!I125</f>
        <v>0</v>
      </c>
      <c r="J48" s="458">
        <f>'24._önkorm_államig'!J125</f>
        <v>0</v>
      </c>
      <c r="K48" s="458">
        <f>'24._önkorm_államig'!K125</f>
        <v>0</v>
      </c>
      <c r="L48" s="458">
        <f>'24._önkorm_államig'!L125</f>
        <v>0</v>
      </c>
    </row>
    <row r="49" spans="1:15" ht="12.2" customHeight="1" thickBot="1" x14ac:dyDescent="0.25">
      <c r="A49" s="13" t="s">
        <v>17</v>
      </c>
      <c r="B49" s="63" t="s">
        <v>532</v>
      </c>
      <c r="C49" s="1428">
        <f>+C50+C51+C52+C53+C54</f>
        <v>0</v>
      </c>
      <c r="D49" s="327">
        <f t="shared" ref="D49:K49" si="19">+D50+D51+D52+D53+D54</f>
        <v>0</v>
      </c>
      <c r="E49" s="712" t="e">
        <f t="shared" si="19"/>
        <v>#REF!</v>
      </c>
      <c r="F49" s="712">
        <f t="shared" si="19"/>
        <v>0</v>
      </c>
      <c r="G49" s="712">
        <f t="shared" si="19"/>
        <v>0</v>
      </c>
      <c r="H49" s="81">
        <f t="shared" si="2"/>
        <v>0</v>
      </c>
      <c r="I49" s="831">
        <f t="shared" si="19"/>
        <v>0</v>
      </c>
      <c r="J49" s="81">
        <f t="shared" si="19"/>
        <v>0</v>
      </c>
      <c r="K49" s="81">
        <f t="shared" si="19"/>
        <v>0</v>
      </c>
      <c r="L49" s="81">
        <f t="shared" ref="L49" si="20">+L50+L51+L52+L53+L54</f>
        <v>0</v>
      </c>
      <c r="O49" s="86"/>
    </row>
    <row r="50" spans="1:15" x14ac:dyDescent="0.2">
      <c r="A50" s="11" t="s">
        <v>103</v>
      </c>
      <c r="B50" s="16" t="s">
        <v>239</v>
      </c>
      <c r="C50" s="531">
        <f>'24._önkorm_államig'!C127-'25._Int.össz_államig'!C47</f>
        <v>0</v>
      </c>
      <c r="D50" s="456">
        <f>'24._önkorm_államig'!D127-'25._Int.össz_államig'!D47</f>
        <v>0</v>
      </c>
      <c r="E50" s="747" t="e">
        <f>'24._önkorm_államig'!E127-'25._Int.össz_államig'!E47</f>
        <v>#REF!</v>
      </c>
      <c r="F50" s="747">
        <f>'24._önkorm_államig'!F127-'25._Int.össz_államig'!F47</f>
        <v>0</v>
      </c>
      <c r="G50" s="747">
        <f>'24._önkorm_államig'!G127-'25._Int.össz_államig'!G47</f>
        <v>0</v>
      </c>
      <c r="H50" s="458">
        <f t="shared" si="2"/>
        <v>0</v>
      </c>
      <c r="I50" s="822">
        <f>'24._önkorm_államig'!I127-'25._Int.össz_államig'!I47</f>
        <v>0</v>
      </c>
      <c r="J50" s="458">
        <f>'24._önkorm_államig'!J127-'25._Int.össz_államig'!J47</f>
        <v>0</v>
      </c>
      <c r="K50" s="458">
        <f>'24._önkorm_államig'!K127-'25._Int.össz_államig'!K47</f>
        <v>0</v>
      </c>
      <c r="L50" s="458">
        <f>'24._önkorm_államig'!L127-'25._Int.össz_államig'!L47</f>
        <v>0</v>
      </c>
    </row>
    <row r="51" spans="1:15" ht="12.2" customHeight="1" x14ac:dyDescent="0.2">
      <c r="A51" s="11" t="s">
        <v>104</v>
      </c>
      <c r="B51" s="16" t="s">
        <v>240</v>
      </c>
      <c r="C51" s="531">
        <f>'24._önkorm_államig'!C128-'25._Int.össz_államig'!C48</f>
        <v>0</v>
      </c>
      <c r="D51" s="456">
        <f>'24._önkorm_államig'!D128-'25._Int.össz_államig'!D48</f>
        <v>0</v>
      </c>
      <c r="E51" s="747">
        <f>'24._önkorm_államig'!E128-'25._Int.össz_államig'!E48</f>
        <v>0</v>
      </c>
      <c r="F51" s="747">
        <f>'24._önkorm_államig'!F128-'25._Int.össz_államig'!F48</f>
        <v>0</v>
      </c>
      <c r="G51" s="747">
        <f>'24._önkorm_államig'!G128-'25._Int.össz_államig'!G48</f>
        <v>0</v>
      </c>
      <c r="H51" s="458">
        <f t="shared" si="2"/>
        <v>0</v>
      </c>
      <c r="I51" s="822">
        <f>'24._önkorm_államig'!I128-'25._Int.össz_államig'!I48</f>
        <v>0</v>
      </c>
      <c r="J51" s="458">
        <f>'24._önkorm_államig'!J128-'25._Int.össz_államig'!J48</f>
        <v>0</v>
      </c>
      <c r="K51" s="458">
        <f>'24._önkorm_államig'!K128-'25._Int.össz_államig'!K48</f>
        <v>0</v>
      </c>
      <c r="L51" s="458">
        <f>'24._önkorm_államig'!L128-'25._Int.össz_államig'!L48</f>
        <v>0</v>
      </c>
    </row>
    <row r="52" spans="1:15" s="38" customFormat="1" ht="12.2" customHeight="1" x14ac:dyDescent="0.2">
      <c r="A52" s="11" t="s">
        <v>204</v>
      </c>
      <c r="B52" s="16" t="s">
        <v>396</v>
      </c>
      <c r="C52" s="531">
        <f>'24._önkorm_államig'!C129</f>
        <v>0</v>
      </c>
      <c r="D52" s="456">
        <f>'24._önkorm_államig'!D129</f>
        <v>0</v>
      </c>
      <c r="E52" s="747">
        <f>'24._önkorm_államig'!E129</f>
        <v>0</v>
      </c>
      <c r="F52" s="747">
        <f>'24._önkorm_államig'!F129</f>
        <v>0</v>
      </c>
      <c r="G52" s="747">
        <f>'24._önkorm_államig'!G129</f>
        <v>0</v>
      </c>
      <c r="H52" s="458">
        <f t="shared" si="2"/>
        <v>0</v>
      </c>
      <c r="I52" s="822">
        <f>'24._önkorm_államig'!I129</f>
        <v>0</v>
      </c>
      <c r="J52" s="458">
        <f>'24._önkorm_államig'!J129</f>
        <v>0</v>
      </c>
      <c r="K52" s="458">
        <f>'24._önkorm_államig'!K129</f>
        <v>0</v>
      </c>
      <c r="L52" s="458">
        <f>'24._önkorm_államig'!L129</f>
        <v>0</v>
      </c>
    </row>
    <row r="53" spans="1:15" s="38" customFormat="1" ht="12.2" customHeight="1" x14ac:dyDescent="0.2">
      <c r="A53" s="12" t="s">
        <v>205</v>
      </c>
      <c r="B53" s="59" t="s">
        <v>228</v>
      </c>
      <c r="C53" s="531">
        <f>'24._önkorm_államig'!C130</f>
        <v>0</v>
      </c>
      <c r="D53" s="456">
        <f>'24._önkorm_államig'!D130</f>
        <v>0</v>
      </c>
      <c r="E53" s="747">
        <f>'24._önkorm_államig'!E130</f>
        <v>0</v>
      </c>
      <c r="F53" s="747">
        <f>'24._önkorm_államig'!F130</f>
        <v>0</v>
      </c>
      <c r="G53" s="747">
        <f>'24._önkorm_államig'!G130</f>
        <v>0</v>
      </c>
      <c r="H53" s="458">
        <f t="shared" si="2"/>
        <v>0</v>
      </c>
      <c r="I53" s="822">
        <f>'24._önkorm_államig'!I130</f>
        <v>0</v>
      </c>
      <c r="J53" s="458">
        <f>'24._önkorm_államig'!J130</f>
        <v>0</v>
      </c>
      <c r="K53" s="458">
        <f>'24._önkorm_államig'!K130</f>
        <v>0</v>
      </c>
      <c r="L53" s="458">
        <f>'24._önkorm_államig'!L130</f>
        <v>0</v>
      </c>
    </row>
    <row r="54" spans="1:15" s="38" customFormat="1" ht="12.2" customHeight="1" thickBot="1" x14ac:dyDescent="0.25">
      <c r="A54" s="301" t="s">
        <v>207</v>
      </c>
      <c r="B54" s="302" t="s">
        <v>397</v>
      </c>
      <c r="C54" s="1491">
        <f>'24._önkorm_államig'!C131</f>
        <v>0</v>
      </c>
      <c r="D54" s="866">
        <f>'24._önkorm_államig'!D131</f>
        <v>0</v>
      </c>
      <c r="E54" s="757">
        <f>'24._önkorm_államig'!E131</f>
        <v>0</v>
      </c>
      <c r="F54" s="757">
        <f>'24._önkorm_államig'!F131</f>
        <v>0</v>
      </c>
      <c r="G54" s="757">
        <f>'24._önkorm_államig'!G131</f>
        <v>0</v>
      </c>
      <c r="H54" s="708">
        <f t="shared" si="2"/>
        <v>0</v>
      </c>
      <c r="I54" s="874">
        <f>'24._önkorm_államig'!I131</f>
        <v>0</v>
      </c>
      <c r="J54" s="708">
        <f>'24._önkorm_államig'!J131</f>
        <v>0</v>
      </c>
      <c r="K54" s="708">
        <f>'24._önkorm_államig'!K131</f>
        <v>0</v>
      </c>
      <c r="L54" s="708">
        <f>'24._önkorm_államig'!L131</f>
        <v>0</v>
      </c>
    </row>
    <row r="55" spans="1:15" ht="12.2" customHeight="1" thickBot="1" x14ac:dyDescent="0.25">
      <c r="A55" s="13" t="s">
        <v>18</v>
      </c>
      <c r="B55" s="63" t="s">
        <v>534</v>
      </c>
      <c r="C55" s="1494">
        <f>+C41+C45+C49</f>
        <v>0</v>
      </c>
      <c r="D55" s="867">
        <f t="shared" ref="D55:K55" si="21">+D41+D45+D49</f>
        <v>0</v>
      </c>
      <c r="E55" s="759" t="e">
        <f t="shared" si="21"/>
        <v>#REF!</v>
      </c>
      <c r="F55" s="759">
        <f t="shared" si="21"/>
        <v>0</v>
      </c>
      <c r="G55" s="759">
        <f t="shared" si="21"/>
        <v>0</v>
      </c>
      <c r="H55" s="415">
        <f t="shared" si="2"/>
        <v>0</v>
      </c>
      <c r="I55" s="1435">
        <f t="shared" si="21"/>
        <v>0</v>
      </c>
      <c r="J55" s="415">
        <f t="shared" si="21"/>
        <v>0</v>
      </c>
      <c r="K55" s="415">
        <f t="shared" si="21"/>
        <v>0</v>
      </c>
      <c r="L55" s="415">
        <f t="shared" ref="L55" si="22">+L41+L45+L49</f>
        <v>0</v>
      </c>
    </row>
    <row r="56" spans="1:15" s="742" customFormat="1" ht="15" customHeight="1" thickBot="1" x14ac:dyDescent="0.25">
      <c r="A56" s="87" t="s">
        <v>19</v>
      </c>
      <c r="B56" s="741" t="s">
        <v>533</v>
      </c>
      <c r="C56" s="1434">
        <f>+C40+C55</f>
        <v>645619529</v>
      </c>
      <c r="D56" s="481">
        <f t="shared" ref="D56:K56" si="23">+D40+D55</f>
        <v>674921757</v>
      </c>
      <c r="E56" s="758" t="e">
        <f t="shared" si="23"/>
        <v>#REF!</v>
      </c>
      <c r="F56" s="758">
        <f t="shared" si="23"/>
        <v>0</v>
      </c>
      <c r="G56" s="758">
        <f t="shared" si="23"/>
        <v>0</v>
      </c>
      <c r="H56" s="740">
        <f t="shared" si="2"/>
        <v>29302228</v>
      </c>
      <c r="I56" s="875">
        <f t="shared" si="23"/>
        <v>0</v>
      </c>
      <c r="J56" s="740">
        <f t="shared" si="23"/>
        <v>0</v>
      </c>
      <c r="K56" s="740">
        <f t="shared" si="23"/>
        <v>0</v>
      </c>
      <c r="L56" s="740" t="e">
        <f t="shared" ref="L56" si="24">+L40+L55</f>
        <v>#DIV/0!</v>
      </c>
      <c r="N56" s="742" t="b">
        <f>D56='23._államig_össz_bev'!D85</f>
        <v>1</v>
      </c>
    </row>
    <row r="57" spans="1:15" ht="13.5" thickBot="1" x14ac:dyDescent="0.25">
      <c r="A57" s="709"/>
      <c r="B57" s="710"/>
      <c r="C57" s="711"/>
      <c r="D57" s="774"/>
      <c r="E57" s="711"/>
      <c r="F57" s="711"/>
      <c r="G57" s="711"/>
      <c r="H57" s="774"/>
      <c r="I57" s="774"/>
      <c r="J57" s="774"/>
      <c r="K57" s="774"/>
      <c r="L57" s="774"/>
    </row>
    <row r="58" spans="1:15" ht="15.75" customHeight="1" thickBot="1" x14ac:dyDescent="0.25">
      <c r="A58" s="76" t="s">
        <v>291</v>
      </c>
      <c r="B58" s="713"/>
      <c r="C58" s="173">
        <f>'24._önkorm_államig'!C135+'25._Int.össz_államig'!C72</f>
        <v>70</v>
      </c>
      <c r="D58" s="828">
        <f>'24._önkorm_államig'!D135+'25._Int.össz_államig'!D72</f>
        <v>70</v>
      </c>
      <c r="E58" s="701">
        <f>'24._önkorm_államig'!E135+'25._Int.össz_államig'!E72</f>
        <v>0</v>
      </c>
      <c r="F58" s="701">
        <f>'24._önkorm_államig'!F135+'25._Int.össz_államig'!F72</f>
        <v>0</v>
      </c>
      <c r="G58" s="701">
        <f>'24._önkorm_államig'!G135+'25._Int.össz_államig'!G72</f>
        <v>0</v>
      </c>
      <c r="H58" s="303">
        <f>+D58-C58</f>
        <v>0</v>
      </c>
      <c r="I58" s="303">
        <f>'24._önkorm_államig'!I135+'25._Int.össz_államig'!I72</f>
        <v>0</v>
      </c>
      <c r="J58" s="303">
        <f>'24._önkorm_államig'!J135+'25._Int.össz_államig'!J72</f>
        <v>0</v>
      </c>
      <c r="K58" s="303">
        <f>'24._önkorm_államig'!K135+'25._Int.össz_államig'!K72</f>
        <v>0</v>
      </c>
      <c r="L58" s="303">
        <f>'24._önkorm_államig'!L135+'25._Int.össz_államig'!L72</f>
        <v>0</v>
      </c>
    </row>
    <row r="59" spans="1:15" ht="14.25" hidden="1" customHeight="1" thickBot="1" x14ac:dyDescent="0.25">
      <c r="A59" s="76" t="s">
        <v>290</v>
      </c>
      <c r="B59" s="713"/>
      <c r="C59" s="789" t="e">
        <f>'24._önkorm_államig'!#REF!+'25._Int.össz_államig'!#REF!</f>
        <v>#REF!</v>
      </c>
      <c r="D59" s="832" t="e">
        <f>'24._önkorm_államig'!#REF!+'25._Int.össz_államig'!#REF!</f>
        <v>#REF!</v>
      </c>
      <c r="E59" s="787" t="e">
        <f>'24._önkorm_államig'!#REF!+'25._Int.össz_államig'!#REF!</f>
        <v>#REF!</v>
      </c>
      <c r="F59" s="787" t="e">
        <f>'24._önkorm_államig'!#REF!+'25._Int.össz_államig'!#REF!</f>
        <v>#REF!</v>
      </c>
      <c r="G59" s="787" t="e">
        <f>'24._önkorm_államig'!#REF!+'25._Int.össz_államig'!#REF!</f>
        <v>#REF!</v>
      </c>
      <c r="H59" s="787" t="e">
        <f t="shared" si="2"/>
        <v>#REF!</v>
      </c>
      <c r="I59" s="789" t="e">
        <f>'24._önkorm_államig'!#REF!+'25._Int.össz_államig'!#REF!</f>
        <v>#REF!</v>
      </c>
      <c r="J59" s="789" t="e">
        <f>'24._önkorm_államig'!#REF!+'25._Int.össz_államig'!#REF!</f>
        <v>#REF!</v>
      </c>
      <c r="K59" s="789" t="e">
        <f>'24._önkorm_államig'!#REF!+'25._Int.össz_államig'!#REF!</f>
        <v>#REF!</v>
      </c>
      <c r="L59" s="789" t="e">
        <f>'24._önkorm_államig'!#REF!+'25._Int.össz_államig'!#REF!</f>
        <v>#REF!</v>
      </c>
    </row>
    <row r="60" spans="1:15" x14ac:dyDescent="0.2">
      <c r="H60" s="31" t="s">
        <v>821</v>
      </c>
      <c r="I60" s="31"/>
      <c r="J60" s="31"/>
      <c r="K60" s="31"/>
      <c r="L60" s="31"/>
    </row>
  </sheetData>
  <sheetProtection formatCells="0"/>
  <mergeCells count="7">
    <mergeCell ref="A1:H1"/>
    <mergeCell ref="A9:D9"/>
    <mergeCell ref="A2:H2"/>
    <mergeCell ref="A3:H3"/>
    <mergeCell ref="A5:H5"/>
    <mergeCell ref="A6:H6"/>
    <mergeCell ref="A7:H7"/>
  </mergeCells>
  <printOptions horizontalCentered="1"/>
  <pageMargins left="0.39370078740157483" right="0.39370078740157483" top="0.78740157480314965" bottom="0.39370078740157483" header="0.78740157480314965" footer="0.78740157480314965"/>
  <pageSetup paperSize="9" scale="85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38"/>
  <sheetViews>
    <sheetView topLeftCell="A79" zoomScaleNormal="100" zoomScaleSheetLayoutView="136" workbookViewId="0">
      <selection activeCell="N70" sqref="N70"/>
    </sheetView>
  </sheetViews>
  <sheetFormatPr defaultRowHeight="12.75" x14ac:dyDescent="0.2"/>
  <cols>
    <col min="1" max="1" width="14.1640625" style="88" customWidth="1"/>
    <col min="2" max="2" width="67.6640625" style="89" customWidth="1"/>
    <col min="3" max="3" width="17.5" style="90" customWidth="1"/>
    <col min="4" max="4" width="15.1640625" style="90" customWidth="1"/>
    <col min="5" max="5" width="15.33203125" style="90" hidden="1" customWidth="1"/>
    <col min="6" max="7" width="16.6640625" style="90" hidden="1" customWidth="1"/>
    <col min="8" max="8" width="14.83203125" style="90" customWidth="1"/>
    <col min="9" max="11" width="14.83203125" style="90" hidden="1" customWidth="1"/>
    <col min="12" max="12" width="16.33203125" style="90" hidden="1" customWidth="1"/>
    <col min="13" max="14" width="9.33203125" style="29"/>
    <col min="15" max="15" width="13" style="29" bestFit="1" customWidth="1"/>
    <col min="16" max="16" width="23" style="1258" bestFit="1" customWidth="1"/>
    <col min="17" max="261" width="9.33203125" style="29"/>
    <col min="262" max="262" width="19.5" style="29" customWidth="1"/>
    <col min="263" max="263" width="71.33203125" style="29" customWidth="1"/>
    <col min="264" max="264" width="21.5" style="29" customWidth="1"/>
    <col min="265" max="265" width="9.33203125" style="29" customWidth="1"/>
    <col min="266" max="517" width="9.33203125" style="29"/>
    <col min="518" max="518" width="19.5" style="29" customWidth="1"/>
    <col min="519" max="519" width="71.33203125" style="29" customWidth="1"/>
    <col min="520" max="520" width="21.5" style="29" customWidth="1"/>
    <col min="521" max="521" width="9.33203125" style="29" customWidth="1"/>
    <col min="522" max="773" width="9.33203125" style="29"/>
    <col min="774" max="774" width="19.5" style="29" customWidth="1"/>
    <col min="775" max="775" width="71.33203125" style="29" customWidth="1"/>
    <col min="776" max="776" width="21.5" style="29" customWidth="1"/>
    <col min="777" max="777" width="9.33203125" style="29" customWidth="1"/>
    <col min="778" max="1029" width="9.33203125" style="29"/>
    <col min="1030" max="1030" width="19.5" style="29" customWidth="1"/>
    <col min="1031" max="1031" width="71.33203125" style="29" customWidth="1"/>
    <col min="1032" max="1032" width="21.5" style="29" customWidth="1"/>
    <col min="1033" max="1033" width="9.33203125" style="29" customWidth="1"/>
    <col min="1034" max="1285" width="9.33203125" style="29"/>
    <col min="1286" max="1286" width="19.5" style="29" customWidth="1"/>
    <col min="1287" max="1287" width="71.33203125" style="29" customWidth="1"/>
    <col min="1288" max="1288" width="21.5" style="29" customWidth="1"/>
    <col min="1289" max="1289" width="9.33203125" style="29" customWidth="1"/>
    <col min="1290" max="1541" width="9.33203125" style="29"/>
    <col min="1542" max="1542" width="19.5" style="29" customWidth="1"/>
    <col min="1543" max="1543" width="71.33203125" style="29" customWidth="1"/>
    <col min="1544" max="1544" width="21.5" style="29" customWidth="1"/>
    <col min="1545" max="1545" width="9.33203125" style="29" customWidth="1"/>
    <col min="1546" max="1797" width="9.33203125" style="29"/>
    <col min="1798" max="1798" width="19.5" style="29" customWidth="1"/>
    <col min="1799" max="1799" width="71.33203125" style="29" customWidth="1"/>
    <col min="1800" max="1800" width="21.5" style="29" customWidth="1"/>
    <col min="1801" max="1801" width="9.33203125" style="29" customWidth="1"/>
    <col min="1802" max="2053" width="9.33203125" style="29"/>
    <col min="2054" max="2054" width="19.5" style="29" customWidth="1"/>
    <col min="2055" max="2055" width="71.33203125" style="29" customWidth="1"/>
    <col min="2056" max="2056" width="21.5" style="29" customWidth="1"/>
    <col min="2057" max="2057" width="9.33203125" style="29" customWidth="1"/>
    <col min="2058" max="2309" width="9.33203125" style="29"/>
    <col min="2310" max="2310" width="19.5" style="29" customWidth="1"/>
    <col min="2311" max="2311" width="71.33203125" style="29" customWidth="1"/>
    <col min="2312" max="2312" width="21.5" style="29" customWidth="1"/>
    <col min="2313" max="2313" width="9.33203125" style="29" customWidth="1"/>
    <col min="2314" max="2565" width="9.33203125" style="29"/>
    <col min="2566" max="2566" width="19.5" style="29" customWidth="1"/>
    <col min="2567" max="2567" width="71.33203125" style="29" customWidth="1"/>
    <col min="2568" max="2568" width="21.5" style="29" customWidth="1"/>
    <col min="2569" max="2569" width="9.33203125" style="29" customWidth="1"/>
    <col min="2570" max="2821" width="9.33203125" style="29"/>
    <col min="2822" max="2822" width="19.5" style="29" customWidth="1"/>
    <col min="2823" max="2823" width="71.33203125" style="29" customWidth="1"/>
    <col min="2824" max="2824" width="21.5" style="29" customWidth="1"/>
    <col min="2825" max="2825" width="9.33203125" style="29" customWidth="1"/>
    <col min="2826" max="3077" width="9.33203125" style="29"/>
    <col min="3078" max="3078" width="19.5" style="29" customWidth="1"/>
    <col min="3079" max="3079" width="71.33203125" style="29" customWidth="1"/>
    <col min="3080" max="3080" width="21.5" style="29" customWidth="1"/>
    <col min="3081" max="3081" width="9.33203125" style="29" customWidth="1"/>
    <col min="3082" max="3333" width="9.33203125" style="29"/>
    <col min="3334" max="3334" width="19.5" style="29" customWidth="1"/>
    <col min="3335" max="3335" width="71.33203125" style="29" customWidth="1"/>
    <col min="3336" max="3336" width="21.5" style="29" customWidth="1"/>
    <col min="3337" max="3337" width="9.33203125" style="29" customWidth="1"/>
    <col min="3338" max="3589" width="9.33203125" style="29"/>
    <col min="3590" max="3590" width="19.5" style="29" customWidth="1"/>
    <col min="3591" max="3591" width="71.33203125" style="29" customWidth="1"/>
    <col min="3592" max="3592" width="21.5" style="29" customWidth="1"/>
    <col min="3593" max="3593" width="9.33203125" style="29" customWidth="1"/>
    <col min="3594" max="3845" width="9.33203125" style="29"/>
    <col min="3846" max="3846" width="19.5" style="29" customWidth="1"/>
    <col min="3847" max="3847" width="71.33203125" style="29" customWidth="1"/>
    <col min="3848" max="3848" width="21.5" style="29" customWidth="1"/>
    <col min="3849" max="3849" width="9.33203125" style="29" customWidth="1"/>
    <col min="3850" max="4101" width="9.33203125" style="29"/>
    <col min="4102" max="4102" width="19.5" style="29" customWidth="1"/>
    <col min="4103" max="4103" width="71.33203125" style="29" customWidth="1"/>
    <col min="4104" max="4104" width="21.5" style="29" customWidth="1"/>
    <col min="4105" max="4105" width="9.33203125" style="29" customWidth="1"/>
    <col min="4106" max="4357" width="9.33203125" style="29"/>
    <col min="4358" max="4358" width="19.5" style="29" customWidth="1"/>
    <col min="4359" max="4359" width="71.33203125" style="29" customWidth="1"/>
    <col min="4360" max="4360" width="21.5" style="29" customWidth="1"/>
    <col min="4361" max="4361" width="9.33203125" style="29" customWidth="1"/>
    <col min="4362" max="4613" width="9.33203125" style="29"/>
    <col min="4614" max="4614" width="19.5" style="29" customWidth="1"/>
    <col min="4615" max="4615" width="71.33203125" style="29" customWidth="1"/>
    <col min="4616" max="4616" width="21.5" style="29" customWidth="1"/>
    <col min="4617" max="4617" width="9.33203125" style="29" customWidth="1"/>
    <col min="4618" max="4869" width="9.33203125" style="29"/>
    <col min="4870" max="4870" width="19.5" style="29" customWidth="1"/>
    <col min="4871" max="4871" width="71.33203125" style="29" customWidth="1"/>
    <col min="4872" max="4872" width="21.5" style="29" customWidth="1"/>
    <col min="4873" max="4873" width="9.33203125" style="29" customWidth="1"/>
    <col min="4874" max="5125" width="9.33203125" style="29"/>
    <col min="5126" max="5126" width="19.5" style="29" customWidth="1"/>
    <col min="5127" max="5127" width="71.33203125" style="29" customWidth="1"/>
    <col min="5128" max="5128" width="21.5" style="29" customWidth="1"/>
    <col min="5129" max="5129" width="9.33203125" style="29" customWidth="1"/>
    <col min="5130" max="5381" width="9.33203125" style="29"/>
    <col min="5382" max="5382" width="19.5" style="29" customWidth="1"/>
    <col min="5383" max="5383" width="71.33203125" style="29" customWidth="1"/>
    <col min="5384" max="5384" width="21.5" style="29" customWidth="1"/>
    <col min="5385" max="5385" width="9.33203125" style="29" customWidth="1"/>
    <col min="5386" max="5637" width="9.33203125" style="29"/>
    <col min="5638" max="5638" width="19.5" style="29" customWidth="1"/>
    <col min="5639" max="5639" width="71.33203125" style="29" customWidth="1"/>
    <col min="5640" max="5640" width="21.5" style="29" customWidth="1"/>
    <col min="5641" max="5641" width="9.33203125" style="29" customWidth="1"/>
    <col min="5642" max="5893" width="9.33203125" style="29"/>
    <col min="5894" max="5894" width="19.5" style="29" customWidth="1"/>
    <col min="5895" max="5895" width="71.33203125" style="29" customWidth="1"/>
    <col min="5896" max="5896" width="21.5" style="29" customWidth="1"/>
    <col min="5897" max="5897" width="9.33203125" style="29" customWidth="1"/>
    <col min="5898" max="6149" width="9.33203125" style="29"/>
    <col min="6150" max="6150" width="19.5" style="29" customWidth="1"/>
    <col min="6151" max="6151" width="71.33203125" style="29" customWidth="1"/>
    <col min="6152" max="6152" width="21.5" style="29" customWidth="1"/>
    <col min="6153" max="6153" width="9.33203125" style="29" customWidth="1"/>
    <col min="6154" max="6405" width="9.33203125" style="29"/>
    <col min="6406" max="6406" width="19.5" style="29" customWidth="1"/>
    <col min="6407" max="6407" width="71.33203125" style="29" customWidth="1"/>
    <col min="6408" max="6408" width="21.5" style="29" customWidth="1"/>
    <col min="6409" max="6409" width="9.33203125" style="29" customWidth="1"/>
    <col min="6410" max="6661" width="9.33203125" style="29"/>
    <col min="6662" max="6662" width="19.5" style="29" customWidth="1"/>
    <col min="6663" max="6663" width="71.33203125" style="29" customWidth="1"/>
    <col min="6664" max="6664" width="21.5" style="29" customWidth="1"/>
    <col min="6665" max="6665" width="9.33203125" style="29" customWidth="1"/>
    <col min="6666" max="6917" width="9.33203125" style="29"/>
    <col min="6918" max="6918" width="19.5" style="29" customWidth="1"/>
    <col min="6919" max="6919" width="71.33203125" style="29" customWidth="1"/>
    <col min="6920" max="6920" width="21.5" style="29" customWidth="1"/>
    <col min="6921" max="6921" width="9.33203125" style="29" customWidth="1"/>
    <col min="6922" max="7173" width="9.33203125" style="29"/>
    <col min="7174" max="7174" width="19.5" style="29" customWidth="1"/>
    <col min="7175" max="7175" width="71.33203125" style="29" customWidth="1"/>
    <col min="7176" max="7176" width="21.5" style="29" customWidth="1"/>
    <col min="7177" max="7177" width="9.33203125" style="29" customWidth="1"/>
    <col min="7178" max="7429" width="9.33203125" style="29"/>
    <col min="7430" max="7430" width="19.5" style="29" customWidth="1"/>
    <col min="7431" max="7431" width="71.33203125" style="29" customWidth="1"/>
    <col min="7432" max="7432" width="21.5" style="29" customWidth="1"/>
    <col min="7433" max="7433" width="9.33203125" style="29" customWidth="1"/>
    <col min="7434" max="7685" width="9.33203125" style="29"/>
    <col min="7686" max="7686" width="19.5" style="29" customWidth="1"/>
    <col min="7687" max="7687" width="71.33203125" style="29" customWidth="1"/>
    <col min="7688" max="7688" width="21.5" style="29" customWidth="1"/>
    <col min="7689" max="7689" width="9.33203125" style="29" customWidth="1"/>
    <col min="7690" max="7941" width="9.33203125" style="29"/>
    <col min="7942" max="7942" width="19.5" style="29" customWidth="1"/>
    <col min="7943" max="7943" width="71.33203125" style="29" customWidth="1"/>
    <col min="7944" max="7944" width="21.5" style="29" customWidth="1"/>
    <col min="7945" max="7945" width="9.33203125" style="29" customWidth="1"/>
    <col min="7946" max="8197" width="9.33203125" style="29"/>
    <col min="8198" max="8198" width="19.5" style="29" customWidth="1"/>
    <col min="8199" max="8199" width="71.33203125" style="29" customWidth="1"/>
    <col min="8200" max="8200" width="21.5" style="29" customWidth="1"/>
    <col min="8201" max="8201" width="9.33203125" style="29" customWidth="1"/>
    <col min="8202" max="8453" width="9.33203125" style="29"/>
    <col min="8454" max="8454" width="19.5" style="29" customWidth="1"/>
    <col min="8455" max="8455" width="71.33203125" style="29" customWidth="1"/>
    <col min="8456" max="8456" width="21.5" style="29" customWidth="1"/>
    <col min="8457" max="8457" width="9.33203125" style="29" customWidth="1"/>
    <col min="8458" max="8709" width="9.33203125" style="29"/>
    <col min="8710" max="8710" width="19.5" style="29" customWidth="1"/>
    <col min="8711" max="8711" width="71.33203125" style="29" customWidth="1"/>
    <col min="8712" max="8712" width="21.5" style="29" customWidth="1"/>
    <col min="8713" max="8713" width="9.33203125" style="29" customWidth="1"/>
    <col min="8714" max="8965" width="9.33203125" style="29"/>
    <col min="8966" max="8966" width="19.5" style="29" customWidth="1"/>
    <col min="8967" max="8967" width="71.33203125" style="29" customWidth="1"/>
    <col min="8968" max="8968" width="21.5" style="29" customWidth="1"/>
    <col min="8969" max="8969" width="9.33203125" style="29" customWidth="1"/>
    <col min="8970" max="9221" width="9.33203125" style="29"/>
    <col min="9222" max="9222" width="19.5" style="29" customWidth="1"/>
    <col min="9223" max="9223" width="71.33203125" style="29" customWidth="1"/>
    <col min="9224" max="9224" width="21.5" style="29" customWidth="1"/>
    <col min="9225" max="9225" width="9.33203125" style="29" customWidth="1"/>
    <col min="9226" max="9477" width="9.33203125" style="29"/>
    <col min="9478" max="9478" width="19.5" style="29" customWidth="1"/>
    <col min="9479" max="9479" width="71.33203125" style="29" customWidth="1"/>
    <col min="9480" max="9480" width="21.5" style="29" customWidth="1"/>
    <col min="9481" max="9481" width="9.33203125" style="29" customWidth="1"/>
    <col min="9482" max="9733" width="9.33203125" style="29"/>
    <col min="9734" max="9734" width="19.5" style="29" customWidth="1"/>
    <col min="9735" max="9735" width="71.33203125" style="29" customWidth="1"/>
    <col min="9736" max="9736" width="21.5" style="29" customWidth="1"/>
    <col min="9737" max="9737" width="9.33203125" style="29" customWidth="1"/>
    <col min="9738" max="9989" width="9.33203125" style="29"/>
    <col min="9990" max="9990" width="19.5" style="29" customWidth="1"/>
    <col min="9991" max="9991" width="71.33203125" style="29" customWidth="1"/>
    <col min="9992" max="9992" width="21.5" style="29" customWidth="1"/>
    <col min="9993" max="9993" width="9.33203125" style="29" customWidth="1"/>
    <col min="9994" max="10245" width="9.33203125" style="29"/>
    <col min="10246" max="10246" width="19.5" style="29" customWidth="1"/>
    <col min="10247" max="10247" width="71.33203125" style="29" customWidth="1"/>
    <col min="10248" max="10248" width="21.5" style="29" customWidth="1"/>
    <col min="10249" max="10249" width="9.33203125" style="29" customWidth="1"/>
    <col min="10250" max="10501" width="9.33203125" style="29"/>
    <col min="10502" max="10502" width="19.5" style="29" customWidth="1"/>
    <col min="10503" max="10503" width="71.33203125" style="29" customWidth="1"/>
    <col min="10504" max="10504" width="21.5" style="29" customWidth="1"/>
    <col min="10505" max="10505" width="9.33203125" style="29" customWidth="1"/>
    <col min="10506" max="10757" width="9.33203125" style="29"/>
    <col min="10758" max="10758" width="19.5" style="29" customWidth="1"/>
    <col min="10759" max="10759" width="71.33203125" style="29" customWidth="1"/>
    <col min="10760" max="10760" width="21.5" style="29" customWidth="1"/>
    <col min="10761" max="10761" width="9.33203125" style="29" customWidth="1"/>
    <col min="10762" max="11013" width="9.33203125" style="29"/>
    <col min="11014" max="11014" width="19.5" style="29" customWidth="1"/>
    <col min="11015" max="11015" width="71.33203125" style="29" customWidth="1"/>
    <col min="11016" max="11016" width="21.5" style="29" customWidth="1"/>
    <col min="11017" max="11017" width="9.33203125" style="29" customWidth="1"/>
    <col min="11018" max="11269" width="9.33203125" style="29"/>
    <col min="11270" max="11270" width="19.5" style="29" customWidth="1"/>
    <col min="11271" max="11271" width="71.33203125" style="29" customWidth="1"/>
    <col min="11272" max="11272" width="21.5" style="29" customWidth="1"/>
    <col min="11273" max="11273" width="9.33203125" style="29" customWidth="1"/>
    <col min="11274" max="11525" width="9.33203125" style="29"/>
    <col min="11526" max="11526" width="19.5" style="29" customWidth="1"/>
    <col min="11527" max="11527" width="71.33203125" style="29" customWidth="1"/>
    <col min="11528" max="11528" width="21.5" style="29" customWidth="1"/>
    <col min="11529" max="11529" width="9.33203125" style="29" customWidth="1"/>
    <col min="11530" max="11781" width="9.33203125" style="29"/>
    <col min="11782" max="11782" width="19.5" style="29" customWidth="1"/>
    <col min="11783" max="11783" width="71.33203125" style="29" customWidth="1"/>
    <col min="11784" max="11784" width="21.5" style="29" customWidth="1"/>
    <col min="11785" max="11785" width="9.33203125" style="29" customWidth="1"/>
    <col min="11786" max="12037" width="9.33203125" style="29"/>
    <col min="12038" max="12038" width="19.5" style="29" customWidth="1"/>
    <col min="12039" max="12039" width="71.33203125" style="29" customWidth="1"/>
    <col min="12040" max="12040" width="21.5" style="29" customWidth="1"/>
    <col min="12041" max="12041" width="9.33203125" style="29" customWidth="1"/>
    <col min="12042" max="12293" width="9.33203125" style="29"/>
    <col min="12294" max="12294" width="19.5" style="29" customWidth="1"/>
    <col min="12295" max="12295" width="71.33203125" style="29" customWidth="1"/>
    <col min="12296" max="12296" width="21.5" style="29" customWidth="1"/>
    <col min="12297" max="12297" width="9.33203125" style="29" customWidth="1"/>
    <col min="12298" max="12549" width="9.33203125" style="29"/>
    <col min="12550" max="12550" width="19.5" style="29" customWidth="1"/>
    <col min="12551" max="12551" width="71.33203125" style="29" customWidth="1"/>
    <col min="12552" max="12552" width="21.5" style="29" customWidth="1"/>
    <col min="12553" max="12553" width="9.33203125" style="29" customWidth="1"/>
    <col min="12554" max="12805" width="9.33203125" style="29"/>
    <col min="12806" max="12806" width="19.5" style="29" customWidth="1"/>
    <col min="12807" max="12807" width="71.33203125" style="29" customWidth="1"/>
    <col min="12808" max="12808" width="21.5" style="29" customWidth="1"/>
    <col min="12809" max="12809" width="9.33203125" style="29" customWidth="1"/>
    <col min="12810" max="13061" width="9.33203125" style="29"/>
    <col min="13062" max="13062" width="19.5" style="29" customWidth="1"/>
    <col min="13063" max="13063" width="71.33203125" style="29" customWidth="1"/>
    <col min="13064" max="13064" width="21.5" style="29" customWidth="1"/>
    <col min="13065" max="13065" width="9.33203125" style="29" customWidth="1"/>
    <col min="13066" max="13317" width="9.33203125" style="29"/>
    <col min="13318" max="13318" width="19.5" style="29" customWidth="1"/>
    <col min="13319" max="13319" width="71.33203125" style="29" customWidth="1"/>
    <col min="13320" max="13320" width="21.5" style="29" customWidth="1"/>
    <col min="13321" max="13321" width="9.33203125" style="29" customWidth="1"/>
    <col min="13322" max="13573" width="9.33203125" style="29"/>
    <col min="13574" max="13574" width="19.5" style="29" customWidth="1"/>
    <col min="13575" max="13575" width="71.33203125" style="29" customWidth="1"/>
    <col min="13576" max="13576" width="21.5" style="29" customWidth="1"/>
    <col min="13577" max="13577" width="9.33203125" style="29" customWidth="1"/>
    <col min="13578" max="13829" width="9.33203125" style="29"/>
    <col min="13830" max="13830" width="19.5" style="29" customWidth="1"/>
    <col min="13831" max="13831" width="71.33203125" style="29" customWidth="1"/>
    <col min="13832" max="13832" width="21.5" style="29" customWidth="1"/>
    <col min="13833" max="13833" width="9.33203125" style="29" customWidth="1"/>
    <col min="13834" max="14085" width="9.33203125" style="29"/>
    <col min="14086" max="14086" width="19.5" style="29" customWidth="1"/>
    <col min="14087" max="14087" width="71.33203125" style="29" customWidth="1"/>
    <col min="14088" max="14088" width="21.5" style="29" customWidth="1"/>
    <col min="14089" max="14089" width="9.33203125" style="29" customWidth="1"/>
    <col min="14090" max="14341" width="9.33203125" style="29"/>
    <col min="14342" max="14342" width="19.5" style="29" customWidth="1"/>
    <col min="14343" max="14343" width="71.33203125" style="29" customWidth="1"/>
    <col min="14344" max="14344" width="21.5" style="29" customWidth="1"/>
    <col min="14345" max="14345" width="9.33203125" style="29" customWidth="1"/>
    <col min="14346" max="14597" width="9.33203125" style="29"/>
    <col min="14598" max="14598" width="19.5" style="29" customWidth="1"/>
    <col min="14599" max="14599" width="71.33203125" style="29" customWidth="1"/>
    <col min="14600" max="14600" width="21.5" style="29" customWidth="1"/>
    <col min="14601" max="14601" width="9.33203125" style="29" customWidth="1"/>
    <col min="14602" max="14853" width="9.33203125" style="29"/>
    <col min="14854" max="14854" width="19.5" style="29" customWidth="1"/>
    <col min="14855" max="14855" width="71.33203125" style="29" customWidth="1"/>
    <col min="14856" max="14856" width="21.5" style="29" customWidth="1"/>
    <col min="14857" max="14857" width="9.33203125" style="29" customWidth="1"/>
    <col min="14858" max="15109" width="9.33203125" style="29"/>
    <col min="15110" max="15110" width="19.5" style="29" customWidth="1"/>
    <col min="15111" max="15111" width="71.33203125" style="29" customWidth="1"/>
    <col min="15112" max="15112" width="21.5" style="29" customWidth="1"/>
    <col min="15113" max="15113" width="9.33203125" style="29" customWidth="1"/>
    <col min="15114" max="15365" width="9.33203125" style="29"/>
    <col min="15366" max="15366" width="19.5" style="29" customWidth="1"/>
    <col min="15367" max="15367" width="71.33203125" style="29" customWidth="1"/>
    <col min="15368" max="15368" width="21.5" style="29" customWidth="1"/>
    <col min="15369" max="15369" width="9.33203125" style="29" customWidth="1"/>
    <col min="15370" max="15621" width="9.33203125" style="29"/>
    <col min="15622" max="15622" width="19.5" style="29" customWidth="1"/>
    <col min="15623" max="15623" width="71.33203125" style="29" customWidth="1"/>
    <col min="15624" max="15624" width="21.5" style="29" customWidth="1"/>
    <col min="15625" max="15625" width="9.33203125" style="29" customWidth="1"/>
    <col min="15626" max="15877" width="9.33203125" style="29"/>
    <col min="15878" max="15878" width="19.5" style="29" customWidth="1"/>
    <col min="15879" max="15879" width="71.33203125" style="29" customWidth="1"/>
    <col min="15880" max="15880" width="21.5" style="29" customWidth="1"/>
    <col min="15881" max="15881" width="9.33203125" style="29" customWidth="1"/>
    <col min="15882" max="16133" width="9.33203125" style="29"/>
    <col min="16134" max="16134" width="19.5" style="29" customWidth="1"/>
    <col min="16135" max="16135" width="71.33203125" style="29" customWidth="1"/>
    <col min="16136" max="16136" width="21.5" style="29" customWidth="1"/>
    <col min="16137" max="16137" width="9.33203125" style="29" customWidth="1"/>
    <col min="16138" max="16384" width="9.33203125" style="29"/>
  </cols>
  <sheetData>
    <row r="1" spans="1:16" x14ac:dyDescent="0.2">
      <c r="A1" s="1898" t="s">
        <v>872</v>
      </c>
      <c r="B1" s="1898"/>
      <c r="C1" s="1898"/>
      <c r="D1" s="1898"/>
      <c r="E1" s="1898"/>
      <c r="F1" s="1898"/>
      <c r="G1" s="1898"/>
      <c r="H1" s="1898"/>
    </row>
    <row r="2" spans="1:16" x14ac:dyDescent="0.2">
      <c r="A2" s="1895" t="s">
        <v>837</v>
      </c>
      <c r="B2" s="1895"/>
      <c r="C2" s="1895"/>
      <c r="D2" s="1895"/>
      <c r="E2" s="1895"/>
      <c r="F2" s="1895"/>
      <c r="G2" s="1895"/>
      <c r="H2" s="1895"/>
      <c r="I2" s="29"/>
      <c r="J2" s="29"/>
      <c r="K2" s="29"/>
      <c r="L2" s="29"/>
    </row>
    <row r="3" spans="1:16" x14ac:dyDescent="0.2">
      <c r="A3" s="1895"/>
      <c r="B3" s="1895"/>
      <c r="C3" s="1895"/>
      <c r="D3" s="1895"/>
      <c r="E3" s="1895"/>
      <c r="F3" s="1895"/>
      <c r="G3" s="1895"/>
      <c r="H3" s="1895"/>
      <c r="I3" s="29"/>
      <c r="J3" s="29"/>
      <c r="K3" s="29"/>
      <c r="L3" s="29"/>
    </row>
    <row r="4" spans="1:16" ht="13.5" thickBot="1" x14ac:dyDescent="0.25">
      <c r="C4" s="296"/>
      <c r="D4" s="296"/>
      <c r="E4" s="296"/>
      <c r="F4" s="296"/>
      <c r="G4" s="296"/>
      <c r="H4" s="296"/>
      <c r="I4" s="296"/>
      <c r="J4" s="296"/>
      <c r="K4" s="296"/>
      <c r="L4" s="296"/>
    </row>
    <row r="5" spans="1:16" s="45" customFormat="1" ht="21.2" customHeight="1" x14ac:dyDescent="0.2">
      <c r="A5" s="43" t="s">
        <v>84</v>
      </c>
      <c r="B5" s="44" t="s">
        <v>9</v>
      </c>
      <c r="C5" s="2038" t="s">
        <v>140</v>
      </c>
      <c r="D5" s="2039"/>
      <c r="E5" s="2039"/>
      <c r="F5" s="2039"/>
      <c r="G5" s="2039"/>
      <c r="H5" s="2040"/>
      <c r="P5" s="1259"/>
    </row>
    <row r="6" spans="1:16" s="45" customFormat="1" ht="24.75" thickBot="1" x14ac:dyDescent="0.25">
      <c r="A6" s="46" t="s">
        <v>558</v>
      </c>
      <c r="B6" s="47" t="s">
        <v>400</v>
      </c>
      <c r="C6" s="2041">
        <v>1</v>
      </c>
      <c r="D6" s="2042"/>
      <c r="E6" s="2042"/>
      <c r="F6" s="2042"/>
      <c r="G6" s="2042"/>
      <c r="H6" s="2043"/>
      <c r="P6" s="1259"/>
    </row>
    <row r="7" spans="1:16" s="414" customFormat="1" ht="15.95" customHeight="1" thickBot="1" x14ac:dyDescent="0.3">
      <c r="A7" s="2044" t="s">
        <v>360</v>
      </c>
      <c r="B7" s="2044"/>
      <c r="C7" s="2044"/>
      <c r="D7" s="2044"/>
      <c r="E7" s="2044"/>
      <c r="F7" s="2044"/>
      <c r="G7" s="2044"/>
      <c r="H7" s="2045"/>
      <c r="P7" s="1260"/>
    </row>
    <row r="8" spans="1:16" ht="67.7" customHeight="1" thickBot="1" x14ac:dyDescent="0.25">
      <c r="A8" s="834" t="s">
        <v>141</v>
      </c>
      <c r="B8" s="835" t="s">
        <v>36</v>
      </c>
      <c r="C8" s="835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316" t="str">
        <f>'23._köt_össz_bev'!L10</f>
        <v>Teljesítés %-a</v>
      </c>
    </row>
    <row r="9" spans="1:16" s="53" customFormat="1" ht="14.25" customHeight="1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  <c r="P9" s="1261"/>
    </row>
    <row r="10" spans="1:16" s="53" customFormat="1" ht="18.75" customHeight="1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  <c r="P10" s="1261"/>
    </row>
    <row r="11" spans="1:16" s="53" customFormat="1" ht="12.2" customHeight="1" thickBot="1" x14ac:dyDescent="0.25">
      <c r="A11" s="13" t="s">
        <v>12</v>
      </c>
      <c r="B11" s="79" t="s">
        <v>596</v>
      </c>
      <c r="C11" s="139">
        <f>+C19+C20+C21+C22+C23</f>
        <v>1357398646</v>
      </c>
      <c r="D11" s="326">
        <f t="shared" ref="D11:K11" si="0">+D19+D20+D21+D22+D23</f>
        <v>1717733424</v>
      </c>
      <c r="E11" s="745">
        <f t="shared" si="0"/>
        <v>0</v>
      </c>
      <c r="F11" s="745">
        <f t="shared" si="0"/>
        <v>0</v>
      </c>
      <c r="G11" s="745">
        <f t="shared" si="0"/>
        <v>0</v>
      </c>
      <c r="H11" s="32">
        <f>+D11-C11</f>
        <v>360334778</v>
      </c>
      <c r="I11" s="823">
        <f t="shared" si="0"/>
        <v>0</v>
      </c>
      <c r="J11" s="32">
        <f t="shared" si="0"/>
        <v>0</v>
      </c>
      <c r="K11" s="32">
        <f t="shared" si="0"/>
        <v>0</v>
      </c>
      <c r="L11" s="32" t="e">
        <f t="shared" ref="L11" si="1">+L19+L20+L21+L22+L23</f>
        <v>#DIV/0!</v>
      </c>
      <c r="P11" s="1261"/>
    </row>
    <row r="12" spans="1:16" s="30" customFormat="1" ht="12.2" customHeight="1" x14ac:dyDescent="0.2">
      <c r="A12" s="11" t="s">
        <v>90</v>
      </c>
      <c r="B12" s="80" t="s">
        <v>187</v>
      </c>
      <c r="C12" s="140">
        <f>'4. mell.Önkorm'!C14-'24._önkorm_önként'!C14</f>
        <v>346013118</v>
      </c>
      <c r="D12" s="324">
        <f>'4. mell.Önkorm'!D14-'24._önkorm_önként'!D14</f>
        <v>368077923</v>
      </c>
      <c r="E12" s="746">
        <f>'4. mell.Önkorm'!E14-'24._önkorm_önként'!E14</f>
        <v>0</v>
      </c>
      <c r="F12" s="746">
        <f>'4. mell.Önkorm'!F14-'24._önkorm_önként'!F14</f>
        <v>0</v>
      </c>
      <c r="G12" s="746">
        <f>'4. mell.Önkorm'!G14-'24._önkorm_önként'!G14</f>
        <v>0</v>
      </c>
      <c r="H12" s="15">
        <f t="shared" ref="H12:H75" si="2">+D12-C12</f>
        <v>22064805</v>
      </c>
      <c r="I12" s="821">
        <f>'4. mell.Önkorm'!I14-'24._önkorm_önként'!I14</f>
        <v>0</v>
      </c>
      <c r="J12" s="15">
        <f>'4. mell.Önkorm'!J14-'24._önkorm_önként'!J14</f>
        <v>0</v>
      </c>
      <c r="K12" s="15">
        <f>'4. mell.Önkorm'!K14-'24._önkorm_önként'!K14</f>
        <v>0</v>
      </c>
      <c r="L12" s="15">
        <f>'4. mell.Önkorm'!L14-'24._önkorm_önként'!L14</f>
        <v>0</v>
      </c>
      <c r="P12" s="1262"/>
    </row>
    <row r="13" spans="1:16" s="61" customFormat="1" ht="12.2" customHeight="1" x14ac:dyDescent="0.2">
      <c r="A13" s="1355" t="s">
        <v>91</v>
      </c>
      <c r="B13" s="477" t="s">
        <v>522</v>
      </c>
      <c r="C13" s="531">
        <f>'4. mell.Önkorm'!C15-'24._önkorm_önként'!C15</f>
        <v>403471076</v>
      </c>
      <c r="D13" s="456">
        <f>'4. mell.Önkorm'!D15-'24._önkorm_önként'!D15</f>
        <v>530359768</v>
      </c>
      <c r="E13" s="747">
        <f>'4. mell.Önkorm'!E15-'24._önkorm_önként'!E15</f>
        <v>0</v>
      </c>
      <c r="F13" s="747">
        <f>'4. mell.Önkorm'!F15-'24._önkorm_önként'!F15</f>
        <v>0</v>
      </c>
      <c r="G13" s="747">
        <f>'4. mell.Önkorm'!G15-'24._önkorm_önként'!G15</f>
        <v>0</v>
      </c>
      <c r="H13" s="458">
        <f t="shared" si="2"/>
        <v>126888692</v>
      </c>
      <c r="I13" s="822">
        <f>'4. mell.Önkorm'!I15-'24._önkorm_önként'!I15</f>
        <v>0</v>
      </c>
      <c r="J13" s="458">
        <f>'4. mell.Önkorm'!J15-'24._önkorm_önként'!J15</f>
        <v>0</v>
      </c>
      <c r="K13" s="458">
        <f>'4. mell.Önkorm'!K15-'24._önkorm_önként'!K15</f>
        <v>0</v>
      </c>
      <c r="L13" s="458">
        <f>'4. mell.Önkorm'!L15-'24._önkorm_önként'!L15</f>
        <v>0</v>
      </c>
      <c r="P13" s="1263"/>
    </row>
    <row r="14" spans="1:16" s="61" customFormat="1" ht="12.2" customHeight="1" x14ac:dyDescent="0.2">
      <c r="A14" s="1355" t="s">
        <v>92</v>
      </c>
      <c r="B14" s="477" t="s">
        <v>523</v>
      </c>
      <c r="C14" s="531">
        <f>'4. mell.Önkorm'!C16-'24._önkorm_önként'!C16</f>
        <v>423746929</v>
      </c>
      <c r="D14" s="456">
        <f>'4. mell.Önkorm'!D16-'24._önkorm_önként'!D16</f>
        <v>532625392</v>
      </c>
      <c r="E14" s="747">
        <f>'4. mell.Önkorm'!E16-'24._önkorm_önként'!E16</f>
        <v>0</v>
      </c>
      <c r="F14" s="747">
        <f>'4. mell.Önkorm'!F16-'24._önkorm_önként'!F16</f>
        <v>0</v>
      </c>
      <c r="G14" s="747">
        <f>'4. mell.Önkorm'!G16-'24._önkorm_önként'!G16</f>
        <v>0</v>
      </c>
      <c r="H14" s="458">
        <f t="shared" si="2"/>
        <v>108878463</v>
      </c>
      <c r="I14" s="822">
        <f>'4. mell.Önkorm'!I16-'24._önkorm_önként'!I16</f>
        <v>0</v>
      </c>
      <c r="J14" s="458">
        <f>'4. mell.Önkorm'!J16-'24._önkorm_önként'!J16</f>
        <v>0</v>
      </c>
      <c r="K14" s="458">
        <f>'4. mell.Önkorm'!K16-'24._önkorm_önként'!K16</f>
        <v>0</v>
      </c>
      <c r="L14" s="458">
        <f>'4. mell.Önkorm'!L16-'24._önkorm_önként'!L16</f>
        <v>0</v>
      </c>
      <c r="P14" s="1263"/>
    </row>
    <row r="15" spans="1:16" s="61" customFormat="1" ht="12.2" customHeight="1" x14ac:dyDescent="0.2">
      <c r="A15" s="1355" t="s">
        <v>89</v>
      </c>
      <c r="B15" s="477" t="s">
        <v>524</v>
      </c>
      <c r="C15" s="531">
        <f>'4. mell.Önkorm'!C17-'24._önkorm_önként'!C18</f>
        <v>151242509</v>
      </c>
      <c r="D15" s="456">
        <f>'4. mell.Önkorm'!D17-'24._önkorm_önként'!D18</f>
        <v>209790571</v>
      </c>
      <c r="E15" s="747">
        <f>'4. mell.Önkorm'!E17-'24._önkorm_önként'!E18</f>
        <v>0</v>
      </c>
      <c r="F15" s="747">
        <f>'4. mell.Önkorm'!F17-'24._önkorm_önként'!F18</f>
        <v>0</v>
      </c>
      <c r="G15" s="747">
        <f>'4. mell.Önkorm'!G17-'24._önkorm_önként'!G18</f>
        <v>0</v>
      </c>
      <c r="H15" s="458">
        <f t="shared" si="2"/>
        <v>58548062</v>
      </c>
      <c r="I15" s="822">
        <f>'4. mell.Önkorm'!I17-'24._önkorm_önként'!I18</f>
        <v>0</v>
      </c>
      <c r="J15" s="458">
        <f>'4. mell.Önkorm'!J17-'24._önkorm_önként'!J18</f>
        <v>0</v>
      </c>
      <c r="K15" s="458">
        <f>'4. mell.Önkorm'!K17-'24._önkorm_önként'!K18</f>
        <v>0</v>
      </c>
      <c r="L15" s="458">
        <f>'4. mell.Önkorm'!L17-'24._önkorm_önként'!L18</f>
        <v>0</v>
      </c>
      <c r="P15" s="1263"/>
    </row>
    <row r="16" spans="1:16" s="61" customFormat="1" ht="12.2" customHeight="1" x14ac:dyDescent="0.2">
      <c r="A16" s="1355" t="s">
        <v>146</v>
      </c>
      <c r="B16" s="477" t="s">
        <v>188</v>
      </c>
      <c r="C16" s="531">
        <f>'4. mell.Önkorm'!C18-'24._önkorm_önként'!C19</f>
        <v>32925014</v>
      </c>
      <c r="D16" s="456">
        <f>'4. mell.Önkorm'!D18-'24._önkorm_önként'!D19</f>
        <v>69322940</v>
      </c>
      <c r="E16" s="747">
        <f>'4. mell.Önkorm'!E18-'24._önkorm_önként'!E19</f>
        <v>0</v>
      </c>
      <c r="F16" s="747">
        <f>'4. mell.Önkorm'!F18-'24._önkorm_önként'!F19</f>
        <v>0</v>
      </c>
      <c r="G16" s="747">
        <f>'4. mell.Önkorm'!G18-'24._önkorm_önként'!G19</f>
        <v>0</v>
      </c>
      <c r="H16" s="458">
        <f t="shared" si="2"/>
        <v>36397926</v>
      </c>
      <c r="I16" s="822">
        <f>'4. mell.Önkorm'!I18-'24._önkorm_önként'!I19</f>
        <v>0</v>
      </c>
      <c r="J16" s="458">
        <f>'4. mell.Önkorm'!J18-'24._önkorm_önként'!J19</f>
        <v>0</v>
      </c>
      <c r="K16" s="458">
        <f>'4. mell.Önkorm'!K18-'24._önkorm_önként'!K19</f>
        <v>0</v>
      </c>
      <c r="L16" s="458">
        <f>'4. mell.Önkorm'!L18-'24._önkorm_önként'!L19</f>
        <v>0</v>
      </c>
      <c r="P16" s="1263"/>
    </row>
    <row r="17" spans="1:16" s="61" customFormat="1" ht="12.2" customHeight="1" x14ac:dyDescent="0.2">
      <c r="A17" s="1356" t="s">
        <v>148</v>
      </c>
      <c r="B17" s="477" t="s">
        <v>270</v>
      </c>
      <c r="C17" s="531">
        <f>'4. mell.Önkorm'!C19-'24._önkorm_önként'!C20</f>
        <v>0</v>
      </c>
      <c r="D17" s="456">
        <f>'4. mell.Önkorm'!D19-'24._önkorm_önként'!D20</f>
        <v>0</v>
      </c>
      <c r="E17" s="747">
        <f>'4. mell.Önkorm'!E19-'24._önkorm_önként'!E20</f>
        <v>0</v>
      </c>
      <c r="F17" s="747">
        <f>'4. mell.Önkorm'!F19-'24._önkorm_önként'!F20</f>
        <v>0</v>
      </c>
      <c r="G17" s="747">
        <f>'4. mell.Önkorm'!G19-'24._önkorm_önként'!G20</f>
        <v>0</v>
      </c>
      <c r="H17" s="458">
        <f t="shared" si="2"/>
        <v>0</v>
      </c>
      <c r="I17" s="822">
        <f>'4. mell.Önkorm'!I19-'24._önkorm_önként'!I20</f>
        <v>0</v>
      </c>
      <c r="J17" s="458">
        <f>'4. mell.Önkorm'!J19-'24._önkorm_önként'!J20</f>
        <v>0</v>
      </c>
      <c r="K17" s="458">
        <f>'4. mell.Önkorm'!K19-'24._önkorm_önként'!K20</f>
        <v>0</v>
      </c>
      <c r="L17" s="458" t="e">
        <f>'4. mell.Önkorm'!L19-'24._önkorm_önként'!L20</f>
        <v>#DIV/0!</v>
      </c>
      <c r="P17" s="1263"/>
    </row>
    <row r="18" spans="1:16" s="30" customFormat="1" ht="12.75" customHeight="1" x14ac:dyDescent="0.2">
      <c r="A18" s="1356" t="s">
        <v>150</v>
      </c>
      <c r="B18" s="917" t="s">
        <v>271</v>
      </c>
      <c r="C18" s="531">
        <f>'4. mell.Önkorm'!C20-'24._önkorm_önként'!C21</f>
        <v>0</v>
      </c>
      <c r="D18" s="820">
        <f>'4. mell.Önkorm'!D20-'24._önkorm_önként'!D21</f>
        <v>7556830</v>
      </c>
      <c r="E18" s="748">
        <f>'4. mell.Önkorm'!E20-'24._önkorm_önként'!E21</f>
        <v>0</v>
      </c>
      <c r="F18" s="748">
        <f>'4. mell.Önkorm'!F20-'24._önkorm_önként'!F21</f>
        <v>0</v>
      </c>
      <c r="G18" s="748">
        <f>'4. mell.Önkorm'!G20-'24._önkorm_önként'!G21</f>
        <v>0</v>
      </c>
      <c r="H18" s="705">
        <f t="shared" si="2"/>
        <v>7556830</v>
      </c>
      <c r="I18" s="824">
        <f>'4. mell.Önkorm'!I20-'24._önkorm_önként'!I21</f>
        <v>0</v>
      </c>
      <c r="J18" s="705">
        <f>'4. mell.Önkorm'!J20-'24._önkorm_önként'!J21</f>
        <v>0</v>
      </c>
      <c r="K18" s="705">
        <f>'4. mell.Önkorm'!K20-'24._önkorm_önként'!K21</f>
        <v>0</v>
      </c>
      <c r="L18" s="705">
        <f>'4. mell.Önkorm'!L20-'24._önkorm_önként'!L21</f>
        <v>0</v>
      </c>
      <c r="P18" s="1262"/>
    </row>
    <row r="19" spans="1:16" s="30" customFormat="1" ht="12.2" customHeight="1" x14ac:dyDescent="0.2">
      <c r="A19" s="1358" t="s">
        <v>152</v>
      </c>
      <c r="B19" s="887" t="s">
        <v>597</v>
      </c>
      <c r="C19" s="1427">
        <f>SUM(C12:C18)</f>
        <v>1357398646</v>
      </c>
      <c r="D19" s="1487">
        <f t="shared" ref="D19:K19" si="3">SUM(D12:D18)</f>
        <v>1717733424</v>
      </c>
      <c r="E19" s="1488">
        <f t="shared" si="3"/>
        <v>0</v>
      </c>
      <c r="F19" s="1488">
        <f t="shared" si="3"/>
        <v>0</v>
      </c>
      <c r="G19" s="1488">
        <f t="shared" si="3"/>
        <v>0</v>
      </c>
      <c r="H19" s="1489">
        <f>+D19-C19</f>
        <v>360334778</v>
      </c>
      <c r="I19" s="1046">
        <f t="shared" si="3"/>
        <v>0</v>
      </c>
      <c r="J19" s="707">
        <f t="shared" si="3"/>
        <v>0</v>
      </c>
      <c r="K19" s="707">
        <f t="shared" si="3"/>
        <v>0</v>
      </c>
      <c r="L19" s="707" t="e">
        <f t="shared" ref="L19" si="4">SUM(L12:L18)</f>
        <v>#DIV/0!</v>
      </c>
      <c r="P19" s="1262"/>
    </row>
    <row r="20" spans="1:16" s="30" customFormat="1" ht="12.2" customHeight="1" x14ac:dyDescent="0.2">
      <c r="A20" s="11" t="s">
        <v>153</v>
      </c>
      <c r="B20" s="80" t="s">
        <v>158</v>
      </c>
      <c r="C20" s="140">
        <f>'4. mell.Önkorm'!C22-'24._önkorm_önként'!C22</f>
        <v>0</v>
      </c>
      <c r="D20" s="324">
        <f>'4. mell.Önkorm'!D22-'24._önkorm_önként'!D22</f>
        <v>0</v>
      </c>
      <c r="E20" s="746">
        <f>'4. mell.Önkorm'!E22-'24._önkorm_önként'!E22</f>
        <v>0</v>
      </c>
      <c r="F20" s="746">
        <f>'4. mell.Önkorm'!F22-'24._önkorm_önként'!F22</f>
        <v>0</v>
      </c>
      <c r="G20" s="746">
        <f>'4. mell.Önkorm'!G22-'24._önkorm_önként'!G22</f>
        <v>0</v>
      </c>
      <c r="H20" s="15">
        <f t="shared" si="2"/>
        <v>0</v>
      </c>
      <c r="I20" s="821">
        <f>'4. mell.Önkorm'!I22-'24._önkorm_önként'!I22</f>
        <v>0</v>
      </c>
      <c r="J20" s="15">
        <f>'4. mell.Önkorm'!J22-'24._önkorm_önként'!J22</f>
        <v>0</v>
      </c>
      <c r="K20" s="15">
        <f>'4. mell.Önkorm'!K22-'24._önkorm_önként'!K22</f>
        <v>0</v>
      </c>
      <c r="L20" s="15" t="e">
        <f>'4. mell.Önkorm'!L22-'24._önkorm_önként'!L22</f>
        <v>#DIV/0!</v>
      </c>
      <c r="P20" s="1262"/>
    </row>
    <row r="21" spans="1:16" s="30" customFormat="1" ht="12.2" customHeight="1" x14ac:dyDescent="0.2">
      <c r="A21" s="11" t="s">
        <v>155</v>
      </c>
      <c r="B21" s="477" t="s">
        <v>189</v>
      </c>
      <c r="C21" s="531">
        <f>'4. mell.Önkorm'!C23-'24._önkorm_önként'!C23</f>
        <v>0</v>
      </c>
      <c r="D21" s="456">
        <f>'4. mell.Önkorm'!D23-'24._önkorm_önként'!D23</f>
        <v>0</v>
      </c>
      <c r="E21" s="747">
        <f>'4. mell.Önkorm'!E23-'24._önkorm_önként'!E23</f>
        <v>0</v>
      </c>
      <c r="F21" s="747">
        <f>'4. mell.Önkorm'!F23-'24._önkorm_önként'!F23</f>
        <v>0</v>
      </c>
      <c r="G21" s="747">
        <f>'4. mell.Önkorm'!G23-'24._önkorm_önként'!G23</f>
        <v>0</v>
      </c>
      <c r="H21" s="458">
        <f t="shared" si="2"/>
        <v>0</v>
      </c>
      <c r="I21" s="822">
        <f>'4. mell.Önkorm'!I23-'24._önkorm_önként'!I23</f>
        <v>0</v>
      </c>
      <c r="J21" s="458">
        <f>'4. mell.Önkorm'!J23-'24._önkorm_önként'!J23</f>
        <v>0</v>
      </c>
      <c r="K21" s="458">
        <f>'4. mell.Önkorm'!K23-'24._önkorm_önként'!K23</f>
        <v>0</v>
      </c>
      <c r="L21" s="458" t="e">
        <f>'4. mell.Önkorm'!L23-'24._önkorm_önként'!L23</f>
        <v>#DIV/0!</v>
      </c>
      <c r="P21" s="1262"/>
    </row>
    <row r="22" spans="1:16" s="30" customFormat="1" ht="12.2" customHeight="1" x14ac:dyDescent="0.2">
      <c r="A22" s="11" t="s">
        <v>275</v>
      </c>
      <c r="B22" s="477" t="s">
        <v>190</v>
      </c>
      <c r="C22" s="531">
        <f>'4. mell.Önkorm'!C24-'24._önkorm_önként'!C24</f>
        <v>0</v>
      </c>
      <c r="D22" s="456">
        <f>'4. mell.Önkorm'!D24-'24._önkorm_önként'!D24</f>
        <v>0</v>
      </c>
      <c r="E22" s="747">
        <f>'4. mell.Önkorm'!E24-'24._önkorm_önként'!E24</f>
        <v>0</v>
      </c>
      <c r="F22" s="747">
        <f>'4. mell.Önkorm'!F24-'24._önkorm_önként'!F24</f>
        <v>0</v>
      </c>
      <c r="G22" s="747">
        <f>'4. mell.Önkorm'!G24-'24._önkorm_önként'!G24</f>
        <v>0</v>
      </c>
      <c r="H22" s="458">
        <f t="shared" si="2"/>
        <v>0</v>
      </c>
      <c r="I22" s="822">
        <f>'4. mell.Önkorm'!I24-'24._önkorm_önként'!I24</f>
        <v>0</v>
      </c>
      <c r="J22" s="458">
        <f>'4. mell.Önkorm'!J24-'24._önkorm_önként'!J24</f>
        <v>0</v>
      </c>
      <c r="K22" s="458">
        <f>'4. mell.Önkorm'!K24-'24._önkorm_önként'!K24</f>
        <v>0</v>
      </c>
      <c r="L22" s="458" t="e">
        <f>'4. mell.Önkorm'!L24-'24._önkorm_önként'!L24</f>
        <v>#DIV/0!</v>
      </c>
      <c r="P22" s="1262"/>
    </row>
    <row r="23" spans="1:16" s="30" customFormat="1" ht="12.2" customHeight="1" x14ac:dyDescent="0.2">
      <c r="A23" s="11" t="s">
        <v>569</v>
      </c>
      <c r="B23" s="477" t="s">
        <v>191</v>
      </c>
      <c r="C23" s="531">
        <f>'4. mell.Önkorm'!C25-'24._önkorm_önként'!C25</f>
        <v>0</v>
      </c>
      <c r="D23" s="456">
        <f>'4. mell.Önkorm'!D25-'24._önkorm_önként'!D25</f>
        <v>0</v>
      </c>
      <c r="E23" s="747">
        <f>'4. mell.Önkorm'!E25-'24._önkorm_önként'!E25</f>
        <v>0</v>
      </c>
      <c r="F23" s="747">
        <f>'4. mell.Önkorm'!F25-'24._önkorm_önként'!F25</f>
        <v>0</v>
      </c>
      <c r="G23" s="747">
        <f>'4. mell.Önkorm'!G25-'24._önkorm_önként'!G25</f>
        <v>0</v>
      </c>
      <c r="H23" s="458">
        <f t="shared" si="2"/>
        <v>0</v>
      </c>
      <c r="I23" s="822">
        <f>'4. mell.Önkorm'!I25-'24._önkorm_önként'!I25</f>
        <v>0</v>
      </c>
      <c r="J23" s="458">
        <f>'4. mell.Önkorm'!J25-'24._önkorm_önként'!J25</f>
        <v>0</v>
      </c>
      <c r="K23" s="458">
        <f>'4. mell.Önkorm'!K25-'24._önkorm_önként'!K25</f>
        <v>0</v>
      </c>
      <c r="L23" s="458" t="e">
        <f>'4. mell.Önkorm'!L25-'24._önkorm_önként'!L25</f>
        <v>#DIV/0!</v>
      </c>
      <c r="P23" s="1262"/>
    </row>
    <row r="24" spans="1:16" s="61" customFormat="1" ht="12.2" customHeight="1" thickBot="1" x14ac:dyDescent="0.25">
      <c r="A24" s="11" t="s">
        <v>570</v>
      </c>
      <c r="B24" s="661" t="s">
        <v>617</v>
      </c>
      <c r="C24" s="680">
        <f>'4. mell.Önkorm'!C26-'24._önkorm_önként'!C26</f>
        <v>0</v>
      </c>
      <c r="D24" s="820">
        <f>'4. mell.Önkorm'!D26-'24._önkorm_önként'!D26</f>
        <v>0</v>
      </c>
      <c r="E24" s="748">
        <f>'4. mell.Önkorm'!E26-'24._önkorm_önként'!E26</f>
        <v>0</v>
      </c>
      <c r="F24" s="748">
        <f>'4. mell.Önkorm'!F26-'24._önkorm_önként'!F26</f>
        <v>0</v>
      </c>
      <c r="G24" s="748">
        <f>'4. mell.Önkorm'!G26-'24._önkorm_önként'!G26</f>
        <v>0</v>
      </c>
      <c r="H24" s="705">
        <f t="shared" si="2"/>
        <v>0</v>
      </c>
      <c r="I24" s="824">
        <f>'4. mell.Önkorm'!I26-'24._önkorm_önként'!I26</f>
        <v>0</v>
      </c>
      <c r="J24" s="705">
        <f>'4. mell.Önkorm'!J26-'24._önkorm_önként'!J26</f>
        <v>0</v>
      </c>
      <c r="K24" s="705">
        <f>'4. mell.Önkorm'!K26-'24._önkorm_önként'!K26</f>
        <v>0</v>
      </c>
      <c r="L24" s="705" t="e">
        <f>'4. mell.Önkorm'!L26-'24._önkorm_önként'!L26</f>
        <v>#DIV/0!</v>
      </c>
      <c r="P24" s="1263"/>
    </row>
    <row r="25" spans="1:16" s="61" customFormat="1" ht="12.2" customHeight="1" thickBot="1" x14ac:dyDescent="0.25">
      <c r="A25" s="13" t="s">
        <v>13</v>
      </c>
      <c r="B25" s="79" t="s">
        <v>571</v>
      </c>
      <c r="C25" s="139">
        <f>+C26+C27+C28+C29</f>
        <v>0</v>
      </c>
      <c r="D25" s="326">
        <f t="shared" ref="D25:K25" si="5">+D26+D27+D28+D29</f>
        <v>0</v>
      </c>
      <c r="E25" s="745">
        <f t="shared" si="5"/>
        <v>0</v>
      </c>
      <c r="F25" s="745">
        <f t="shared" si="5"/>
        <v>0</v>
      </c>
      <c r="G25" s="745">
        <f t="shared" si="5"/>
        <v>0</v>
      </c>
      <c r="H25" s="32">
        <f t="shared" si="2"/>
        <v>0</v>
      </c>
      <c r="I25" s="823">
        <f t="shared" si="5"/>
        <v>0</v>
      </c>
      <c r="J25" s="32">
        <f t="shared" si="5"/>
        <v>0</v>
      </c>
      <c r="K25" s="32">
        <f t="shared" si="5"/>
        <v>0</v>
      </c>
      <c r="L25" s="32" t="e">
        <f t="shared" ref="L25" si="6">+L26+L27+L28+L29</f>
        <v>#DIV/0!</v>
      </c>
      <c r="P25" s="1263"/>
    </row>
    <row r="26" spans="1:16" s="61" customFormat="1" ht="12.2" customHeight="1" x14ac:dyDescent="0.2">
      <c r="A26" s="11" t="s">
        <v>93</v>
      </c>
      <c r="B26" s="916" t="s">
        <v>192</v>
      </c>
      <c r="C26" s="140">
        <f>'4. mell.Önkorm'!C28-'24._önkorm_önként'!C28</f>
        <v>0</v>
      </c>
      <c r="D26" s="324">
        <f>'4. mell.Önkorm'!D28-'24._önkorm_önként'!D28</f>
        <v>0</v>
      </c>
      <c r="E26" s="746">
        <f>'4. mell.Önkorm'!E28-'24._önkorm_önként'!E28</f>
        <v>0</v>
      </c>
      <c r="F26" s="746">
        <f>'4. mell.Önkorm'!F28-'24._önkorm_önként'!F28</f>
        <v>0</v>
      </c>
      <c r="G26" s="746">
        <f>'4. mell.Önkorm'!G28-'24._önkorm_önként'!G28</f>
        <v>0</v>
      </c>
      <c r="H26" s="15">
        <f t="shared" si="2"/>
        <v>0</v>
      </c>
      <c r="I26" s="821">
        <f>'4. mell.Önkorm'!I28-'24._önkorm_önként'!I28</f>
        <v>0</v>
      </c>
      <c r="J26" s="15">
        <f>'4. mell.Önkorm'!J28-'24._önkorm_önként'!J28</f>
        <v>0</v>
      </c>
      <c r="K26" s="15">
        <f>'4. mell.Önkorm'!K28-'24._önkorm_önként'!K28</f>
        <v>0</v>
      </c>
      <c r="L26" s="15" t="e">
        <f>'4. mell.Önkorm'!L28-'24._önkorm_önként'!L28</f>
        <v>#DIV/0!</v>
      </c>
      <c r="P26" s="1263"/>
    </row>
    <row r="27" spans="1:16" s="61" customFormat="1" ht="12.2" customHeight="1" x14ac:dyDescent="0.2">
      <c r="A27" s="1355" t="s">
        <v>94</v>
      </c>
      <c r="B27" s="917" t="s">
        <v>193</v>
      </c>
      <c r="C27" s="531">
        <f>'4. mell.Önkorm'!C29-'24._önkorm_önként'!C29</f>
        <v>0</v>
      </c>
      <c r="D27" s="456">
        <f>'4. mell.Önkorm'!D29-'24._önkorm_önként'!D29</f>
        <v>0</v>
      </c>
      <c r="E27" s="747">
        <f>'4. mell.Önkorm'!E29-'24._önkorm_önként'!E29</f>
        <v>0</v>
      </c>
      <c r="F27" s="747">
        <f>'4. mell.Önkorm'!F29-'24._önkorm_önként'!F29</f>
        <v>0</v>
      </c>
      <c r="G27" s="747">
        <f>'4. mell.Önkorm'!G29-'24._önkorm_önként'!G29</f>
        <v>0</v>
      </c>
      <c r="H27" s="458">
        <f t="shared" si="2"/>
        <v>0</v>
      </c>
      <c r="I27" s="822">
        <f>'4. mell.Önkorm'!I29-'24._önkorm_önként'!I29</f>
        <v>0</v>
      </c>
      <c r="J27" s="458">
        <f>'4. mell.Önkorm'!J29-'24._önkorm_önként'!J29</f>
        <v>0</v>
      </c>
      <c r="K27" s="458">
        <f>'4. mell.Önkorm'!K29-'24._önkorm_önként'!K29</f>
        <v>0</v>
      </c>
      <c r="L27" s="458" t="e">
        <f>'4. mell.Önkorm'!L29-'24._önkorm_önként'!L29</f>
        <v>#DIV/0!</v>
      </c>
      <c r="P27" s="1263"/>
    </row>
    <row r="28" spans="1:16" s="61" customFormat="1" ht="12.2" customHeight="1" x14ac:dyDescent="0.2">
      <c r="A28" s="1355" t="s">
        <v>95</v>
      </c>
      <c r="B28" s="917" t="s">
        <v>195</v>
      </c>
      <c r="C28" s="531">
        <f>'4. mell.Önkorm'!C30-'24._önkorm_önként'!C30</f>
        <v>0</v>
      </c>
      <c r="D28" s="456">
        <f>'4. mell.Önkorm'!D30-'24._önkorm_önként'!D30</f>
        <v>0</v>
      </c>
      <c r="E28" s="747">
        <f>'4. mell.Önkorm'!E30-'24._önkorm_önként'!E30</f>
        <v>0</v>
      </c>
      <c r="F28" s="747">
        <f>'4. mell.Önkorm'!F30-'24._önkorm_önként'!F30</f>
        <v>0</v>
      </c>
      <c r="G28" s="747">
        <f>'4. mell.Önkorm'!G30-'24._önkorm_önként'!G30</f>
        <v>0</v>
      </c>
      <c r="H28" s="458">
        <f t="shared" si="2"/>
        <v>0</v>
      </c>
      <c r="I28" s="822">
        <f>'4. mell.Önkorm'!I30-'24._önkorm_önként'!I30</f>
        <v>0</v>
      </c>
      <c r="J28" s="458">
        <f>'4. mell.Önkorm'!J30-'24._önkorm_önként'!J30</f>
        <v>0</v>
      </c>
      <c r="K28" s="458">
        <f>'4. mell.Önkorm'!K30-'24._önkorm_önként'!K30</f>
        <v>0</v>
      </c>
      <c r="L28" s="458" t="e">
        <f>'4. mell.Önkorm'!L30-'24._önkorm_önként'!L30</f>
        <v>#DIV/0!</v>
      </c>
      <c r="P28" s="1263"/>
    </row>
    <row r="29" spans="1:16" s="61" customFormat="1" ht="12.2" customHeight="1" x14ac:dyDescent="0.2">
      <c r="A29" s="1355" t="s">
        <v>96</v>
      </c>
      <c r="B29" s="917" t="s">
        <v>196</v>
      </c>
      <c r="C29" s="531">
        <f>'4. mell.Önkorm'!C31-'24._önkorm_önként'!C31</f>
        <v>0</v>
      </c>
      <c r="D29" s="456">
        <f>'4. mell.Önkorm'!D31-'24._önkorm_önként'!D31</f>
        <v>0</v>
      </c>
      <c r="E29" s="747">
        <f>'4. mell.Önkorm'!E31-'24._önkorm_önként'!E31</f>
        <v>0</v>
      </c>
      <c r="F29" s="747">
        <f>'4. mell.Önkorm'!F31-'24._önkorm_önként'!F31</f>
        <v>0</v>
      </c>
      <c r="G29" s="747">
        <f>'4. mell.Önkorm'!G31-'24._önkorm_önként'!G31</f>
        <v>0</v>
      </c>
      <c r="H29" s="458">
        <f t="shared" si="2"/>
        <v>0</v>
      </c>
      <c r="I29" s="822">
        <f>'4. mell.Önkorm'!I31-'24._önkorm_önként'!I31</f>
        <v>0</v>
      </c>
      <c r="J29" s="458">
        <f>'4. mell.Önkorm'!J31-'24._önkorm_önként'!J31</f>
        <v>0</v>
      </c>
      <c r="K29" s="458">
        <f>'4. mell.Önkorm'!K31-'24._önkorm_önként'!K31</f>
        <v>0</v>
      </c>
      <c r="L29" s="458" t="e">
        <f>'4. mell.Önkorm'!L31-'24._önkorm_önként'!L31</f>
        <v>#DIV/0!</v>
      </c>
      <c r="P29" s="1263"/>
    </row>
    <row r="30" spans="1:16" s="61" customFormat="1" ht="12.2" customHeight="1" thickBot="1" x14ac:dyDescent="0.25">
      <c r="A30" s="1356" t="s">
        <v>320</v>
      </c>
      <c r="B30" s="661" t="s">
        <v>272</v>
      </c>
      <c r="C30" s="680">
        <f>'4. mell.Önkorm'!C32-'24._önkorm_önként'!C32</f>
        <v>0</v>
      </c>
      <c r="D30" s="820">
        <f>'4. mell.Önkorm'!D32-'24._önkorm_önként'!D32</f>
        <v>0</v>
      </c>
      <c r="E30" s="748">
        <f>'4. mell.Önkorm'!E32-'24._önkorm_önként'!E32</f>
        <v>0</v>
      </c>
      <c r="F30" s="748">
        <f>'4. mell.Önkorm'!F32-'24._önkorm_önként'!F32</f>
        <v>0</v>
      </c>
      <c r="G30" s="748">
        <f>'4. mell.Önkorm'!G32-'24._önkorm_önként'!G32</f>
        <v>0</v>
      </c>
      <c r="H30" s="705">
        <f t="shared" si="2"/>
        <v>0</v>
      </c>
      <c r="I30" s="824">
        <f>'4. mell.Önkorm'!I32-'24._önkorm_önként'!I32</f>
        <v>0</v>
      </c>
      <c r="J30" s="705">
        <f>'4. mell.Önkorm'!J32-'24._önkorm_önként'!J32</f>
        <v>0</v>
      </c>
      <c r="K30" s="705">
        <f>'4. mell.Önkorm'!K32-'24._önkorm_önként'!K32</f>
        <v>0</v>
      </c>
      <c r="L30" s="705" t="e">
        <f>'4. mell.Önkorm'!L32-'24._önkorm_önként'!L32</f>
        <v>#DIV/0!</v>
      </c>
      <c r="P30" s="1263"/>
    </row>
    <row r="31" spans="1:16" s="61" customFormat="1" ht="12.2" customHeight="1" thickBot="1" x14ac:dyDescent="0.25">
      <c r="A31" s="13" t="s">
        <v>599</v>
      </c>
      <c r="B31" s="79" t="s">
        <v>572</v>
      </c>
      <c r="C31" s="1428">
        <f>C32+C34+C36+C37+C40</f>
        <v>2193433103</v>
      </c>
      <c r="D31" s="327">
        <f t="shared" ref="D31:K31" si="7">D32+D34+D36+D37+D40</f>
        <v>2131071830</v>
      </c>
      <c r="E31" s="712">
        <f t="shared" si="7"/>
        <v>0</v>
      </c>
      <c r="F31" s="712">
        <f t="shared" si="7"/>
        <v>0</v>
      </c>
      <c r="G31" s="712">
        <f t="shared" si="7"/>
        <v>0</v>
      </c>
      <c r="H31" s="81">
        <f t="shared" si="2"/>
        <v>-62361273</v>
      </c>
      <c r="I31" s="831">
        <f t="shared" si="7"/>
        <v>0</v>
      </c>
      <c r="J31" s="81">
        <f t="shared" si="7"/>
        <v>0</v>
      </c>
      <c r="K31" s="81">
        <f t="shared" si="7"/>
        <v>0</v>
      </c>
      <c r="L31" s="81" t="e">
        <f t="shared" ref="L31" si="8">L32+L34+L36+L37+L40</f>
        <v>#DIV/0!</v>
      </c>
      <c r="N31" s="61" t="s">
        <v>383</v>
      </c>
      <c r="P31" s="1263"/>
    </row>
    <row r="32" spans="1:16" s="61" customFormat="1" ht="12.2" customHeight="1" x14ac:dyDescent="0.2">
      <c r="A32" s="11" t="s">
        <v>97</v>
      </c>
      <c r="B32" s="916" t="s">
        <v>277</v>
      </c>
      <c r="C32" s="141">
        <f>'4. mell.Önkorm'!C34-'24._önkorm_önként'!C34-'24._önkorm_államig'!C33</f>
        <v>0</v>
      </c>
      <c r="D32" s="1681">
        <f>'4. mell.Önkorm'!D34-'24._önkorm_önként'!D34-'24._önkorm_államig'!D33</f>
        <v>0</v>
      </c>
      <c r="E32" s="749">
        <f>'4. mell.Önkorm'!E34-'24._önkorm_önként'!E34-'24._önkorm_államig'!E33</f>
        <v>0</v>
      </c>
      <c r="F32" s="749">
        <f>'4. mell.Önkorm'!F34-'24._önkorm_önként'!F34-'24._önkorm_államig'!F33</f>
        <v>0</v>
      </c>
      <c r="G32" s="749">
        <f>'4. mell.Önkorm'!G34-'24._önkorm_önként'!G34-'24._önkorm_államig'!G33</f>
        <v>0</v>
      </c>
      <c r="H32" s="82">
        <f>+D32-C32</f>
        <v>0</v>
      </c>
      <c r="I32" s="830">
        <f>'4. mell.Önkorm'!I34-'24._önkorm_önként'!I34</f>
        <v>0</v>
      </c>
      <c r="J32" s="82">
        <f>'4. mell.Önkorm'!J34-'24._önkorm_önként'!J34</f>
        <v>0</v>
      </c>
      <c r="K32" s="82">
        <f>'4. mell.Önkorm'!K34-'24._önkorm_önként'!K34</f>
        <v>0</v>
      </c>
      <c r="L32" s="82">
        <f>'4. mell.Önkorm'!L34-'24._önkorm_önként'!L34</f>
        <v>0</v>
      </c>
      <c r="P32" s="1263"/>
    </row>
    <row r="33" spans="1:16" s="61" customFormat="1" ht="12.2" customHeight="1" x14ac:dyDescent="0.2">
      <c r="A33" s="1355" t="s">
        <v>573</v>
      </c>
      <c r="B33" s="917" t="s">
        <v>229</v>
      </c>
      <c r="C33" s="531">
        <f>'4. mell.Önkorm'!C35-'24._önkorm_önként'!C35-'24._önkorm_államig'!C34</f>
        <v>0</v>
      </c>
      <c r="D33" s="1682">
        <f>'4. mell.Önkorm'!D35-'24._önkorm_önként'!D35-'24._önkorm_államig'!D34</f>
        <v>0</v>
      </c>
      <c r="E33" s="747">
        <f>'4. mell.Önkorm'!E35-'24._önkorm_önként'!E35-'24._önkorm_államig'!E34</f>
        <v>0</v>
      </c>
      <c r="F33" s="747">
        <f>'4. mell.Önkorm'!F35-'24._önkorm_önként'!F35-'24._önkorm_államig'!F34</f>
        <v>0</v>
      </c>
      <c r="G33" s="747">
        <f>'4. mell.Önkorm'!G35-'24._önkorm_önként'!G35-'24._önkorm_államig'!G34</f>
        <v>0</v>
      </c>
      <c r="H33" s="458">
        <f>+D33-C33</f>
        <v>0</v>
      </c>
      <c r="I33" s="822">
        <f>'4. mell.Önkorm'!I35-'24._önkorm_önként'!I35</f>
        <v>0</v>
      </c>
      <c r="J33" s="458">
        <f>'4. mell.Önkorm'!J35-'24._önkorm_önként'!J35</f>
        <v>0</v>
      </c>
      <c r="K33" s="458">
        <f>'4. mell.Önkorm'!K35-'24._önkorm_önként'!K35</f>
        <v>0</v>
      </c>
      <c r="L33" s="458">
        <f>'4. mell.Önkorm'!L35-'24._önkorm_önként'!L35</f>
        <v>0</v>
      </c>
      <c r="P33" s="1263"/>
    </row>
    <row r="34" spans="1:16" s="61" customFormat="1" ht="12.2" customHeight="1" x14ac:dyDescent="0.2">
      <c r="A34" s="1355" t="s">
        <v>98</v>
      </c>
      <c r="B34" s="916" t="s">
        <v>278</v>
      </c>
      <c r="C34" s="531">
        <f>'4. mell.Önkorm'!C36-'24._önkorm_önként'!C36-'24._önkorm_államig'!C35</f>
        <v>2193433103</v>
      </c>
      <c r="D34" s="456">
        <f>'4. mell.Önkorm'!D36-'24._önkorm_önként'!D36</f>
        <v>2131071830</v>
      </c>
      <c r="E34" s="747">
        <f>'4. mell.Önkorm'!E36-'24._önkorm_önként'!E36</f>
        <v>0</v>
      </c>
      <c r="F34" s="747">
        <f>'4. mell.Önkorm'!F36-'24._önkorm_önként'!F36</f>
        <v>0</v>
      </c>
      <c r="G34" s="747">
        <f>'4. mell.Önkorm'!G36-'24._önkorm_önként'!G36</f>
        <v>0</v>
      </c>
      <c r="H34" s="458">
        <f>+D34-C34</f>
        <v>-62361273</v>
      </c>
      <c r="I34" s="822">
        <f>'4. mell.Önkorm'!I36-'24._önkorm_önként'!I36</f>
        <v>0</v>
      </c>
      <c r="J34" s="458">
        <f>'4. mell.Önkorm'!J36-'24._önkorm_önként'!J36</f>
        <v>0</v>
      </c>
      <c r="K34" s="458">
        <f>'4. mell.Önkorm'!K36-'24._önkorm_önként'!K36</f>
        <v>0</v>
      </c>
      <c r="L34" s="458">
        <f>'4. mell.Önkorm'!L36-'24._önkorm_önként'!L36</f>
        <v>0</v>
      </c>
      <c r="P34" s="1263"/>
    </row>
    <row r="35" spans="1:16" s="61" customFormat="1" ht="12.2" customHeight="1" x14ac:dyDescent="0.2">
      <c r="A35" s="1355" t="s">
        <v>574</v>
      </c>
      <c r="B35" s="917" t="s">
        <v>279</v>
      </c>
      <c r="C35" s="531">
        <f>'4. mell.Önkorm'!C37-'24._önkorm_önként'!C37-'24._önkorm_államig'!C36</f>
        <v>2193433103</v>
      </c>
      <c r="D35" s="456">
        <f>'4. mell.Önkorm'!D37-'24._önkorm_önként'!D37-'24._önkorm_államig'!D36</f>
        <v>2131071830</v>
      </c>
      <c r="E35" s="747">
        <f>'4. mell.Önkorm'!E37-'24._önkorm_önként'!E37-'24._önkorm_államig'!E36</f>
        <v>0</v>
      </c>
      <c r="F35" s="747">
        <f>'4. mell.Önkorm'!F37-'24._önkorm_önként'!F37-'24._önkorm_államig'!F36</f>
        <v>0</v>
      </c>
      <c r="G35" s="747">
        <f>'4. mell.Önkorm'!G37-'24._önkorm_önként'!G37-'24._önkorm_államig'!G36</f>
        <v>0</v>
      </c>
      <c r="H35" s="458">
        <f>+D35-C35</f>
        <v>-62361273</v>
      </c>
      <c r="I35" s="822">
        <f>'4. mell.Önkorm'!I37-'24._önkorm_önként'!I37-'24._önkorm_államig'!I36</f>
        <v>0</v>
      </c>
      <c r="J35" s="458">
        <f>'4. mell.Önkorm'!J37-'24._önkorm_önként'!J37-'24._önkorm_államig'!J36</f>
        <v>0</v>
      </c>
      <c r="K35" s="458">
        <f>'4. mell.Önkorm'!K37-'24._önkorm_önként'!K37-'24._önkorm_államig'!K36</f>
        <v>0</v>
      </c>
      <c r="L35" s="458">
        <f>'4. mell.Önkorm'!L37-'24._önkorm_önként'!L37-'24._önkorm_államig'!L36</f>
        <v>0</v>
      </c>
      <c r="P35" s="1263"/>
    </row>
    <row r="36" spans="1:16" s="61" customFormat="1" ht="12.2" customHeight="1" x14ac:dyDescent="0.2">
      <c r="A36" s="1355" t="s">
        <v>105</v>
      </c>
      <c r="B36" s="917" t="s">
        <v>197</v>
      </c>
      <c r="C36" s="531">
        <f>'4. mell.Önkorm'!C38-'24._önkorm_önként'!C38-'24._önkorm_államig'!C37</f>
        <v>0</v>
      </c>
      <c r="D36" s="456">
        <f>'4. mell.Önkorm'!D38-'24._önkorm_önként'!D38</f>
        <v>0</v>
      </c>
      <c r="E36" s="747">
        <f>'4. mell.Önkorm'!E38-'24._önkorm_önként'!E38</f>
        <v>0</v>
      </c>
      <c r="F36" s="747">
        <f>'4. mell.Önkorm'!F38-'24._önkorm_önként'!F38</f>
        <v>0</v>
      </c>
      <c r="G36" s="747">
        <f>'4. mell.Önkorm'!G38-'24._önkorm_önként'!G38</f>
        <v>0</v>
      </c>
      <c r="H36" s="458">
        <f t="shared" si="2"/>
        <v>0</v>
      </c>
      <c r="I36" s="822">
        <f>'4. mell.Önkorm'!I38-'24._önkorm_önként'!I38</f>
        <v>0</v>
      </c>
      <c r="J36" s="458">
        <f>'4. mell.Önkorm'!J38-'24._önkorm_önként'!J38</f>
        <v>0</v>
      </c>
      <c r="K36" s="458">
        <f>'4. mell.Önkorm'!K38-'24._önkorm_önként'!K38</f>
        <v>0</v>
      </c>
      <c r="L36" s="458" t="e">
        <f>'4. mell.Önkorm'!L38-'24._önkorm_önként'!L38</f>
        <v>#DIV/0!</v>
      </c>
      <c r="P36" s="1263"/>
    </row>
    <row r="37" spans="1:16" s="61" customFormat="1" ht="12.2" customHeight="1" x14ac:dyDescent="0.2">
      <c r="A37" s="1355" t="s">
        <v>194</v>
      </c>
      <c r="B37" s="917" t="s">
        <v>198</v>
      </c>
      <c r="C37" s="531">
        <f>'4. mell.Önkorm'!C39-'24._önkorm_önként'!C39-'24._önkorm_államig'!C38</f>
        <v>0</v>
      </c>
      <c r="D37" s="456">
        <f>'4. mell.Önkorm'!D39-'24._önkorm_önként'!D39</f>
        <v>0</v>
      </c>
      <c r="E37" s="747">
        <f>'4. mell.Önkorm'!E39-'24._önkorm_önként'!E39</f>
        <v>0</v>
      </c>
      <c r="F37" s="747">
        <f>'4. mell.Önkorm'!F39-'24._önkorm_önként'!F39</f>
        <v>0</v>
      </c>
      <c r="G37" s="747">
        <f>'4. mell.Önkorm'!G39-'24._önkorm_önként'!G39</f>
        <v>0</v>
      </c>
      <c r="H37" s="458">
        <f t="shared" si="2"/>
        <v>0</v>
      </c>
      <c r="I37" s="822">
        <f>'4. mell.Önkorm'!I39-'24._önkorm_önként'!I39</f>
        <v>0</v>
      </c>
      <c r="J37" s="458">
        <f>'4. mell.Önkorm'!J39-'24._önkorm_önként'!J39</f>
        <v>0</v>
      </c>
      <c r="K37" s="458">
        <f>'4. mell.Önkorm'!K39-'24._önkorm_önként'!K39</f>
        <v>0</v>
      </c>
      <c r="L37" s="458">
        <f>'4. mell.Önkorm'!L39-'24._önkorm_önként'!L39</f>
        <v>0</v>
      </c>
      <c r="P37" s="1263"/>
    </row>
    <row r="38" spans="1:16" s="61" customFormat="1" ht="12.2" customHeight="1" x14ac:dyDescent="0.2">
      <c r="A38" s="1356" t="s">
        <v>321</v>
      </c>
      <c r="B38" s="917" t="s">
        <v>230</v>
      </c>
      <c r="C38" s="680">
        <f>'4. mell.Önkorm'!C40-'24._önkorm_önként'!C40-'24._önkorm_államig'!C39</f>
        <v>0</v>
      </c>
      <c r="D38" s="820">
        <f>'4. mell.Önkorm'!D40-'24._önkorm_önként'!D40</f>
        <v>0</v>
      </c>
      <c r="E38" s="748">
        <f>'4. mell.Önkorm'!E40-'24._önkorm_önként'!E40</f>
        <v>0</v>
      </c>
      <c r="F38" s="748">
        <f>'4. mell.Önkorm'!F40-'24._önkorm_önként'!F40</f>
        <v>0</v>
      </c>
      <c r="G38" s="748">
        <f>'4. mell.Önkorm'!G40-'24._önkorm_önként'!G40</f>
        <v>0</v>
      </c>
      <c r="H38" s="705">
        <f t="shared" si="2"/>
        <v>0</v>
      </c>
      <c r="I38" s="824">
        <f>'4. mell.Önkorm'!I40-'24._önkorm_önként'!I40</f>
        <v>0</v>
      </c>
      <c r="J38" s="705">
        <f>'4. mell.Önkorm'!J40-'24._önkorm_önként'!J40</f>
        <v>0</v>
      </c>
      <c r="K38" s="705">
        <f>'4. mell.Önkorm'!K40-'24._önkorm_önként'!K40</f>
        <v>0</v>
      </c>
      <c r="L38" s="705">
        <f>'4. mell.Önkorm'!L40-'24._önkorm_önként'!L40</f>
        <v>0</v>
      </c>
      <c r="P38" s="1263"/>
    </row>
    <row r="39" spans="1:16" s="61" customFormat="1" ht="12.2" customHeight="1" x14ac:dyDescent="0.2">
      <c r="A39" s="1356" t="s">
        <v>575</v>
      </c>
      <c r="B39" s="917" t="s">
        <v>671</v>
      </c>
      <c r="C39" s="680">
        <f>'4. mell.Önkorm'!C41-'24._önkorm_önként'!C41-'24._önkorm_államig'!C40</f>
        <v>0</v>
      </c>
      <c r="D39" s="820">
        <f>'4. mell.Önkorm'!D41-'24._önkorm_önként'!D41</f>
        <v>0</v>
      </c>
      <c r="E39" s="748">
        <f>'4. mell.Önkorm'!E41-'24._önkorm_önként'!E41</f>
        <v>0</v>
      </c>
      <c r="F39" s="748">
        <f>'4. mell.Önkorm'!F41-'24._önkorm_önként'!F41</f>
        <v>0</v>
      </c>
      <c r="G39" s="748">
        <f>'4. mell.Önkorm'!G41-'24._önkorm_önként'!G41</f>
        <v>0</v>
      </c>
      <c r="H39" s="705">
        <f t="shared" si="2"/>
        <v>0</v>
      </c>
      <c r="I39" s="824">
        <f>'4. mell.Önkorm'!I41-'24._önkorm_önként'!I41</f>
        <v>0</v>
      </c>
      <c r="J39" s="705">
        <f>'4. mell.Önkorm'!J41-'24._önkorm_önként'!J41</f>
        <v>0</v>
      </c>
      <c r="K39" s="705">
        <f>'4. mell.Önkorm'!K41-'24._önkorm_önként'!K41</f>
        <v>0</v>
      </c>
      <c r="L39" s="705" t="e">
        <f>'4. mell.Önkorm'!L41-'24._önkorm_önként'!L41</f>
        <v>#DIV/0!</v>
      </c>
      <c r="P39" s="1263"/>
    </row>
    <row r="40" spans="1:16" s="61" customFormat="1" ht="12.2" customHeight="1" thickBot="1" x14ac:dyDescent="0.25">
      <c r="A40" s="1356" t="s">
        <v>576</v>
      </c>
      <c r="B40" s="661" t="s">
        <v>117</v>
      </c>
      <c r="C40" s="680">
        <f>'4. mell.Önkorm'!C42-'24._önkorm_önként'!C42-'24._önkorm_államig'!C41</f>
        <v>0</v>
      </c>
      <c r="D40" s="820">
        <f>'4. mell.Önkorm'!D42-'24._önkorm_önként'!D42</f>
        <v>0</v>
      </c>
      <c r="E40" s="748">
        <f>'4. mell.Önkorm'!E42-'24._önkorm_önként'!E42</f>
        <v>0</v>
      </c>
      <c r="F40" s="748">
        <f>'4. mell.Önkorm'!F42-'24._önkorm_önként'!F42</f>
        <v>0</v>
      </c>
      <c r="G40" s="748">
        <f>'4. mell.Önkorm'!G42-'24._önkorm_önként'!G42</f>
        <v>0</v>
      </c>
      <c r="H40" s="705">
        <f t="shared" si="2"/>
        <v>0</v>
      </c>
      <c r="I40" s="824">
        <f>'4. mell.Önkorm'!I42-'24._önkorm_önként'!I42</f>
        <v>0</v>
      </c>
      <c r="J40" s="705">
        <f>'4. mell.Önkorm'!J42-'24._önkorm_önként'!J42</f>
        <v>0</v>
      </c>
      <c r="K40" s="705">
        <f>'4. mell.Önkorm'!K42-'24._önkorm_önként'!K42</f>
        <v>0</v>
      </c>
      <c r="L40" s="705">
        <f>'4. mell.Önkorm'!L42-'24._önkorm_önként'!L42</f>
        <v>0</v>
      </c>
      <c r="P40" s="1263"/>
    </row>
    <row r="41" spans="1:16" s="61" customFormat="1" ht="12.2" customHeight="1" thickBot="1" x14ac:dyDescent="0.25">
      <c r="A41" s="13" t="s">
        <v>15</v>
      </c>
      <c r="B41" s="79" t="s">
        <v>600</v>
      </c>
      <c r="C41" s="139">
        <f>SUM(C42:C52)</f>
        <v>305685986</v>
      </c>
      <c r="D41" s="326">
        <f t="shared" ref="D41:K41" si="9">SUM(D42:D52)</f>
        <v>305685986</v>
      </c>
      <c r="E41" s="745">
        <f t="shared" si="9"/>
        <v>0</v>
      </c>
      <c r="F41" s="745">
        <f t="shared" si="9"/>
        <v>0</v>
      </c>
      <c r="G41" s="745">
        <f t="shared" si="9"/>
        <v>0</v>
      </c>
      <c r="H41" s="32">
        <f t="shared" si="2"/>
        <v>0</v>
      </c>
      <c r="I41" s="823">
        <f t="shared" si="9"/>
        <v>0</v>
      </c>
      <c r="J41" s="32">
        <f t="shared" si="9"/>
        <v>0</v>
      </c>
      <c r="K41" s="32">
        <f t="shared" si="9"/>
        <v>0</v>
      </c>
      <c r="L41" s="32" t="e">
        <f t="shared" ref="L41" si="10">SUM(L42:L52)</f>
        <v>#DIV/0!</v>
      </c>
      <c r="P41" s="1263"/>
    </row>
    <row r="42" spans="1:16" s="61" customFormat="1" ht="12.2" customHeight="1" x14ac:dyDescent="0.2">
      <c r="A42" s="11" t="s">
        <v>99</v>
      </c>
      <c r="B42" s="916" t="s">
        <v>142</v>
      </c>
      <c r="C42" s="140">
        <f>'4. mell.Önkorm'!C44-'24._önkorm_önként'!C44</f>
        <v>0</v>
      </c>
      <c r="D42" s="324">
        <f>'4. mell.Önkorm'!D44-'24._önkorm_önként'!D44</f>
        <v>0</v>
      </c>
      <c r="E42" s="746">
        <f>'4. mell.Önkorm'!E44-'24._önkorm_önként'!E44</f>
        <v>0</v>
      </c>
      <c r="F42" s="746">
        <f>'4. mell.Önkorm'!F44-'24._önkorm_önként'!F44</f>
        <v>0</v>
      </c>
      <c r="G42" s="746">
        <f>'4. mell.Önkorm'!G44-'24._önkorm_önként'!G44</f>
        <v>0</v>
      </c>
      <c r="H42" s="15">
        <f t="shared" si="2"/>
        <v>0</v>
      </c>
      <c r="I42" s="821">
        <f>'4. mell.Önkorm'!I44-'24._önkorm_önként'!I44</f>
        <v>0</v>
      </c>
      <c r="J42" s="15">
        <f>'4. mell.Önkorm'!J44-'24._önkorm_önként'!J44</f>
        <v>0</v>
      </c>
      <c r="K42" s="15">
        <f>'4. mell.Önkorm'!K44-'24._önkorm_önként'!K44</f>
        <v>0</v>
      </c>
      <c r="L42" s="15" t="e">
        <f>'4. mell.Önkorm'!L44-'24._önkorm_önként'!L44</f>
        <v>#DIV/0!</v>
      </c>
      <c r="P42" s="1263"/>
    </row>
    <row r="43" spans="1:16" s="61" customFormat="1" ht="12.2" customHeight="1" x14ac:dyDescent="0.2">
      <c r="A43" s="1355" t="s">
        <v>100</v>
      </c>
      <c r="B43" s="917" t="s">
        <v>143</v>
      </c>
      <c r="C43" s="531">
        <f>'4. mell.Önkorm'!C45-'24._önkorm_önként'!C45</f>
        <v>19361400</v>
      </c>
      <c r="D43" s="456">
        <f>'4. mell.Önkorm'!D45-'24._önkorm_önként'!D45</f>
        <v>19361400</v>
      </c>
      <c r="E43" s="747">
        <f>'4. mell.Önkorm'!E45-'24._önkorm_önként'!E45</f>
        <v>0</v>
      </c>
      <c r="F43" s="747">
        <f>'4. mell.Önkorm'!F45-'24._önkorm_önként'!F45</f>
        <v>0</v>
      </c>
      <c r="G43" s="747">
        <f>'4. mell.Önkorm'!G45-'24._önkorm_önként'!G45</f>
        <v>0</v>
      </c>
      <c r="H43" s="458">
        <f t="shared" si="2"/>
        <v>0</v>
      </c>
      <c r="I43" s="822">
        <f>'4. mell.Önkorm'!I45-'24._önkorm_önként'!I45</f>
        <v>0</v>
      </c>
      <c r="J43" s="458">
        <f>'4. mell.Önkorm'!J45-'24._önkorm_önként'!J45</f>
        <v>0</v>
      </c>
      <c r="K43" s="458">
        <f>'4. mell.Önkorm'!K45-'24._önkorm_önként'!K45</f>
        <v>0</v>
      </c>
      <c r="L43" s="458">
        <f>'4. mell.Önkorm'!L45-'24._önkorm_önként'!L45</f>
        <v>0</v>
      </c>
      <c r="P43" s="1263"/>
    </row>
    <row r="44" spans="1:16" s="61" customFormat="1" ht="12.2" customHeight="1" x14ac:dyDescent="0.2">
      <c r="A44" s="1355" t="s">
        <v>163</v>
      </c>
      <c r="B44" s="917" t="s">
        <v>273</v>
      </c>
      <c r="C44" s="531">
        <f>'4. mell.Önkorm'!C46-'24._önkorm_önként'!C46</f>
        <v>3371212</v>
      </c>
      <c r="D44" s="456">
        <f>'4. mell.Önkorm'!D46-'24._önkorm_önként'!D46</f>
        <v>3371212</v>
      </c>
      <c r="E44" s="747">
        <f>'4. mell.Önkorm'!E46-'24._önkorm_önként'!E46</f>
        <v>0</v>
      </c>
      <c r="F44" s="747">
        <f>'4. mell.Önkorm'!F46-'24._önkorm_önként'!F46</f>
        <v>0</v>
      </c>
      <c r="G44" s="747">
        <f>'4. mell.Önkorm'!G46-'24._önkorm_önként'!G46</f>
        <v>0</v>
      </c>
      <c r="H44" s="458">
        <f t="shared" si="2"/>
        <v>0</v>
      </c>
      <c r="I44" s="822">
        <f>'4. mell.Önkorm'!I46-'24._önkorm_önként'!I46</f>
        <v>0</v>
      </c>
      <c r="J44" s="458">
        <f>'4. mell.Önkorm'!J46-'24._önkorm_önként'!J46</f>
        <v>0</v>
      </c>
      <c r="K44" s="458">
        <f>'4. mell.Önkorm'!K46-'24._önkorm_önként'!K46</f>
        <v>0</v>
      </c>
      <c r="L44" s="458">
        <f>'4. mell.Önkorm'!L46-'24._önkorm_önként'!L46</f>
        <v>0</v>
      </c>
      <c r="P44" s="1263"/>
    </row>
    <row r="45" spans="1:16" s="61" customFormat="1" ht="12.2" customHeight="1" x14ac:dyDescent="0.2">
      <c r="A45" s="1355" t="s">
        <v>199</v>
      </c>
      <c r="B45" s="917" t="s">
        <v>145</v>
      </c>
      <c r="C45" s="531">
        <f>'4. mell.Önkorm'!C47-'24._önkorm_önként'!C47</f>
        <v>77447311</v>
      </c>
      <c r="D45" s="456">
        <f>'4. mell.Önkorm'!D47-'24._önkorm_önként'!D47</f>
        <v>77447311</v>
      </c>
      <c r="E45" s="747">
        <f>'4. mell.Önkorm'!E47-'24._önkorm_önként'!E47</f>
        <v>0</v>
      </c>
      <c r="F45" s="747">
        <f>'4. mell.Önkorm'!F47-'24._önkorm_önként'!F47</f>
        <v>0</v>
      </c>
      <c r="G45" s="747">
        <f>'4. mell.Önkorm'!G47-'24._önkorm_önként'!G47</f>
        <v>0</v>
      </c>
      <c r="H45" s="458">
        <f t="shared" si="2"/>
        <v>0</v>
      </c>
      <c r="I45" s="822">
        <f>'4. mell.Önkorm'!I47-'24._önkorm_önként'!I47</f>
        <v>0</v>
      </c>
      <c r="J45" s="458">
        <f>'4. mell.Önkorm'!J47-'24._önkorm_önként'!J47</f>
        <v>0</v>
      </c>
      <c r="K45" s="458">
        <f>'4. mell.Önkorm'!K47-'24._önkorm_önként'!K47</f>
        <v>0</v>
      </c>
      <c r="L45" s="458">
        <f>'4. mell.Önkorm'!L47-'24._önkorm_önként'!L47</f>
        <v>0</v>
      </c>
      <c r="P45" s="1263"/>
    </row>
    <row r="46" spans="1:16" s="61" customFormat="1" ht="12.2" customHeight="1" x14ac:dyDescent="0.2">
      <c r="A46" s="1355" t="s">
        <v>281</v>
      </c>
      <c r="B46" s="917" t="s">
        <v>147</v>
      </c>
      <c r="C46" s="531">
        <f>'4. mell.Önkorm'!C48-'24._önkorm_önként'!C48</f>
        <v>0</v>
      </c>
      <c r="D46" s="456">
        <f>'4. mell.Önkorm'!D48-'24._önkorm_önként'!D48</f>
        <v>0</v>
      </c>
      <c r="E46" s="747">
        <f>'4. mell.Önkorm'!E48-'24._önkorm_önként'!E48</f>
        <v>0</v>
      </c>
      <c r="F46" s="747">
        <f>'4. mell.Önkorm'!F48-'24._önkorm_önként'!F48</f>
        <v>0</v>
      </c>
      <c r="G46" s="747">
        <f>'4. mell.Önkorm'!G48-'24._önkorm_önként'!G48</f>
        <v>0</v>
      </c>
      <c r="H46" s="458">
        <f t="shared" si="2"/>
        <v>0</v>
      </c>
      <c r="I46" s="822">
        <f>'4. mell.Önkorm'!I48-'24._önkorm_önként'!I48</f>
        <v>0</v>
      </c>
      <c r="J46" s="458">
        <f>'4. mell.Önkorm'!J48-'24._önkorm_önként'!J48</f>
        <v>0</v>
      </c>
      <c r="K46" s="458">
        <f>'4. mell.Önkorm'!K48-'24._önkorm_önként'!K48</f>
        <v>0</v>
      </c>
      <c r="L46" s="458" t="e">
        <f>'4. mell.Önkorm'!L48-'24._önkorm_önként'!L48</f>
        <v>#DIV/0!</v>
      </c>
      <c r="P46" s="1263"/>
    </row>
    <row r="47" spans="1:16" s="61" customFormat="1" ht="12.2" customHeight="1" x14ac:dyDescent="0.2">
      <c r="A47" s="1355" t="s">
        <v>577</v>
      </c>
      <c r="B47" s="917" t="s">
        <v>202</v>
      </c>
      <c r="C47" s="531">
        <f>'4. mell.Önkorm'!C49-'24._önkorm_önként'!C49</f>
        <v>50565363</v>
      </c>
      <c r="D47" s="456">
        <f>'4. mell.Önkorm'!D49-'24._önkorm_önként'!D49</f>
        <v>50565363</v>
      </c>
      <c r="E47" s="747">
        <f>'4. mell.Önkorm'!E49-'24._önkorm_önként'!E49</f>
        <v>0</v>
      </c>
      <c r="F47" s="747">
        <f>'4. mell.Önkorm'!F49-'24._önkorm_önként'!F49</f>
        <v>0</v>
      </c>
      <c r="G47" s="747">
        <f>'4. mell.Önkorm'!G49-'24._önkorm_önként'!G49</f>
        <v>0</v>
      </c>
      <c r="H47" s="458">
        <f t="shared" si="2"/>
        <v>0</v>
      </c>
      <c r="I47" s="822">
        <f>'4. mell.Önkorm'!I49-'24._önkorm_önként'!I49</f>
        <v>0</v>
      </c>
      <c r="J47" s="458">
        <f>'4. mell.Önkorm'!J49-'24._önkorm_önként'!J49</f>
        <v>0</v>
      </c>
      <c r="K47" s="458">
        <f>'4. mell.Önkorm'!K49-'24._önkorm_önként'!K49</f>
        <v>0</v>
      </c>
      <c r="L47" s="458">
        <f>'4. mell.Önkorm'!L49-'24._önkorm_önként'!L49</f>
        <v>0</v>
      </c>
      <c r="P47" s="1263"/>
    </row>
    <row r="48" spans="1:16" s="61" customFormat="1" ht="12.2" customHeight="1" x14ac:dyDescent="0.2">
      <c r="A48" s="1355" t="s">
        <v>578</v>
      </c>
      <c r="B48" s="917" t="s">
        <v>203</v>
      </c>
      <c r="C48" s="531">
        <f>'4. mell.Önkorm'!C50-'24._önkorm_önként'!C50</f>
        <v>0</v>
      </c>
      <c r="D48" s="456">
        <f>'4. mell.Önkorm'!D50-'24._önkorm_önként'!D50</f>
        <v>0</v>
      </c>
      <c r="E48" s="747">
        <f>'4. mell.Önkorm'!E50-'24._önkorm_önként'!E50</f>
        <v>0</v>
      </c>
      <c r="F48" s="747">
        <f>'4. mell.Önkorm'!F50-'24._önkorm_önként'!F50</f>
        <v>0</v>
      </c>
      <c r="G48" s="747">
        <f>'4. mell.Önkorm'!G50-'24._önkorm_önként'!G50</f>
        <v>0</v>
      </c>
      <c r="H48" s="458">
        <f t="shared" si="2"/>
        <v>0</v>
      </c>
      <c r="I48" s="822">
        <f>'4. mell.Önkorm'!I50-'24._önkorm_önként'!I50</f>
        <v>0</v>
      </c>
      <c r="J48" s="458">
        <f>'4. mell.Önkorm'!J50-'24._önkorm_önként'!J50</f>
        <v>0</v>
      </c>
      <c r="K48" s="458">
        <f>'4. mell.Önkorm'!K50-'24._önkorm_önként'!K50</f>
        <v>0</v>
      </c>
      <c r="L48" s="458" t="e">
        <f>'4. mell.Önkorm'!L50-'24._önkorm_önként'!L50</f>
        <v>#DIV/0!</v>
      </c>
      <c r="P48" s="1263"/>
    </row>
    <row r="49" spans="1:16" s="61" customFormat="1" ht="12.2" customHeight="1" x14ac:dyDescent="0.2">
      <c r="A49" s="1355" t="s">
        <v>579</v>
      </c>
      <c r="B49" s="917" t="s">
        <v>301</v>
      </c>
      <c r="C49" s="531">
        <f>'4. mell.Önkorm'!C51-'24._önkorm_önként'!C51</f>
        <v>153528700</v>
      </c>
      <c r="D49" s="456">
        <f>'4. mell.Önkorm'!D51-'24._önkorm_önként'!D51</f>
        <v>153528700</v>
      </c>
      <c r="E49" s="747">
        <f>'4. mell.Önkorm'!E51-'24._önkorm_önként'!E51</f>
        <v>0</v>
      </c>
      <c r="F49" s="747">
        <f>'4. mell.Önkorm'!F51-'24._önkorm_önként'!F51</f>
        <v>0</v>
      </c>
      <c r="G49" s="747">
        <f>'4. mell.Önkorm'!G51-'24._önkorm_önként'!G51</f>
        <v>0</v>
      </c>
      <c r="H49" s="458">
        <f t="shared" si="2"/>
        <v>0</v>
      </c>
      <c r="I49" s="822">
        <f>'4. mell.Önkorm'!I51-'24._önkorm_önként'!I51</f>
        <v>0</v>
      </c>
      <c r="J49" s="458">
        <f>'4. mell.Önkorm'!J51-'24._önkorm_önként'!J51</f>
        <v>0</v>
      </c>
      <c r="K49" s="458">
        <f>'4. mell.Önkorm'!K51-'24._önkorm_önként'!K51</f>
        <v>0</v>
      </c>
      <c r="L49" s="458">
        <f>'4. mell.Önkorm'!L51-'24._önkorm_önként'!L51</f>
        <v>0</v>
      </c>
      <c r="P49" s="1263"/>
    </row>
    <row r="50" spans="1:16" s="61" customFormat="1" ht="12.2" customHeight="1" x14ac:dyDescent="0.2">
      <c r="A50" s="1355" t="s">
        <v>580</v>
      </c>
      <c r="B50" s="917" t="s">
        <v>154</v>
      </c>
      <c r="C50" s="532">
        <f>'4. mell.Önkorm'!C52-'24._önkorm_önként'!C52</f>
        <v>0</v>
      </c>
      <c r="D50" s="457">
        <f>'4. mell.Önkorm'!D52-'24._önkorm_önként'!D52</f>
        <v>0</v>
      </c>
      <c r="E50" s="752">
        <f>'4. mell.Önkorm'!E52-'24._önkorm_önként'!E52</f>
        <v>0</v>
      </c>
      <c r="F50" s="752">
        <f>'4. mell.Önkorm'!F52-'24._önkorm_önként'!F52</f>
        <v>0</v>
      </c>
      <c r="G50" s="752">
        <f>'4. mell.Önkorm'!G52-'24._önkorm_önként'!G52</f>
        <v>0</v>
      </c>
      <c r="H50" s="459">
        <f t="shared" si="2"/>
        <v>0</v>
      </c>
      <c r="I50" s="868">
        <f>'4. mell.Önkorm'!I52-'24._önkorm_önként'!I52</f>
        <v>0</v>
      </c>
      <c r="J50" s="459">
        <f>'4. mell.Önkorm'!J52-'24._önkorm_önként'!J52</f>
        <v>0</v>
      </c>
      <c r="K50" s="459">
        <f>'4. mell.Önkorm'!K52-'24._önkorm_önként'!K52</f>
        <v>0</v>
      </c>
      <c r="L50" s="459" t="e">
        <f>'4. mell.Önkorm'!L52-'24._önkorm_önként'!L52</f>
        <v>#DIV/0!</v>
      </c>
      <c r="P50" s="1263"/>
    </row>
    <row r="51" spans="1:16" s="61" customFormat="1" ht="12.2" customHeight="1" x14ac:dyDescent="0.2">
      <c r="A51" s="1356" t="s">
        <v>581</v>
      </c>
      <c r="B51" s="661" t="s">
        <v>274</v>
      </c>
      <c r="C51" s="1429">
        <f>'4. mell.Önkorm'!C53-'24._önkorm_önként'!C53</f>
        <v>0</v>
      </c>
      <c r="D51" s="863">
        <f>'4. mell.Önkorm'!D53-'24._önkorm_önként'!D53</f>
        <v>0</v>
      </c>
      <c r="E51" s="750">
        <f>'4. mell.Önkorm'!E53-'24._önkorm_önként'!E53</f>
        <v>0</v>
      </c>
      <c r="F51" s="750">
        <f>'4. mell.Önkorm'!F53-'24._önkorm_önként'!F53</f>
        <v>0</v>
      </c>
      <c r="G51" s="750">
        <f>'4. mell.Önkorm'!G53-'24._önkorm_önként'!G53</f>
        <v>0</v>
      </c>
      <c r="H51" s="706">
        <f t="shared" si="2"/>
        <v>0</v>
      </c>
      <c r="I51" s="869">
        <f>'4. mell.Önkorm'!I53-'24._önkorm_önként'!I53</f>
        <v>0</v>
      </c>
      <c r="J51" s="706">
        <f>'4. mell.Önkorm'!J53-'24._önkorm_önként'!J53</f>
        <v>0</v>
      </c>
      <c r="K51" s="706">
        <f>'4. mell.Önkorm'!K53-'24._önkorm_önként'!K53</f>
        <v>0</v>
      </c>
      <c r="L51" s="706" t="e">
        <f>'4. mell.Önkorm'!L53-'24._önkorm_önként'!L53</f>
        <v>#DIV/0!</v>
      </c>
      <c r="P51" s="1263"/>
    </row>
    <row r="52" spans="1:16" s="61" customFormat="1" ht="12.2" customHeight="1" thickBot="1" x14ac:dyDescent="0.25">
      <c r="A52" s="1356" t="s">
        <v>582</v>
      </c>
      <c r="B52" s="661" t="s">
        <v>156</v>
      </c>
      <c r="C52" s="1429">
        <f>'4. mell.Önkorm'!C54-'24._önkorm_önként'!C54</f>
        <v>1412000</v>
      </c>
      <c r="D52" s="863">
        <f>'4. mell.Önkorm'!D54-'24._önkorm_önként'!D54</f>
        <v>1412000</v>
      </c>
      <c r="E52" s="750">
        <f>'4. mell.Önkorm'!E54-'24._önkorm_önként'!E54</f>
        <v>0</v>
      </c>
      <c r="F52" s="750">
        <f>'4. mell.Önkorm'!F54-'24._önkorm_önként'!F54</f>
        <v>0</v>
      </c>
      <c r="G52" s="750">
        <f>'4. mell.Önkorm'!G54-'24._önkorm_önként'!G54</f>
        <v>0</v>
      </c>
      <c r="H52" s="706">
        <f t="shared" si="2"/>
        <v>0</v>
      </c>
      <c r="I52" s="869">
        <f>'4. mell.Önkorm'!I54-'24._önkorm_önként'!I54</f>
        <v>0</v>
      </c>
      <c r="J52" s="706">
        <f>'4. mell.Önkorm'!J54-'24._önkorm_önként'!J54</f>
        <v>0</v>
      </c>
      <c r="K52" s="706">
        <f>'4. mell.Önkorm'!K54-'24._önkorm_önként'!K54</f>
        <v>0</v>
      </c>
      <c r="L52" s="706">
        <f>'4. mell.Önkorm'!L54-'24._önkorm_önként'!L54</f>
        <v>0</v>
      </c>
      <c r="P52" s="1263"/>
    </row>
    <row r="53" spans="1:16" s="61" customFormat="1" ht="12.2" customHeight="1" thickBot="1" x14ac:dyDescent="0.25">
      <c r="A53" s="13" t="s">
        <v>16</v>
      </c>
      <c r="B53" s="79" t="s">
        <v>583</v>
      </c>
      <c r="C53" s="139">
        <f>SUM(C54:C58)</f>
        <v>93214000</v>
      </c>
      <c r="D53" s="326">
        <f t="shared" ref="D53:K53" si="11">SUM(D54:D58)</f>
        <v>93214000</v>
      </c>
      <c r="E53" s="745">
        <f t="shared" si="11"/>
        <v>0</v>
      </c>
      <c r="F53" s="745">
        <f t="shared" si="11"/>
        <v>0</v>
      </c>
      <c r="G53" s="745">
        <f t="shared" si="11"/>
        <v>0</v>
      </c>
      <c r="H53" s="32">
        <f t="shared" si="2"/>
        <v>0</v>
      </c>
      <c r="I53" s="823">
        <f t="shared" si="11"/>
        <v>0</v>
      </c>
      <c r="J53" s="32">
        <f t="shared" si="11"/>
        <v>0</v>
      </c>
      <c r="K53" s="32">
        <f t="shared" si="11"/>
        <v>0</v>
      </c>
      <c r="L53" s="32" t="e">
        <f t="shared" ref="L53" si="12">SUM(L54:L58)</f>
        <v>#DIV/0!</v>
      </c>
      <c r="P53" s="1263"/>
    </row>
    <row r="54" spans="1:16" s="61" customFormat="1" ht="12.2" customHeight="1" x14ac:dyDescent="0.2">
      <c r="A54" s="11" t="s">
        <v>88</v>
      </c>
      <c r="B54" s="916" t="s">
        <v>166</v>
      </c>
      <c r="C54" s="142">
        <f>'4. mell.Önkorm'!C56-'24._önkorm_önként'!C56</f>
        <v>0</v>
      </c>
      <c r="D54" s="346">
        <f>'4. mell.Önkorm'!D56-'24._önkorm_önként'!D56</f>
        <v>0</v>
      </c>
      <c r="E54" s="751">
        <f>'4. mell.Önkorm'!E56-'24._önkorm_önként'!E56</f>
        <v>0</v>
      </c>
      <c r="F54" s="751">
        <f>'4. mell.Önkorm'!F56-'24._önkorm_önként'!F56</f>
        <v>0</v>
      </c>
      <c r="G54" s="751">
        <f>'4. mell.Önkorm'!G56-'24._önkorm_önként'!G56</f>
        <v>0</v>
      </c>
      <c r="H54" s="27">
        <f t="shared" si="2"/>
        <v>0</v>
      </c>
      <c r="I54" s="870">
        <f>'4. mell.Önkorm'!I56-'24._önkorm_önként'!I56</f>
        <v>0</v>
      </c>
      <c r="J54" s="27">
        <f>'4. mell.Önkorm'!J56-'24._önkorm_önként'!J56</f>
        <v>0</v>
      </c>
      <c r="K54" s="27">
        <f>'4. mell.Önkorm'!K56-'24._önkorm_önként'!K56</f>
        <v>0</v>
      </c>
      <c r="L54" s="27" t="e">
        <f>'4. mell.Önkorm'!L56-'24._önkorm_önként'!L56</f>
        <v>#DIV/0!</v>
      </c>
      <c r="P54" s="1263"/>
    </row>
    <row r="55" spans="1:16" s="61" customFormat="1" ht="12.2" customHeight="1" x14ac:dyDescent="0.2">
      <c r="A55" s="1355" t="s">
        <v>101</v>
      </c>
      <c r="B55" s="917" t="s">
        <v>167</v>
      </c>
      <c r="C55" s="532">
        <f>'4. mell.Önkorm'!C57-'24._önkorm_önként'!C57</f>
        <v>93214000</v>
      </c>
      <c r="D55" s="457">
        <f>'4. mell.Önkorm'!D57-'24._önkorm_önként'!D57</f>
        <v>93214000</v>
      </c>
      <c r="E55" s="752">
        <f>'4. mell.Önkorm'!E57-'24._önkorm_önként'!E57</f>
        <v>0</v>
      </c>
      <c r="F55" s="752">
        <f>'4. mell.Önkorm'!F57-'24._önkorm_önként'!F57</f>
        <v>0</v>
      </c>
      <c r="G55" s="752">
        <f>'4. mell.Önkorm'!G57-'24._önkorm_önként'!G57</f>
        <v>0</v>
      </c>
      <c r="H55" s="459">
        <f t="shared" si="2"/>
        <v>0</v>
      </c>
      <c r="I55" s="868">
        <f>'4. mell.Önkorm'!I57-'24._önkorm_önként'!I57</f>
        <v>0</v>
      </c>
      <c r="J55" s="459">
        <f>'4. mell.Önkorm'!J57-'24._önkorm_önként'!J57</f>
        <v>0</v>
      </c>
      <c r="K55" s="459">
        <f>'4. mell.Önkorm'!K57-'24._önkorm_önként'!K57</f>
        <v>0</v>
      </c>
      <c r="L55" s="459">
        <f>'4. mell.Önkorm'!L57-'24._önkorm_önként'!L57</f>
        <v>0</v>
      </c>
      <c r="P55" s="1263"/>
    </row>
    <row r="56" spans="1:16" s="61" customFormat="1" ht="12.2" customHeight="1" x14ac:dyDescent="0.2">
      <c r="A56" s="1355" t="s">
        <v>102</v>
      </c>
      <c r="B56" s="917" t="s">
        <v>168</v>
      </c>
      <c r="C56" s="532">
        <f>'4. mell.Önkorm'!C58-'24._önkorm_önként'!C58</f>
        <v>0</v>
      </c>
      <c r="D56" s="457">
        <f>'4. mell.Önkorm'!D58-'24._önkorm_önként'!D58</f>
        <v>0</v>
      </c>
      <c r="E56" s="752">
        <f>'4. mell.Önkorm'!E58-'24._önkorm_önként'!E58</f>
        <v>0</v>
      </c>
      <c r="F56" s="752">
        <f>'4. mell.Önkorm'!F58-'24._önkorm_önként'!F58</f>
        <v>0</v>
      </c>
      <c r="G56" s="752">
        <f>'4. mell.Önkorm'!G58-'24._önkorm_önként'!G58</f>
        <v>0</v>
      </c>
      <c r="H56" s="459">
        <f t="shared" si="2"/>
        <v>0</v>
      </c>
      <c r="I56" s="868">
        <f>'4. mell.Önkorm'!I58-'24._önkorm_önként'!I58</f>
        <v>0</v>
      </c>
      <c r="J56" s="459">
        <f>'4. mell.Önkorm'!J58-'24._önkorm_önként'!J58</f>
        <v>0</v>
      </c>
      <c r="K56" s="459">
        <f>'4. mell.Önkorm'!K58-'24._önkorm_önként'!K58</f>
        <v>0</v>
      </c>
      <c r="L56" s="459" t="e">
        <f>'4. mell.Önkorm'!L58-'24._önkorm_önként'!L58</f>
        <v>#DIV/0!</v>
      </c>
      <c r="P56" s="1263"/>
    </row>
    <row r="57" spans="1:16" s="61" customFormat="1" ht="12.2" customHeight="1" x14ac:dyDescent="0.2">
      <c r="A57" s="1355" t="s">
        <v>200</v>
      </c>
      <c r="B57" s="917" t="s">
        <v>206</v>
      </c>
      <c r="C57" s="532">
        <f>'4. mell.Önkorm'!C59-'24._önkorm_önként'!C59</f>
        <v>0</v>
      </c>
      <c r="D57" s="457">
        <f>'4. mell.Önkorm'!D59-'24._önkorm_önként'!D59</f>
        <v>0</v>
      </c>
      <c r="E57" s="752">
        <f>'4. mell.Önkorm'!E59-'24._önkorm_önként'!E59</f>
        <v>0</v>
      </c>
      <c r="F57" s="752">
        <f>'4. mell.Önkorm'!F59-'24._önkorm_önként'!F59</f>
        <v>0</v>
      </c>
      <c r="G57" s="752">
        <f>'4. mell.Önkorm'!G59-'24._önkorm_önként'!G59</f>
        <v>0</v>
      </c>
      <c r="H57" s="459">
        <f t="shared" si="2"/>
        <v>0</v>
      </c>
      <c r="I57" s="868">
        <f>'4. mell.Önkorm'!I59-'24._önkorm_önként'!I59</f>
        <v>0</v>
      </c>
      <c r="J57" s="459">
        <f>'4. mell.Önkorm'!J59-'24._önkorm_önként'!J59</f>
        <v>0</v>
      </c>
      <c r="K57" s="459">
        <f>'4. mell.Önkorm'!K59-'24._önkorm_önként'!K59</f>
        <v>0</v>
      </c>
      <c r="L57" s="459" t="e">
        <f>'4. mell.Önkorm'!L59-'24._önkorm_önként'!L59</f>
        <v>#DIV/0!</v>
      </c>
      <c r="P57" s="1263"/>
    </row>
    <row r="58" spans="1:16" s="61" customFormat="1" ht="12.2" customHeight="1" thickBot="1" x14ac:dyDescent="0.25">
      <c r="A58" s="1356" t="s">
        <v>201</v>
      </c>
      <c r="B58" s="661" t="s">
        <v>208</v>
      </c>
      <c r="C58" s="1429">
        <f>'4. mell.Önkorm'!C60-'24._önkorm_önként'!C60</f>
        <v>0</v>
      </c>
      <c r="D58" s="863">
        <f>'4. mell.Önkorm'!D60-'24._önkorm_önként'!D60</f>
        <v>0</v>
      </c>
      <c r="E58" s="750">
        <f>'4. mell.Önkorm'!E60-'24._önkorm_önként'!E60</f>
        <v>0</v>
      </c>
      <c r="F58" s="750">
        <f>'4. mell.Önkorm'!F60-'24._önkorm_önként'!F60</f>
        <v>0</v>
      </c>
      <c r="G58" s="750">
        <f>'4. mell.Önkorm'!G60-'24._önkorm_önként'!G60</f>
        <v>0</v>
      </c>
      <c r="H58" s="706">
        <f t="shared" si="2"/>
        <v>0</v>
      </c>
      <c r="I58" s="869">
        <f>'4. mell.Önkorm'!I60-'24._önkorm_önként'!I60</f>
        <v>0</v>
      </c>
      <c r="J58" s="706">
        <f>'4. mell.Önkorm'!J60-'24._önkorm_önként'!J60</f>
        <v>0</v>
      </c>
      <c r="K58" s="706">
        <f>'4. mell.Önkorm'!K60-'24._önkorm_önként'!K60</f>
        <v>0</v>
      </c>
      <c r="L58" s="706" t="e">
        <f>'4. mell.Önkorm'!L60-'24._önkorm_önként'!L60</f>
        <v>#DIV/0!</v>
      </c>
      <c r="P58" s="1263"/>
    </row>
    <row r="59" spans="1:16" s="61" customFormat="1" ht="12.2" customHeight="1" thickBot="1" x14ac:dyDescent="0.25">
      <c r="A59" s="13" t="s">
        <v>17</v>
      </c>
      <c r="B59" s="79" t="s">
        <v>601</v>
      </c>
      <c r="C59" s="139">
        <f>SUM(C60:C61)</f>
        <v>500000</v>
      </c>
      <c r="D59" s="326">
        <f t="shared" ref="D59:K59" si="13">SUM(D60:D61)</f>
        <v>500000</v>
      </c>
      <c r="E59" s="745">
        <f t="shared" si="13"/>
        <v>0</v>
      </c>
      <c r="F59" s="745">
        <f t="shared" si="13"/>
        <v>0</v>
      </c>
      <c r="G59" s="745">
        <f t="shared" si="13"/>
        <v>0</v>
      </c>
      <c r="H59" s="32">
        <f t="shared" si="2"/>
        <v>0</v>
      </c>
      <c r="I59" s="823">
        <f t="shared" si="13"/>
        <v>0</v>
      </c>
      <c r="J59" s="32">
        <f t="shared" si="13"/>
        <v>0</v>
      </c>
      <c r="K59" s="32">
        <f t="shared" si="13"/>
        <v>0</v>
      </c>
      <c r="L59" s="32" t="e">
        <f t="shared" ref="L59" si="14">SUM(L60:L61)</f>
        <v>#DIV/0!</v>
      </c>
      <c r="P59" s="1263"/>
    </row>
    <row r="60" spans="1:16" s="61" customFormat="1" ht="12.2" customHeight="1" x14ac:dyDescent="0.2">
      <c r="A60" s="1355" t="s">
        <v>103</v>
      </c>
      <c r="B60" s="917" t="s">
        <v>209</v>
      </c>
      <c r="C60" s="531">
        <f>'4. mell.Önkorm'!C62-'24._önkorm_önként'!C62</f>
        <v>0</v>
      </c>
      <c r="D60" s="456">
        <f>'4. mell.Önkorm'!D62-'24._önkorm_önként'!D62</f>
        <v>0</v>
      </c>
      <c r="E60" s="747">
        <f>'4. mell.Önkorm'!E62-'24._önkorm_önként'!E62</f>
        <v>0</v>
      </c>
      <c r="F60" s="747">
        <f>'4. mell.Önkorm'!F62-'24._önkorm_önként'!F62</f>
        <v>0</v>
      </c>
      <c r="G60" s="747">
        <f>'4. mell.Önkorm'!G62-'24._önkorm_önként'!G62</f>
        <v>0</v>
      </c>
      <c r="H60" s="458">
        <f t="shared" si="2"/>
        <v>0</v>
      </c>
      <c r="I60" s="822">
        <f>'4. mell.Önkorm'!I62-'24._önkorm_önként'!I62</f>
        <v>0</v>
      </c>
      <c r="J60" s="458">
        <f>'4. mell.Önkorm'!J62-'24._önkorm_önként'!J62</f>
        <v>0</v>
      </c>
      <c r="K60" s="458">
        <f>'4. mell.Önkorm'!K62-'24._önkorm_önként'!K62</f>
        <v>0</v>
      </c>
      <c r="L60" s="458" t="e">
        <f>'4. mell.Önkorm'!L62-'24._önkorm_önként'!L62</f>
        <v>#DIV/0!</v>
      </c>
      <c r="P60" s="1263"/>
    </row>
    <row r="61" spans="1:16" s="61" customFormat="1" ht="12.2" customHeight="1" x14ac:dyDescent="0.2">
      <c r="A61" s="1355" t="s">
        <v>104</v>
      </c>
      <c r="B61" s="917" t="s">
        <v>210</v>
      </c>
      <c r="C61" s="531">
        <f>'4. mell.Önkorm'!C63-'24._önkorm_önként'!C63</f>
        <v>500000</v>
      </c>
      <c r="D61" s="456">
        <f>'4. mell.Önkorm'!D63-'24._önkorm_önként'!D63</f>
        <v>500000</v>
      </c>
      <c r="E61" s="747">
        <f>'4. mell.Önkorm'!E63-'24._önkorm_önként'!E63</f>
        <v>0</v>
      </c>
      <c r="F61" s="747">
        <f>'4. mell.Önkorm'!F63-'24._önkorm_önként'!F63</f>
        <v>0</v>
      </c>
      <c r="G61" s="747">
        <f>'4. mell.Önkorm'!G63-'24._önkorm_önként'!G63</f>
        <v>0</v>
      </c>
      <c r="H61" s="458">
        <f t="shared" si="2"/>
        <v>0</v>
      </c>
      <c r="I61" s="822">
        <f>'4. mell.Önkorm'!I63-'24._önkorm_önként'!I63</f>
        <v>0</v>
      </c>
      <c r="J61" s="458">
        <f>'4. mell.Önkorm'!J63-'24._önkorm_önként'!J63</f>
        <v>0</v>
      </c>
      <c r="K61" s="458">
        <f>'4. mell.Önkorm'!K63-'24._önkorm_önként'!K63</f>
        <v>0</v>
      </c>
      <c r="L61" s="458">
        <f>'4. mell.Önkorm'!L63-'24._önkorm_önként'!L63</f>
        <v>0</v>
      </c>
      <c r="P61" s="1263"/>
    </row>
    <row r="62" spans="1:16" s="61" customFormat="1" ht="12.2" customHeight="1" thickBot="1" x14ac:dyDescent="0.25">
      <c r="A62" s="1356" t="s">
        <v>584</v>
      </c>
      <c r="B62" s="661" t="s">
        <v>616</v>
      </c>
      <c r="C62" s="680">
        <f>'4. mell.Önkorm'!C64-'24._önkorm_önként'!C64</f>
        <v>0</v>
      </c>
      <c r="D62" s="820">
        <f>'4. mell.Önkorm'!D64-'24._önkorm_önként'!D64</f>
        <v>0</v>
      </c>
      <c r="E62" s="748">
        <f>'4. mell.Önkorm'!E64-'24._önkorm_önként'!E64</f>
        <v>0</v>
      </c>
      <c r="F62" s="748">
        <f>'4. mell.Önkorm'!F64-'24._önkorm_önként'!F64</f>
        <v>0</v>
      </c>
      <c r="G62" s="748">
        <f>'4. mell.Önkorm'!G64-'24._önkorm_önként'!G64</f>
        <v>0</v>
      </c>
      <c r="H62" s="705">
        <f t="shared" si="2"/>
        <v>0</v>
      </c>
      <c r="I62" s="824">
        <f>'4. mell.Önkorm'!I64-'24._önkorm_önként'!I64</f>
        <v>0</v>
      </c>
      <c r="J62" s="705">
        <f>'4. mell.Önkorm'!J64-'24._önkorm_önként'!J64</f>
        <v>0</v>
      </c>
      <c r="K62" s="705">
        <f>'4. mell.Önkorm'!K64-'24._önkorm_önként'!K64</f>
        <v>0</v>
      </c>
      <c r="L62" s="705" t="e">
        <f>'4. mell.Önkorm'!L64-'24._önkorm_önként'!L64</f>
        <v>#DIV/0!</v>
      </c>
      <c r="P62" s="1263"/>
    </row>
    <row r="63" spans="1:16" s="61" customFormat="1" ht="12.2" customHeight="1" thickBot="1" x14ac:dyDescent="0.25">
      <c r="A63" s="13" t="s">
        <v>18</v>
      </c>
      <c r="B63" s="479" t="s">
        <v>378</v>
      </c>
      <c r="C63" s="139">
        <f>SUM(C64:C65)</f>
        <v>48818200</v>
      </c>
      <c r="D63" s="326">
        <f t="shared" ref="D63:K63" si="15">SUM(D64:D65)</f>
        <v>48818200</v>
      </c>
      <c r="E63" s="745">
        <f t="shared" si="15"/>
        <v>0</v>
      </c>
      <c r="F63" s="745">
        <f t="shared" si="15"/>
        <v>0</v>
      </c>
      <c r="G63" s="745">
        <f t="shared" si="15"/>
        <v>0</v>
      </c>
      <c r="H63" s="32">
        <f t="shared" si="2"/>
        <v>0</v>
      </c>
      <c r="I63" s="823">
        <f t="shared" si="15"/>
        <v>0</v>
      </c>
      <c r="J63" s="32">
        <f t="shared" si="15"/>
        <v>0</v>
      </c>
      <c r="K63" s="32">
        <f t="shared" si="15"/>
        <v>0</v>
      </c>
      <c r="L63" s="32" t="e">
        <f t="shared" ref="L63" si="16">SUM(L64:L65)</f>
        <v>#DIV/0!</v>
      </c>
      <c r="P63" s="1263"/>
    </row>
    <row r="64" spans="1:16" s="61" customFormat="1" ht="12.2" customHeight="1" x14ac:dyDescent="0.2">
      <c r="A64" s="11" t="s">
        <v>106</v>
      </c>
      <c r="B64" s="917" t="s">
        <v>211</v>
      </c>
      <c r="C64" s="532">
        <f>'4. mell.Önkorm'!C66-'24._önkorm_önként'!C66</f>
        <v>48818200</v>
      </c>
      <c r="D64" s="457">
        <f>'4. mell.Önkorm'!D66-'24._önkorm_önként'!D66</f>
        <v>48818200</v>
      </c>
      <c r="E64" s="752">
        <f>'4. mell.Önkorm'!E66-'24._önkorm_önként'!E66</f>
        <v>0</v>
      </c>
      <c r="F64" s="752">
        <f>'4. mell.Önkorm'!F66-'24._önkorm_önként'!F66</f>
        <v>0</v>
      </c>
      <c r="G64" s="752">
        <f>'4. mell.Önkorm'!G66-'24._önkorm_önként'!G66</f>
        <v>0</v>
      </c>
      <c r="H64" s="459">
        <f t="shared" si="2"/>
        <v>0</v>
      </c>
      <c r="I64" s="868">
        <f>'4. mell.Önkorm'!I66-'24._önkorm_önként'!I66</f>
        <v>0</v>
      </c>
      <c r="J64" s="459">
        <f>'4. mell.Önkorm'!J66-'24._önkorm_önként'!J66</f>
        <v>0</v>
      </c>
      <c r="K64" s="459">
        <f>'4. mell.Önkorm'!K66-'24._önkorm_önként'!K66</f>
        <v>0</v>
      </c>
      <c r="L64" s="459">
        <f>'4. mell.Önkorm'!L66-'24._önkorm_önként'!L66</f>
        <v>0</v>
      </c>
      <c r="P64" s="1263"/>
    </row>
    <row r="65" spans="1:16" s="61" customFormat="1" ht="12.2" customHeight="1" x14ac:dyDescent="0.2">
      <c r="A65" s="1355" t="s">
        <v>107</v>
      </c>
      <c r="B65" s="917" t="s">
        <v>212</v>
      </c>
      <c r="C65" s="532">
        <f>'4. mell.Önkorm'!C67-'24._önkorm_önként'!C67</f>
        <v>0</v>
      </c>
      <c r="D65" s="457">
        <f>'4. mell.Önkorm'!D67-'24._önkorm_önként'!D67</f>
        <v>0</v>
      </c>
      <c r="E65" s="752">
        <f>'4. mell.Önkorm'!E67-'24._önkorm_önként'!E67</f>
        <v>0</v>
      </c>
      <c r="F65" s="752">
        <f>'4. mell.Önkorm'!F67-'24._önkorm_önként'!F67</f>
        <v>0</v>
      </c>
      <c r="G65" s="752">
        <f>'4. mell.Önkorm'!G67-'24._önkorm_önként'!G67</f>
        <v>0</v>
      </c>
      <c r="H65" s="459">
        <f t="shared" si="2"/>
        <v>0</v>
      </c>
      <c r="I65" s="868">
        <f>'4. mell.Önkorm'!I67-'24._önkorm_önként'!I67</f>
        <v>0</v>
      </c>
      <c r="J65" s="459">
        <f>'4. mell.Önkorm'!J67-'24._önkorm_önként'!J67</f>
        <v>0</v>
      </c>
      <c r="K65" s="459">
        <f>'4. mell.Önkorm'!K67-'24._önkorm_önként'!K67</f>
        <v>0</v>
      </c>
      <c r="L65" s="459" t="e">
        <f>'4. mell.Önkorm'!L67-'24._önkorm_önként'!L67</f>
        <v>#DIV/0!</v>
      </c>
      <c r="P65" s="1263"/>
    </row>
    <row r="66" spans="1:16" s="61" customFormat="1" ht="12.2" customHeight="1" thickBot="1" x14ac:dyDescent="0.25">
      <c r="A66" s="301" t="s">
        <v>322</v>
      </c>
      <c r="B66" s="918" t="s">
        <v>366</v>
      </c>
      <c r="C66" s="532">
        <f>'4. mell.Önkorm'!C68-'24._önkorm_önként'!C68</f>
        <v>0</v>
      </c>
      <c r="D66" s="457">
        <f>'4. mell.Önkorm'!D68-'24._önkorm_önként'!D68</f>
        <v>0</v>
      </c>
      <c r="E66" s="752">
        <f>'4. mell.Önkorm'!E68-'24._önkorm_önként'!E68</f>
        <v>0</v>
      </c>
      <c r="F66" s="752">
        <f>'4. mell.Önkorm'!F68-'24._önkorm_önként'!F68</f>
        <v>0</v>
      </c>
      <c r="G66" s="752">
        <f>'4. mell.Önkorm'!G68-'24._önkorm_önként'!G68</f>
        <v>0</v>
      </c>
      <c r="H66" s="459">
        <f t="shared" si="2"/>
        <v>0</v>
      </c>
      <c r="I66" s="868">
        <f>'4. mell.Önkorm'!I68-'24._önkorm_önként'!I68</f>
        <v>0</v>
      </c>
      <c r="J66" s="459">
        <f>'4. mell.Önkorm'!J68-'24._önkorm_önként'!J68</f>
        <v>0</v>
      </c>
      <c r="K66" s="459">
        <f>'4. mell.Önkorm'!K68-'24._önkorm_önként'!K68</f>
        <v>0</v>
      </c>
      <c r="L66" s="459" t="e">
        <f>'4. mell.Önkorm'!L68-'24._önkorm_önként'!L68</f>
        <v>#DIV/0!</v>
      </c>
      <c r="P66" s="1263"/>
    </row>
    <row r="67" spans="1:16" s="61" customFormat="1" ht="12.2" customHeight="1" thickBot="1" x14ac:dyDescent="0.25">
      <c r="A67" s="480" t="s">
        <v>19</v>
      </c>
      <c r="B67" s="919" t="s">
        <v>602</v>
      </c>
      <c r="C67" s="1428">
        <f>+C11+C25+C31+C41+C53+C59+C63</f>
        <v>3999049935</v>
      </c>
      <c r="D67" s="327">
        <f>+D11+D25+D31+D41+D53+D59+D63</f>
        <v>4297023440</v>
      </c>
      <c r="E67" s="712">
        <f t="shared" ref="E67:K67" si="17">+E11+E25+E31+E41+E53+E59+E63</f>
        <v>0</v>
      </c>
      <c r="F67" s="712">
        <f t="shared" si="17"/>
        <v>0</v>
      </c>
      <c r="G67" s="712">
        <f t="shared" si="17"/>
        <v>0</v>
      </c>
      <c r="H67" s="81">
        <f t="shared" si="2"/>
        <v>297973505</v>
      </c>
      <c r="I67" s="831">
        <f t="shared" si="17"/>
        <v>0</v>
      </c>
      <c r="J67" s="81">
        <f t="shared" si="17"/>
        <v>0</v>
      </c>
      <c r="K67" s="81">
        <f t="shared" si="17"/>
        <v>0</v>
      </c>
      <c r="L67" s="81" t="e">
        <f t="shared" ref="L67" si="18">+L11+L25+L31+L41+L53+L59+L63</f>
        <v>#DIV/0!</v>
      </c>
      <c r="P67" s="1263"/>
    </row>
    <row r="68" spans="1:16" s="61" customFormat="1" ht="12.2" customHeight="1" thickBot="1" x14ac:dyDescent="0.25">
      <c r="A68" s="70" t="s">
        <v>20</v>
      </c>
      <c r="B68" s="479" t="s">
        <v>603</v>
      </c>
      <c r="C68" s="139">
        <f>SUM(C69:C71)</f>
        <v>0</v>
      </c>
      <c r="D68" s="326">
        <f t="shared" ref="D68:K68" si="19">SUM(D69:D71)</f>
        <v>0</v>
      </c>
      <c r="E68" s="745">
        <f t="shared" si="19"/>
        <v>0</v>
      </c>
      <c r="F68" s="745">
        <f t="shared" si="19"/>
        <v>0</v>
      </c>
      <c r="G68" s="745">
        <f t="shared" si="19"/>
        <v>0</v>
      </c>
      <c r="H68" s="32">
        <f t="shared" si="2"/>
        <v>0</v>
      </c>
      <c r="I68" s="823">
        <f t="shared" si="19"/>
        <v>0</v>
      </c>
      <c r="J68" s="32">
        <f t="shared" si="19"/>
        <v>0</v>
      </c>
      <c r="K68" s="32">
        <f t="shared" si="19"/>
        <v>0</v>
      </c>
      <c r="L68" s="32" t="e">
        <f t="shared" ref="L68" si="20">SUM(L69:L71)</f>
        <v>#DIV/0!</v>
      </c>
      <c r="P68" s="1263"/>
    </row>
    <row r="69" spans="1:16" s="61" customFormat="1" ht="12.2" customHeight="1" x14ac:dyDescent="0.2">
      <c r="A69" s="11" t="s">
        <v>170</v>
      </c>
      <c r="B69" s="916" t="s">
        <v>214</v>
      </c>
      <c r="C69" s="532">
        <f>'4. mell.Önkorm'!C71-'24._önkorm_önként'!C71</f>
        <v>0</v>
      </c>
      <c r="D69" s="457">
        <f>'4. mell.Önkorm'!D71-'24._önkorm_önként'!D71</f>
        <v>0</v>
      </c>
      <c r="E69" s="752">
        <f>'4. mell.Önkorm'!E71-'24._önkorm_önként'!E71</f>
        <v>0</v>
      </c>
      <c r="F69" s="752">
        <f>'4. mell.Önkorm'!F71-'24._önkorm_önként'!F71</f>
        <v>0</v>
      </c>
      <c r="G69" s="752">
        <f>'4. mell.Önkorm'!G71-'24._önkorm_önként'!G71</f>
        <v>0</v>
      </c>
      <c r="H69" s="459">
        <f t="shared" si="2"/>
        <v>0</v>
      </c>
      <c r="I69" s="868">
        <f>'4. mell.Önkorm'!I71-'24._önkorm_önként'!I71</f>
        <v>0</v>
      </c>
      <c r="J69" s="459">
        <f>'4. mell.Önkorm'!J71-'24._önkorm_önként'!J71</f>
        <v>0</v>
      </c>
      <c r="K69" s="459">
        <f>'4. mell.Önkorm'!K71-'24._önkorm_önként'!K71</f>
        <v>0</v>
      </c>
      <c r="L69" s="459" t="e">
        <f>'4. mell.Önkorm'!L71-'24._önkorm_önként'!L71</f>
        <v>#DIV/0!</v>
      </c>
      <c r="P69" s="1263"/>
    </row>
    <row r="70" spans="1:16" s="61" customFormat="1" ht="12.2" customHeight="1" x14ac:dyDescent="0.2">
      <c r="A70" s="1355" t="s">
        <v>171</v>
      </c>
      <c r="B70" s="917" t="s">
        <v>323</v>
      </c>
      <c r="C70" s="532">
        <f>'4. mell.Önkorm'!C72-'24._önkorm_önként'!C72</f>
        <v>0</v>
      </c>
      <c r="D70" s="457">
        <f>'4. mell.Önkorm'!D72-'24._önkorm_önként'!D72</f>
        <v>0</v>
      </c>
      <c r="E70" s="752">
        <f>'4. mell.Önkorm'!E72-'24._önkorm_önként'!E72</f>
        <v>0</v>
      </c>
      <c r="F70" s="752">
        <f>'4. mell.Önkorm'!F72-'24._önkorm_önként'!F72</f>
        <v>0</v>
      </c>
      <c r="G70" s="752">
        <f>'4. mell.Önkorm'!G72-'24._önkorm_önként'!G72</f>
        <v>0</v>
      </c>
      <c r="H70" s="459">
        <f t="shared" si="2"/>
        <v>0</v>
      </c>
      <c r="I70" s="868">
        <f>'4. mell.Önkorm'!I72-'24._önkorm_önként'!I72</f>
        <v>0</v>
      </c>
      <c r="J70" s="459">
        <f>'4. mell.Önkorm'!J72-'24._önkorm_önként'!J72</f>
        <v>0</v>
      </c>
      <c r="K70" s="459">
        <f>'4. mell.Önkorm'!K72-'24._önkorm_önként'!K72</f>
        <v>0</v>
      </c>
      <c r="L70" s="459" t="e">
        <f>'4. mell.Önkorm'!L72-'24._önkorm_önként'!L72</f>
        <v>#DIV/0!</v>
      </c>
      <c r="P70" s="1263"/>
    </row>
    <row r="71" spans="1:16" s="61" customFormat="1" ht="12.2" customHeight="1" thickBot="1" x14ac:dyDescent="0.25">
      <c r="A71" s="1356" t="s">
        <v>172</v>
      </c>
      <c r="B71" s="917" t="s">
        <v>504</v>
      </c>
      <c r="C71" s="532">
        <f>'4. mell.Önkorm'!C73-'24._önkorm_önként'!C73</f>
        <v>0</v>
      </c>
      <c r="D71" s="457">
        <f>'4. mell.Önkorm'!D73-'24._önkorm_önként'!D73</f>
        <v>0</v>
      </c>
      <c r="E71" s="752">
        <f>'4. mell.Önkorm'!E73-'24._önkorm_önként'!E73</f>
        <v>0</v>
      </c>
      <c r="F71" s="752">
        <f>'4. mell.Önkorm'!F73-'24._önkorm_önként'!F73</f>
        <v>0</v>
      </c>
      <c r="G71" s="752">
        <f>'4. mell.Önkorm'!G73-'24._önkorm_önként'!G73</f>
        <v>0</v>
      </c>
      <c r="H71" s="459">
        <f t="shared" si="2"/>
        <v>0</v>
      </c>
      <c r="I71" s="868">
        <f>'4. mell.Önkorm'!I73-'24._önkorm_önként'!I73</f>
        <v>0</v>
      </c>
      <c r="J71" s="459">
        <f>'4. mell.Önkorm'!J73-'24._önkorm_önként'!J73</f>
        <v>0</v>
      </c>
      <c r="K71" s="459">
        <f>'4. mell.Önkorm'!K73-'24._önkorm_önként'!K73</f>
        <v>0</v>
      </c>
      <c r="L71" s="459" t="e">
        <f>'4. mell.Önkorm'!L73-'24._önkorm_önként'!L73</f>
        <v>#DIV/0!</v>
      </c>
      <c r="P71" s="1263"/>
    </row>
    <row r="72" spans="1:16" s="61" customFormat="1" ht="12.2" customHeight="1" thickBot="1" x14ac:dyDescent="0.25">
      <c r="A72" s="70" t="s">
        <v>21</v>
      </c>
      <c r="B72" s="479" t="s">
        <v>585</v>
      </c>
      <c r="C72" s="139">
        <f>SUM(C73:C75)</f>
        <v>203389000</v>
      </c>
      <c r="D72" s="326">
        <f t="shared" ref="D72:K72" si="21">SUM(D73:D75)</f>
        <v>203389000</v>
      </c>
      <c r="E72" s="745">
        <f t="shared" si="21"/>
        <v>0</v>
      </c>
      <c r="F72" s="745">
        <f t="shared" si="21"/>
        <v>0</v>
      </c>
      <c r="G72" s="745">
        <f t="shared" si="21"/>
        <v>0</v>
      </c>
      <c r="H72" s="32">
        <f t="shared" si="2"/>
        <v>0</v>
      </c>
      <c r="I72" s="823">
        <f t="shared" si="21"/>
        <v>0</v>
      </c>
      <c r="J72" s="32">
        <f t="shared" si="21"/>
        <v>0</v>
      </c>
      <c r="K72" s="32">
        <f t="shared" si="21"/>
        <v>0</v>
      </c>
      <c r="L72" s="32" t="e">
        <f t="shared" ref="L72" si="22">SUM(L73:L75)</f>
        <v>#DIV/0!</v>
      </c>
      <c r="P72" s="1263"/>
    </row>
    <row r="73" spans="1:16" s="61" customFormat="1" ht="12.2" customHeight="1" x14ac:dyDescent="0.2">
      <c r="A73" s="11" t="s">
        <v>213</v>
      </c>
      <c r="B73" s="916" t="s">
        <v>217</v>
      </c>
      <c r="C73" s="532">
        <f>'4. mell.Önkorm'!C75-'24._önkorm_önként'!C75</f>
        <v>203389000</v>
      </c>
      <c r="D73" s="457">
        <f>'4. mell.Önkorm'!D75-'24._önkorm_önként'!D75</f>
        <v>203389000</v>
      </c>
      <c r="E73" s="752">
        <f>'4. mell.Önkorm'!E75-'24._önkorm_önként'!E75</f>
        <v>0</v>
      </c>
      <c r="F73" s="752">
        <f>'4. mell.Önkorm'!F75-'24._önkorm_önként'!F75</f>
        <v>0</v>
      </c>
      <c r="G73" s="752">
        <f>'4. mell.Önkorm'!G75-'24._önkorm_önként'!G75</f>
        <v>0</v>
      </c>
      <c r="H73" s="459">
        <f t="shared" si="2"/>
        <v>0</v>
      </c>
      <c r="I73" s="868">
        <f>'4. mell.Önkorm'!I75-'24._önkorm_önként'!I75</f>
        <v>0</v>
      </c>
      <c r="J73" s="459">
        <f>'4. mell.Önkorm'!J75-'24._önkorm_önként'!J75</f>
        <v>0</v>
      </c>
      <c r="K73" s="459">
        <f>'4. mell.Önkorm'!K75-'24._önkorm_önként'!K75</f>
        <v>0</v>
      </c>
      <c r="L73" s="459">
        <f>'4. mell.Önkorm'!L75-'24._önkorm_önként'!L75</f>
        <v>0</v>
      </c>
      <c r="P73" s="1263"/>
    </row>
    <row r="74" spans="1:16" s="61" customFormat="1" ht="12.2" customHeight="1" x14ac:dyDescent="0.2">
      <c r="A74" s="11" t="s">
        <v>614</v>
      </c>
      <c r="B74" s="916" t="s">
        <v>388</v>
      </c>
      <c r="C74" s="532">
        <f>'4. mell.Önkorm'!C76-'24._önkorm_önként'!C76</f>
        <v>0</v>
      </c>
      <c r="D74" s="457">
        <f>'4. mell.Önkorm'!D76-'24._önkorm_önként'!D76</f>
        <v>0</v>
      </c>
      <c r="E74" s="752">
        <f>'4. mell.Önkorm'!E76-'24._önkorm_önként'!E76</f>
        <v>0</v>
      </c>
      <c r="F74" s="752">
        <f>'4. mell.Önkorm'!F76-'24._önkorm_önként'!F76</f>
        <v>0</v>
      </c>
      <c r="G74" s="752">
        <f>'4. mell.Önkorm'!G76-'24._önkorm_önként'!G76</f>
        <v>0</v>
      </c>
      <c r="H74" s="459">
        <f t="shared" si="2"/>
        <v>0</v>
      </c>
      <c r="I74" s="868">
        <f>'4. mell.Önkorm'!I76-'24._önkorm_önként'!I76</f>
        <v>0</v>
      </c>
      <c r="J74" s="459">
        <f>'4. mell.Önkorm'!J76-'24._önkorm_önként'!J76</f>
        <v>0</v>
      </c>
      <c r="K74" s="459">
        <f>'4. mell.Önkorm'!K76-'24._önkorm_önként'!K76</f>
        <v>0</v>
      </c>
      <c r="L74" s="459">
        <f>'4. mell.Önkorm'!L76-'24._önkorm_önként'!L76</f>
        <v>0</v>
      </c>
      <c r="P74" s="1263"/>
    </row>
    <row r="75" spans="1:16" s="61" customFormat="1" ht="12.2" customHeight="1" thickBot="1" x14ac:dyDescent="0.25">
      <c r="A75" s="1355" t="s">
        <v>215</v>
      </c>
      <c r="B75" s="917" t="s">
        <v>525</v>
      </c>
      <c r="C75" s="532">
        <f>'4. mell.Önkorm'!C77-'24._önkorm_önként'!C77</f>
        <v>0</v>
      </c>
      <c r="D75" s="457">
        <f>'4. mell.Önkorm'!D77-'24._önkorm_önként'!D77</f>
        <v>0</v>
      </c>
      <c r="E75" s="752">
        <f>'4. mell.Önkorm'!E77-'24._önkorm_önként'!E77</f>
        <v>0</v>
      </c>
      <c r="F75" s="752">
        <f>'4. mell.Önkorm'!F77-'24._önkorm_önként'!F77</f>
        <v>0</v>
      </c>
      <c r="G75" s="752">
        <f>'4. mell.Önkorm'!G77-'24._önkorm_önként'!G77</f>
        <v>0</v>
      </c>
      <c r="H75" s="459">
        <f t="shared" si="2"/>
        <v>0</v>
      </c>
      <c r="I75" s="868">
        <f>'4. mell.Önkorm'!I77-'24._önkorm_önként'!I77</f>
        <v>0</v>
      </c>
      <c r="J75" s="459">
        <f>'4. mell.Önkorm'!J77-'24._önkorm_önként'!J77</f>
        <v>0</v>
      </c>
      <c r="K75" s="459">
        <f>'4. mell.Önkorm'!K77-'24._önkorm_önként'!K77</f>
        <v>0</v>
      </c>
      <c r="L75" s="459" t="e">
        <f>'4. mell.Önkorm'!L77-'24._önkorm_önként'!L77</f>
        <v>#DIV/0!</v>
      </c>
      <c r="P75" s="1263"/>
    </row>
    <row r="76" spans="1:16" s="61" customFormat="1" ht="12.2" customHeight="1" thickBot="1" x14ac:dyDescent="0.25">
      <c r="A76" s="70" t="s">
        <v>22</v>
      </c>
      <c r="B76" s="479" t="s">
        <v>586</v>
      </c>
      <c r="C76" s="139">
        <f>SUM(C77:C78)</f>
        <v>921237092</v>
      </c>
      <c r="D76" s="326">
        <f t="shared" ref="D76:K76" si="23">SUM(D77:D78)</f>
        <v>900293538</v>
      </c>
      <c r="E76" s="745">
        <f t="shared" si="23"/>
        <v>0</v>
      </c>
      <c r="F76" s="745">
        <f t="shared" si="23"/>
        <v>0</v>
      </c>
      <c r="G76" s="745">
        <f t="shared" si="23"/>
        <v>0</v>
      </c>
      <c r="H76" s="32">
        <f t="shared" ref="H76:H84" si="24">+D76-C76</f>
        <v>-20943554</v>
      </c>
      <c r="I76" s="823">
        <f t="shared" si="23"/>
        <v>0</v>
      </c>
      <c r="J76" s="32">
        <f t="shared" si="23"/>
        <v>0</v>
      </c>
      <c r="K76" s="32">
        <f t="shared" si="23"/>
        <v>0</v>
      </c>
      <c r="L76" s="32">
        <f t="shared" ref="L76" si="25">SUM(L77:L78)</f>
        <v>0</v>
      </c>
      <c r="P76" s="1263"/>
    </row>
    <row r="77" spans="1:16" s="61" customFormat="1" ht="12.2" customHeight="1" x14ac:dyDescent="0.2">
      <c r="A77" s="11" t="s">
        <v>216</v>
      </c>
      <c r="B77" s="66" t="s">
        <v>367</v>
      </c>
      <c r="C77" s="532">
        <f>'4. mell.Önkorm'!C79-'24._önkorm_önként'!C79</f>
        <v>500000000</v>
      </c>
      <c r="D77" s="457">
        <f>'4. mell.Önkorm'!D79-'24._önkorm_önként'!D79</f>
        <v>414250771</v>
      </c>
      <c r="E77" s="752">
        <f>'4. mell.Önkorm'!E79-'24._önkorm_önként'!E79</f>
        <v>0</v>
      </c>
      <c r="F77" s="752">
        <f>'4. mell.Önkorm'!F79-'24._önkorm_önként'!F79</f>
        <v>0</v>
      </c>
      <c r="G77" s="752">
        <f>'4. mell.Önkorm'!G79-'24._önkorm_önként'!G79</f>
        <v>0</v>
      </c>
      <c r="H77" s="459">
        <f t="shared" si="24"/>
        <v>-85749229</v>
      </c>
      <c r="I77" s="868">
        <f>'4. mell.Önkorm'!I79-'24._önkorm_önként'!I79</f>
        <v>0</v>
      </c>
      <c r="J77" s="459">
        <f>'4. mell.Önkorm'!J79-'24._önkorm_önként'!J79</f>
        <v>0</v>
      </c>
      <c r="K77" s="459">
        <f>'4. mell.Önkorm'!K79-'24._önkorm_önként'!K79</f>
        <v>0</v>
      </c>
      <c r="L77" s="459">
        <f>'4. mell.Önkorm'!L79-'24._önkorm_önként'!L79</f>
        <v>0</v>
      </c>
      <c r="P77" s="1263"/>
    </row>
    <row r="78" spans="1:16" s="61" customFormat="1" ht="12.2" customHeight="1" thickBot="1" x14ac:dyDescent="0.25">
      <c r="A78" s="1356" t="s">
        <v>218</v>
      </c>
      <c r="B78" s="66" t="s">
        <v>368</v>
      </c>
      <c r="C78" s="532">
        <f>'4. mell.Önkorm'!C80-'24._önkorm_önként'!C80</f>
        <v>421237092</v>
      </c>
      <c r="D78" s="457">
        <f>'4. mell.Önkorm'!D80-'24._önkorm_önként'!D80</f>
        <v>486042767</v>
      </c>
      <c r="E78" s="752">
        <f>'4. mell.Önkorm'!E80-'24._önkorm_önként'!E80</f>
        <v>0</v>
      </c>
      <c r="F78" s="752">
        <f>'4. mell.Önkorm'!F80-'24._önkorm_önként'!F80</f>
        <v>0</v>
      </c>
      <c r="G78" s="752">
        <f>'4. mell.Önkorm'!G80-'24._önkorm_önként'!G80</f>
        <v>0</v>
      </c>
      <c r="H78" s="459">
        <f t="shared" si="24"/>
        <v>64805675</v>
      </c>
      <c r="I78" s="868">
        <f>'4. mell.Önkorm'!I80-'24._önkorm_önként'!I80</f>
        <v>0</v>
      </c>
      <c r="J78" s="459">
        <f>'4. mell.Önkorm'!J80-'24._önkorm_önként'!J80</f>
        <v>0</v>
      </c>
      <c r="K78" s="459">
        <f>'4. mell.Önkorm'!K80-'24._önkorm_önként'!K80</f>
        <v>0</v>
      </c>
      <c r="L78" s="459">
        <f>'4. mell.Önkorm'!L80-'24._önkorm_önként'!L80</f>
        <v>0</v>
      </c>
      <c r="P78" s="1263"/>
    </row>
    <row r="79" spans="1:16" s="30" customFormat="1" ht="12.2" customHeight="1" thickBot="1" x14ac:dyDescent="0.25">
      <c r="A79" s="70" t="s">
        <v>23</v>
      </c>
      <c r="B79" s="479" t="s">
        <v>587</v>
      </c>
      <c r="C79" s="139">
        <f>SUM(C80:C82)</f>
        <v>3000000000</v>
      </c>
      <c r="D79" s="326">
        <f t="shared" ref="D79:K79" si="26">SUM(D80:D82)</f>
        <v>4270182183</v>
      </c>
      <c r="E79" s="745">
        <f t="shared" si="26"/>
        <v>0</v>
      </c>
      <c r="F79" s="745">
        <f t="shared" si="26"/>
        <v>0</v>
      </c>
      <c r="G79" s="745">
        <f t="shared" si="26"/>
        <v>0</v>
      </c>
      <c r="H79" s="32">
        <f t="shared" si="24"/>
        <v>1270182183</v>
      </c>
      <c r="I79" s="823">
        <f t="shared" si="26"/>
        <v>0</v>
      </c>
      <c r="J79" s="32">
        <f t="shared" si="26"/>
        <v>0</v>
      </c>
      <c r="K79" s="32">
        <f t="shared" si="26"/>
        <v>0</v>
      </c>
      <c r="L79" s="32" t="e">
        <f t="shared" ref="L79" si="27">SUM(L80:L82)</f>
        <v>#DIV/0!</v>
      </c>
      <c r="O79" s="61"/>
      <c r="P79" s="1166"/>
    </row>
    <row r="80" spans="1:16" s="61" customFormat="1" ht="12.2" customHeight="1" x14ac:dyDescent="0.2">
      <c r="A80" s="11" t="s">
        <v>219</v>
      </c>
      <c r="B80" s="916" t="s">
        <v>302</v>
      </c>
      <c r="C80" s="532">
        <f>'4. mell.Önkorm'!C82-'24._önkorm_önként'!C82</f>
        <v>0</v>
      </c>
      <c r="D80" s="457">
        <f>'4. mell.Önkorm'!D82-'24._önkorm_önként'!D82</f>
        <v>1270182183</v>
      </c>
      <c r="E80" s="752">
        <f>'4. mell.Önkorm'!E82-'24._önkorm_önként'!E82</f>
        <v>0</v>
      </c>
      <c r="F80" s="752">
        <f>'4. mell.Önkorm'!F82-'24._önkorm_önként'!F82</f>
        <v>0</v>
      </c>
      <c r="G80" s="752">
        <f>'4. mell.Önkorm'!G82-'24._önkorm_önként'!G82</f>
        <v>0</v>
      </c>
      <c r="H80" s="459">
        <f t="shared" si="24"/>
        <v>1270182183</v>
      </c>
      <c r="I80" s="868">
        <f>'4. mell.Önkorm'!I82-'24._önkorm_önként'!I82</f>
        <v>0</v>
      </c>
      <c r="J80" s="459">
        <f>'4. mell.Önkorm'!J82-'24._önkorm_önként'!J82</f>
        <v>0</v>
      </c>
      <c r="K80" s="459">
        <f>'4. mell.Önkorm'!K82-'24._önkorm_önként'!K82</f>
        <v>0</v>
      </c>
      <c r="L80" s="459">
        <f>'4. mell.Önkorm'!L82-'24._önkorm_önként'!L82</f>
        <v>0</v>
      </c>
      <c r="O80" s="29"/>
      <c r="P80" s="1160"/>
    </row>
    <row r="81" spans="1:17" s="61" customFormat="1" ht="12.2" customHeight="1" x14ac:dyDescent="0.2">
      <c r="A81" s="1355" t="s">
        <v>220</v>
      </c>
      <c r="B81" s="917" t="s">
        <v>303</v>
      </c>
      <c r="C81" s="532">
        <f>'4. mell.Önkorm'!C83-'24._önkorm_önként'!C83</f>
        <v>0</v>
      </c>
      <c r="D81" s="457">
        <f>'4. mell.Önkorm'!D83-'24._önkorm_önként'!D83</f>
        <v>0</v>
      </c>
      <c r="E81" s="752">
        <f>'4. mell.Önkorm'!E83-'24._önkorm_önként'!E83</f>
        <v>0</v>
      </c>
      <c r="F81" s="752">
        <f>'4. mell.Önkorm'!F83-'24._önkorm_önként'!F83</f>
        <v>0</v>
      </c>
      <c r="G81" s="752">
        <f>'4. mell.Önkorm'!G83-'24._önkorm_önként'!G83</f>
        <v>0</v>
      </c>
      <c r="H81" s="459">
        <f t="shared" si="24"/>
        <v>0</v>
      </c>
      <c r="I81" s="868">
        <f>'4. mell.Önkorm'!I83-'24._önkorm_önként'!I83</f>
        <v>0</v>
      </c>
      <c r="J81" s="459">
        <f>'4. mell.Önkorm'!J83-'24._önkorm_önként'!J83</f>
        <v>0</v>
      </c>
      <c r="K81" s="459">
        <f>'4. mell.Önkorm'!K83-'24._önkorm_önként'!K83</f>
        <v>0</v>
      </c>
      <c r="L81" s="459" t="e">
        <f>'4. mell.Önkorm'!L83-'24._önkorm_önként'!L83</f>
        <v>#DIV/0!</v>
      </c>
      <c r="O81" s="29"/>
      <c r="P81" s="1166"/>
    </row>
    <row r="82" spans="1:17" s="61" customFormat="1" ht="12.2" customHeight="1" thickBot="1" x14ac:dyDescent="0.25">
      <c r="A82" s="1356" t="s">
        <v>324</v>
      </c>
      <c r="B82" s="661" t="s">
        <v>376</v>
      </c>
      <c r="C82" s="532">
        <f>'4. mell.Önkorm'!C84-'24._önkorm_önként'!C84</f>
        <v>3000000000</v>
      </c>
      <c r="D82" s="457">
        <f>'4. mell.Önkorm'!D84-'24._önkorm_önként'!D84</f>
        <v>3000000000</v>
      </c>
      <c r="E82" s="752">
        <f>'4. mell.Önkorm'!E84-'24._önkorm_önként'!E84</f>
        <v>0</v>
      </c>
      <c r="F82" s="752">
        <f>'4. mell.Önkorm'!F84-'24._önkorm_önként'!F84</f>
        <v>0</v>
      </c>
      <c r="G82" s="752">
        <f>'4. mell.Önkorm'!G84-'24._önkorm_önként'!G84</f>
        <v>0</v>
      </c>
      <c r="H82" s="459">
        <f t="shared" si="24"/>
        <v>0</v>
      </c>
      <c r="I82" s="868">
        <f>'4. mell.Önkorm'!I84-'24._önkorm_önként'!I84</f>
        <v>0</v>
      </c>
      <c r="J82" s="459">
        <f>'4. mell.Önkorm'!J84-'24._önkorm_önként'!J84</f>
        <v>0</v>
      </c>
      <c r="K82" s="459">
        <f>'4. mell.Önkorm'!K84-'24._önkorm_önként'!K84</f>
        <v>0</v>
      </c>
      <c r="L82" s="459">
        <f>'4. mell.Önkorm'!L84-'24._önkorm_önként'!L84</f>
        <v>0</v>
      </c>
      <c r="O82" s="38"/>
      <c r="P82" s="1167"/>
    </row>
    <row r="83" spans="1:17" s="30" customFormat="1" ht="12.2" customHeight="1" thickBot="1" x14ac:dyDescent="0.25">
      <c r="A83" s="70" t="s">
        <v>24</v>
      </c>
      <c r="B83" s="479" t="s">
        <v>588</v>
      </c>
      <c r="C83" s="1428">
        <f>+C68+C72+C76+C79</f>
        <v>4124626092</v>
      </c>
      <c r="D83" s="327">
        <f t="shared" ref="D83:K83" si="28">+D68+D72+D76+D79</f>
        <v>5373864721</v>
      </c>
      <c r="E83" s="712">
        <f t="shared" si="28"/>
        <v>0</v>
      </c>
      <c r="F83" s="712">
        <f t="shared" si="28"/>
        <v>0</v>
      </c>
      <c r="G83" s="712">
        <f t="shared" si="28"/>
        <v>0</v>
      </c>
      <c r="H83" s="81">
        <f t="shared" si="24"/>
        <v>1249238629</v>
      </c>
      <c r="I83" s="831">
        <f t="shared" si="28"/>
        <v>0</v>
      </c>
      <c r="J83" s="81">
        <f t="shared" si="28"/>
        <v>0</v>
      </c>
      <c r="K83" s="81">
        <f t="shared" si="28"/>
        <v>0</v>
      </c>
      <c r="L83" s="81" t="e">
        <f t="shared" ref="L83" si="29">+L68+L72+L76+L79</f>
        <v>#DIV/0!</v>
      </c>
      <c r="P83" s="1262"/>
    </row>
    <row r="84" spans="1:17" s="30" customFormat="1" ht="12.2" customHeight="1" thickBot="1" x14ac:dyDescent="0.25">
      <c r="A84" s="87" t="s">
        <v>25</v>
      </c>
      <c r="B84" s="741" t="s">
        <v>609</v>
      </c>
      <c r="C84" s="1428">
        <f>+C67+C83</f>
        <v>8123676027</v>
      </c>
      <c r="D84" s="819">
        <f t="shared" ref="D84:K84" si="30">+D67+D83</f>
        <v>9670888161</v>
      </c>
      <c r="E84" s="712">
        <f t="shared" si="30"/>
        <v>0</v>
      </c>
      <c r="F84" s="712">
        <f t="shared" si="30"/>
        <v>0</v>
      </c>
      <c r="G84" s="712">
        <f t="shared" si="30"/>
        <v>0</v>
      </c>
      <c r="H84" s="81">
        <f t="shared" si="24"/>
        <v>1547212134</v>
      </c>
      <c r="I84" s="831">
        <f t="shared" si="30"/>
        <v>0</v>
      </c>
      <c r="J84" s="81">
        <f t="shared" si="30"/>
        <v>0</v>
      </c>
      <c r="K84" s="81">
        <f t="shared" si="30"/>
        <v>0</v>
      </c>
      <c r="L84" s="81" t="e">
        <f t="shared" ref="L84" si="31">+L67+L83</f>
        <v>#DIV/0!</v>
      </c>
      <c r="P84" s="1262"/>
    </row>
    <row r="85" spans="1:17" s="61" customFormat="1" ht="15" customHeight="1" x14ac:dyDescent="0.2">
      <c r="A85" s="418"/>
      <c r="B85" s="419"/>
      <c r="C85" s="183"/>
      <c r="D85" s="183"/>
      <c r="E85" s="183"/>
      <c r="F85" s="183"/>
      <c r="G85" s="183"/>
      <c r="H85" s="183">
        <f>D85-C85</f>
        <v>0</v>
      </c>
      <c r="I85" s="183"/>
      <c r="J85" s="183"/>
      <c r="K85" s="183"/>
      <c r="L85" s="183"/>
      <c r="O85" s="29"/>
      <c r="P85" s="1160"/>
    </row>
    <row r="86" spans="1:17" ht="13.5" thickBot="1" x14ac:dyDescent="0.25">
      <c r="A86" s="2037" t="s">
        <v>360</v>
      </c>
      <c r="B86" s="2037"/>
      <c r="C86" s="2037"/>
      <c r="D86" s="2037"/>
      <c r="E86" s="2037"/>
      <c r="F86" s="2037"/>
      <c r="G86" s="2037"/>
      <c r="H86" s="2037"/>
      <c r="I86" s="29"/>
      <c r="J86" s="29"/>
      <c r="K86" s="29"/>
      <c r="L86" s="29"/>
      <c r="N86" s="29" t="b">
        <f>C84=C132</f>
        <v>1</v>
      </c>
    </row>
    <row r="87" spans="1:17" s="734" customFormat="1" ht="51.75" customHeight="1" thickBot="1" x14ac:dyDescent="0.25">
      <c r="A87" s="834"/>
      <c r="B87" s="835" t="s">
        <v>38</v>
      </c>
      <c r="C87" s="20" t="str">
        <f t="shared" ref="C87:L87" si="32">C8</f>
        <v>2024. évi eredeti előirányzat a
25/2023. (XII.14.) rendelet szerint</v>
      </c>
      <c r="D87" s="1345" t="str">
        <f t="shared" si="32"/>
        <v>Módosított előirányzat a …./2024.  (VI…..)  rendelet szerint</v>
      </c>
      <c r="E87" s="735" t="str">
        <f t="shared" si="32"/>
        <v>Módosított előirányzat a …./2024. (IX…..)  rendelet szerint</v>
      </c>
      <c r="F87" s="735" t="str">
        <f t="shared" si="32"/>
        <v>Módosított előirányzat a .../2024. (XII…...)  rendelet szerint</v>
      </c>
      <c r="G87" s="735" t="str">
        <f t="shared" si="32"/>
        <v>Módosított előirányzat a …../2024. (II…..)  rendelet szerint</v>
      </c>
      <c r="H87" s="39" t="str">
        <f t="shared" si="32"/>
        <v>Változás a 25/2023. (XII.14.) rendelethez képest</v>
      </c>
      <c r="I87" s="833" t="str">
        <f t="shared" si="32"/>
        <v>2024. évi teljesítés              2024.06.30-ig</v>
      </c>
      <c r="J87" s="735" t="str">
        <f t="shared" si="32"/>
        <v>2024. évi teljesítés              2024.09.30-ig</v>
      </c>
      <c r="K87" s="735" t="str">
        <f t="shared" si="32"/>
        <v>2024. évi teljesítés              2024.12.31-ig</v>
      </c>
      <c r="L87" s="39" t="str">
        <f t="shared" si="32"/>
        <v>Teljesítés %-a</v>
      </c>
      <c r="P87" s="1258"/>
    </row>
    <row r="88" spans="1:17" s="38" customFormat="1" ht="12.2" customHeight="1" thickBot="1" x14ac:dyDescent="0.25">
      <c r="A88" s="83" t="s">
        <v>12</v>
      </c>
      <c r="B88" s="1037" t="s">
        <v>537</v>
      </c>
      <c r="C88" s="1432">
        <f>C89+C91+C92+C93+C94</f>
        <v>4964543437</v>
      </c>
      <c r="D88" s="322">
        <f t="shared" ref="D88:K88" si="33">D89+D91+D92+D93+D94</f>
        <v>5028109371</v>
      </c>
      <c r="E88" s="753">
        <f t="shared" si="33"/>
        <v>0</v>
      </c>
      <c r="F88" s="753">
        <f t="shared" si="33"/>
        <v>0</v>
      </c>
      <c r="G88" s="753">
        <f t="shared" si="33"/>
        <v>0</v>
      </c>
      <c r="H88" s="84">
        <f>+D88-C88</f>
        <v>63565934</v>
      </c>
      <c r="I88" s="872">
        <f t="shared" si="33"/>
        <v>0</v>
      </c>
      <c r="J88" s="84">
        <f t="shared" si="33"/>
        <v>0</v>
      </c>
      <c r="K88" s="84">
        <f t="shared" si="33"/>
        <v>0</v>
      </c>
      <c r="L88" s="84">
        <f t="shared" ref="L88" si="34">L89+L91+L92+L93+L94+L101</f>
        <v>0</v>
      </c>
      <c r="P88" s="1306">
        <f>D132</f>
        <v>9670888161</v>
      </c>
      <c r="Q88" s="1293" t="s">
        <v>784</v>
      </c>
    </row>
    <row r="89" spans="1:17" ht="12.2" customHeight="1" x14ac:dyDescent="0.2">
      <c r="A89" s="119" t="s">
        <v>90</v>
      </c>
      <c r="B89" s="57" t="s">
        <v>68</v>
      </c>
      <c r="C89" s="143">
        <f>'4. mell.Önkorm'!C92-'24._önkorm_önként'!C91</f>
        <v>97686711</v>
      </c>
      <c r="D89" s="323">
        <f>'4. mell.Önkorm'!D92-'24._önkorm_önként'!D91</f>
        <v>99649163</v>
      </c>
      <c r="E89" s="754">
        <f>'4. mell.Önkorm'!E92-'24._önkorm_önként'!E91</f>
        <v>0</v>
      </c>
      <c r="F89" s="754">
        <f>'4. mell.Önkorm'!F92-'24._önkorm_önként'!F91</f>
        <v>0</v>
      </c>
      <c r="G89" s="754">
        <f>'4. mell.Önkorm'!G92-'24._önkorm_önként'!G91</f>
        <v>0</v>
      </c>
      <c r="H89" s="85">
        <f t="shared" ref="H89:H135" si="35">+D89-C89</f>
        <v>1962452</v>
      </c>
      <c r="I89" s="873">
        <f>'4. mell.Önkorm'!I92-'24._önkorm_önként'!I91</f>
        <v>0</v>
      </c>
      <c r="J89" s="85">
        <f>'4. mell.Önkorm'!J92-'24._önkorm_önként'!J91</f>
        <v>0</v>
      </c>
      <c r="K89" s="85">
        <f>'4. mell.Önkorm'!K92-'24._önkorm_önként'!K91</f>
        <v>0</v>
      </c>
      <c r="L89" s="85">
        <f>'4. mell.Önkorm'!L92-'24._önkorm_önként'!L91</f>
        <v>0</v>
      </c>
      <c r="P89" s="1306">
        <f>'24._önkorm_önként'!D134</f>
        <v>2119289402</v>
      </c>
      <c r="Q89" s="1293" t="s">
        <v>785</v>
      </c>
    </row>
    <row r="90" spans="1:17" ht="12.2" customHeight="1" x14ac:dyDescent="0.2">
      <c r="A90" s="1355" t="s">
        <v>304</v>
      </c>
      <c r="B90" s="466" t="s">
        <v>269</v>
      </c>
      <c r="C90" s="140">
        <f>'4. mell.Önkorm'!C93-'24._önkorm_önként'!C92</f>
        <v>0</v>
      </c>
      <c r="D90" s="324">
        <f>'4. mell.Önkorm'!D93-'24._önkorm_önként'!D92</f>
        <v>0</v>
      </c>
      <c r="E90" s="746">
        <f>'4. mell.Önkorm'!E93-'24._önkorm_önként'!E92</f>
        <v>0</v>
      </c>
      <c r="F90" s="746">
        <f>'4. mell.Önkorm'!F93-'24._önkorm_önként'!F92</f>
        <v>0</v>
      </c>
      <c r="G90" s="746">
        <f>'4. mell.Önkorm'!G93-'24._önkorm_önként'!G92</f>
        <v>0</v>
      </c>
      <c r="H90" s="15">
        <f t="shared" si="35"/>
        <v>0</v>
      </c>
      <c r="I90" s="821">
        <f>'4. mell.Önkorm'!I93-'24._önkorm_önként'!I92</f>
        <v>0</v>
      </c>
      <c r="J90" s="15">
        <f>'4. mell.Önkorm'!J93-'24._önkorm_önként'!J92</f>
        <v>0</v>
      </c>
      <c r="K90" s="15">
        <f>'4. mell.Önkorm'!K93-'24._önkorm_önként'!K92</f>
        <v>0</v>
      </c>
      <c r="L90" s="15" t="e">
        <f>'4. mell.Önkorm'!L93-'24._önkorm_önként'!L92</f>
        <v>#DIV/0!</v>
      </c>
      <c r="O90" s="17"/>
      <c r="P90" s="1307">
        <f>'24._önkorm_államig'!D133</f>
        <v>654000768</v>
      </c>
      <c r="Q90" s="1293" t="s">
        <v>786</v>
      </c>
    </row>
    <row r="91" spans="1:17" ht="12.2" customHeight="1" x14ac:dyDescent="0.2">
      <c r="A91" s="1355" t="s">
        <v>91</v>
      </c>
      <c r="B91" s="461" t="s">
        <v>86</v>
      </c>
      <c r="C91" s="531">
        <f>'4. mell.Önkorm'!C94-'24._önkorm_önként'!C93</f>
        <v>14124654</v>
      </c>
      <c r="D91" s="456">
        <f>'4. mell.Önkorm'!D94-'24._önkorm_önként'!D93</f>
        <v>14187654</v>
      </c>
      <c r="E91" s="747">
        <f>'4. mell.Önkorm'!E94-'24._önkorm_önként'!E93</f>
        <v>0</v>
      </c>
      <c r="F91" s="747">
        <f>'4. mell.Önkorm'!F94-'24._önkorm_önként'!F93</f>
        <v>0</v>
      </c>
      <c r="G91" s="747">
        <f>'4. mell.Önkorm'!G94-'24._önkorm_önként'!G93</f>
        <v>0</v>
      </c>
      <c r="H91" s="458">
        <f t="shared" si="35"/>
        <v>63000</v>
      </c>
      <c r="I91" s="822">
        <f>'4. mell.Önkorm'!I94-'24._önkorm_önként'!I93</f>
        <v>0</v>
      </c>
      <c r="J91" s="458">
        <f>'4. mell.Önkorm'!J94-'24._önkorm_önként'!J93</f>
        <v>0</v>
      </c>
      <c r="K91" s="458">
        <f>'4. mell.Önkorm'!K94-'24._önkorm_önként'!K93</f>
        <v>0</v>
      </c>
      <c r="L91" s="458">
        <f>'4. mell.Önkorm'!L94-'24._önkorm_önként'!L93</f>
        <v>0</v>
      </c>
      <c r="P91" s="1306">
        <f>SUM(P88:P90)</f>
        <v>12444178331</v>
      </c>
      <c r="Q91" s="1305" t="s">
        <v>787</v>
      </c>
    </row>
    <row r="92" spans="1:17" ht="12.2" customHeight="1" x14ac:dyDescent="0.2">
      <c r="A92" s="1355" t="s">
        <v>92</v>
      </c>
      <c r="B92" s="461" t="s">
        <v>69</v>
      </c>
      <c r="C92" s="680">
        <f>'4. mell.Önkorm'!C95-'24._önkorm_önként'!C94</f>
        <v>483698309</v>
      </c>
      <c r="D92" s="820">
        <f>'4. mell.Önkorm'!D95-'24._önkorm_önként'!D94</f>
        <v>541177721</v>
      </c>
      <c r="E92" s="748">
        <f>'4. mell.Önkorm'!E95-'24._önkorm_önként'!E94</f>
        <v>0</v>
      </c>
      <c r="F92" s="748">
        <f>'4. mell.Önkorm'!F95-'24._önkorm_önként'!F94</f>
        <v>0</v>
      </c>
      <c r="G92" s="748">
        <f>'4. mell.Önkorm'!G95-'24._önkorm_önként'!G94</f>
        <v>0</v>
      </c>
      <c r="H92" s="705">
        <f t="shared" si="35"/>
        <v>57479412</v>
      </c>
      <c r="I92" s="824">
        <f>'4. mell.Önkorm'!I95-'24._önkorm_önként'!I94</f>
        <v>0</v>
      </c>
      <c r="J92" s="705">
        <f>'4. mell.Önkorm'!J95-'24._önkorm_önként'!J94</f>
        <v>0</v>
      </c>
      <c r="K92" s="705">
        <f>'4. mell.Önkorm'!K95-'24._önkorm_önként'!K94</f>
        <v>0</v>
      </c>
      <c r="L92" s="705">
        <f>'4. mell.Önkorm'!L95-'24._önkorm_önként'!L94</f>
        <v>0</v>
      </c>
      <c r="Q92" s="1293"/>
    </row>
    <row r="93" spans="1:17" ht="12.2" customHeight="1" x14ac:dyDescent="0.2">
      <c r="A93" s="1355" t="s">
        <v>89</v>
      </c>
      <c r="B93" s="461" t="s">
        <v>80</v>
      </c>
      <c r="C93" s="680">
        <f>'4. mell.Önkorm'!C96-'24._önkorm_önként'!C95</f>
        <v>99862160</v>
      </c>
      <c r="D93" s="820">
        <f>'4. mell.Önkorm'!D96-'24._önkorm_önként'!D95</f>
        <v>99862160</v>
      </c>
      <c r="E93" s="748">
        <f>'4. mell.Önkorm'!E96-'24._önkorm_önként'!E95</f>
        <v>0</v>
      </c>
      <c r="F93" s="748">
        <f>'4. mell.Önkorm'!F96-'24._önkorm_önként'!F95</f>
        <v>0</v>
      </c>
      <c r="G93" s="748">
        <f>'4. mell.Önkorm'!G96-'24._önkorm_önként'!G95</f>
        <v>0</v>
      </c>
      <c r="H93" s="705">
        <f t="shared" si="35"/>
        <v>0</v>
      </c>
      <c r="I93" s="824">
        <f>'4. mell.Önkorm'!I96-'24._önkorm_önként'!I95</f>
        <v>0</v>
      </c>
      <c r="J93" s="705">
        <f>'4. mell.Önkorm'!J96-'24._önkorm_önként'!J95</f>
        <v>0</v>
      </c>
      <c r="K93" s="705">
        <f>'4. mell.Önkorm'!K96-'24._önkorm_önként'!K95</f>
        <v>0</v>
      </c>
      <c r="L93" s="705">
        <f>'4. mell.Önkorm'!L96-'24._önkorm_önként'!L95</f>
        <v>0</v>
      </c>
      <c r="P93" s="1306">
        <f>'4. mell.Önkorm'!D135</f>
        <v>12444178331</v>
      </c>
      <c r="Q93" s="1305" t="s">
        <v>789</v>
      </c>
    </row>
    <row r="94" spans="1:17" ht="12.2" customHeight="1" x14ac:dyDescent="0.2">
      <c r="A94" s="1355" t="s">
        <v>146</v>
      </c>
      <c r="B94" s="59" t="s">
        <v>87</v>
      </c>
      <c r="C94" s="680">
        <f>SUM(C95:C101)</f>
        <v>4269171603</v>
      </c>
      <c r="D94" s="820">
        <f t="shared" ref="D94:K94" si="36">SUM(D95:D101)</f>
        <v>4273232673</v>
      </c>
      <c r="E94" s="748">
        <f t="shared" si="36"/>
        <v>0</v>
      </c>
      <c r="F94" s="748">
        <f t="shared" si="36"/>
        <v>0</v>
      </c>
      <c r="G94" s="748">
        <f t="shared" si="36"/>
        <v>0</v>
      </c>
      <c r="H94" s="705">
        <f t="shared" si="35"/>
        <v>4061070</v>
      </c>
      <c r="I94" s="824">
        <f t="shared" si="36"/>
        <v>0</v>
      </c>
      <c r="J94" s="705">
        <f t="shared" si="36"/>
        <v>0</v>
      </c>
      <c r="K94" s="705">
        <f t="shared" si="36"/>
        <v>0</v>
      </c>
      <c r="L94" s="705">
        <f>'4. mell.Önkorm'!L97-'24._önkorm_önként'!L96</f>
        <v>0</v>
      </c>
    </row>
    <row r="95" spans="1:17" ht="12.2" customHeight="1" x14ac:dyDescent="0.2">
      <c r="A95" s="1355" t="s">
        <v>305</v>
      </c>
      <c r="B95" s="893" t="s">
        <v>543</v>
      </c>
      <c r="C95" s="680">
        <f>'4. mell.Önkorm'!C98-'24._önkorm_önként'!C97</f>
        <v>0</v>
      </c>
      <c r="D95" s="820">
        <f>'4. mell.Önkorm'!D98-'24._önkorm_önként'!D97</f>
        <v>0</v>
      </c>
      <c r="E95" s="748">
        <f>'4. mell.Önkorm'!E98-'24._önkorm_önként'!E97</f>
        <v>0</v>
      </c>
      <c r="F95" s="748">
        <f>'4. mell.Önkorm'!F98-'24._önkorm_önként'!F97</f>
        <v>0</v>
      </c>
      <c r="G95" s="748">
        <f>'4. mell.Önkorm'!G98-'24._önkorm_önként'!G97</f>
        <v>0</v>
      </c>
      <c r="H95" s="705">
        <f t="shared" si="35"/>
        <v>0</v>
      </c>
      <c r="I95" s="824">
        <f>'4. mell.Önkorm'!I98-'24._önkorm_önként'!I97</f>
        <v>0</v>
      </c>
      <c r="J95" s="705">
        <f>'4. mell.Önkorm'!J98-'24._önkorm_önként'!J97</f>
        <v>0</v>
      </c>
      <c r="K95" s="705">
        <f>'4. mell.Önkorm'!K98-'24._önkorm_önként'!K97</f>
        <v>0</v>
      </c>
      <c r="L95" s="705" t="e">
        <f>'4. mell.Önkorm'!L98-'24._önkorm_önként'!L97</f>
        <v>#DIV/0!</v>
      </c>
      <c r="P95" s="1258" t="b">
        <f>P91=P93</f>
        <v>1</v>
      </c>
    </row>
    <row r="96" spans="1:17" ht="12.2" customHeight="1" x14ac:dyDescent="0.2">
      <c r="A96" s="1355" t="s">
        <v>306</v>
      </c>
      <c r="B96" s="1038" t="s">
        <v>621</v>
      </c>
      <c r="C96" s="680">
        <f>'4. mell.Önkorm'!C99-'24._önkorm_önként'!C98</f>
        <v>2970949518</v>
      </c>
      <c r="D96" s="820">
        <f>'4. mell.Önkorm'!D99-'24._önkorm_önként'!D98</f>
        <v>2970949518</v>
      </c>
      <c r="E96" s="748">
        <f>'4. mell.Önkorm'!E99-'24._önkorm_önként'!E98</f>
        <v>0</v>
      </c>
      <c r="F96" s="748">
        <f>'4. mell.Önkorm'!F99-'24._önkorm_önként'!F98</f>
        <v>0</v>
      </c>
      <c r="G96" s="748">
        <f>'4. mell.Önkorm'!G99-'24._önkorm_önként'!G98</f>
        <v>0</v>
      </c>
      <c r="H96" s="705">
        <f t="shared" si="35"/>
        <v>0</v>
      </c>
      <c r="I96" s="824">
        <f>'4. mell.Önkorm'!I99-'24._önkorm_önként'!I98</f>
        <v>0</v>
      </c>
      <c r="J96" s="705">
        <f>'4. mell.Önkorm'!J99-'24._önkorm_önként'!J98</f>
        <v>0</v>
      </c>
      <c r="K96" s="705">
        <f>'4. mell.Önkorm'!K99-'24._önkorm_önként'!K98</f>
        <v>0</v>
      </c>
      <c r="L96" s="705">
        <f>'4. mell.Önkorm'!L99-'24._önkorm_önként'!L98</f>
        <v>0</v>
      </c>
    </row>
    <row r="97" spans="1:12" ht="12.2" customHeight="1" x14ac:dyDescent="0.2">
      <c r="A97" s="1355" t="s">
        <v>307</v>
      </c>
      <c r="B97" s="1038" t="s">
        <v>620</v>
      </c>
      <c r="C97" s="680">
        <f>'4. mell.Önkorm'!C100-'24._önkorm_önként'!C99</f>
        <v>0</v>
      </c>
      <c r="D97" s="820">
        <f>'4. mell.Önkorm'!D100-'24._önkorm_önként'!D99</f>
        <v>0</v>
      </c>
      <c r="E97" s="748">
        <f>'4. mell.Önkorm'!E100-'24._önkorm_önként'!E99</f>
        <v>0</v>
      </c>
      <c r="F97" s="748">
        <f>'4. mell.Önkorm'!F100-'24._önkorm_önként'!F99</f>
        <v>0</v>
      </c>
      <c r="G97" s="748">
        <f>'4. mell.Önkorm'!G100-'24._önkorm_önként'!G99</f>
        <v>0</v>
      </c>
      <c r="H97" s="705">
        <f t="shared" si="35"/>
        <v>0</v>
      </c>
      <c r="I97" s="824">
        <f>'4. mell.Önkorm'!I100-'24._önkorm_önként'!I99</f>
        <v>0</v>
      </c>
      <c r="J97" s="705">
        <f>'4. mell.Önkorm'!J100-'24._önkorm_önként'!J99</f>
        <v>0</v>
      </c>
      <c r="K97" s="705">
        <f>'4. mell.Önkorm'!K100-'24._önkorm_önként'!K99</f>
        <v>0</v>
      </c>
      <c r="L97" s="705" t="e">
        <f>'4. mell.Önkorm'!L100-'24._önkorm_önként'!L99</f>
        <v>#DIV/0!</v>
      </c>
    </row>
    <row r="98" spans="1:12" ht="12.2" customHeight="1" x14ac:dyDescent="0.2">
      <c r="A98" s="1355" t="s">
        <v>308</v>
      </c>
      <c r="B98" s="1038" t="s">
        <v>619</v>
      </c>
      <c r="C98" s="680">
        <f>'4. mell.Önkorm'!C101-'24._önkorm_önként'!C100</f>
        <v>13200000</v>
      </c>
      <c r="D98" s="820">
        <f>'4. mell.Önkorm'!D101-'24._önkorm_önként'!D100</f>
        <v>13200000</v>
      </c>
      <c r="E98" s="748">
        <f>'4. mell.Önkorm'!E101-'24._önkorm_önként'!E100</f>
        <v>0</v>
      </c>
      <c r="F98" s="748">
        <f>'4. mell.Önkorm'!F101-'24._önkorm_önként'!F100</f>
        <v>0</v>
      </c>
      <c r="G98" s="748">
        <f>'4. mell.Önkorm'!G101-'24._önkorm_önként'!G100</f>
        <v>0</v>
      </c>
      <c r="H98" s="705">
        <f t="shared" si="35"/>
        <v>0</v>
      </c>
      <c r="I98" s="824">
        <f>'4. mell.Önkorm'!I101-'24._önkorm_önként'!I100</f>
        <v>0</v>
      </c>
      <c r="J98" s="705">
        <f>'4. mell.Önkorm'!J101-'24._önkorm_önként'!J100</f>
        <v>0</v>
      </c>
      <c r="K98" s="705">
        <f>'4. mell.Önkorm'!K101-'24._önkorm_önként'!K100</f>
        <v>0</v>
      </c>
      <c r="L98" s="705">
        <f>'4. mell.Önkorm'!L101-'24._önkorm_önként'!L100</f>
        <v>0</v>
      </c>
    </row>
    <row r="99" spans="1:12" ht="12.2" customHeight="1" x14ac:dyDescent="0.2">
      <c r="A99" s="1355" t="s">
        <v>309</v>
      </c>
      <c r="B99" s="1038" t="s">
        <v>624</v>
      </c>
      <c r="C99" s="680">
        <f>'4. mell.Önkorm'!C102-'24._önkorm_önként'!C101</f>
        <v>0</v>
      </c>
      <c r="D99" s="820">
        <f>'4. mell.Önkorm'!D102-'24._önkorm_önként'!D101</f>
        <v>0</v>
      </c>
      <c r="E99" s="748">
        <f>'4. mell.Önkorm'!E102-'24._önkorm_önként'!E101</f>
        <v>0</v>
      </c>
      <c r="F99" s="748">
        <f>'4. mell.Önkorm'!F102-'24._önkorm_önként'!F101</f>
        <v>0</v>
      </c>
      <c r="G99" s="748">
        <f>'4. mell.Önkorm'!G102-'24._önkorm_önként'!G101</f>
        <v>0</v>
      </c>
      <c r="H99" s="705">
        <f t="shared" si="35"/>
        <v>0</v>
      </c>
      <c r="I99" s="824">
        <f>'4. mell.Önkorm'!I102-'24._önkorm_önként'!I101</f>
        <v>0</v>
      </c>
      <c r="J99" s="705">
        <f>'4. mell.Önkorm'!J102-'24._önkorm_önként'!J101</f>
        <v>0</v>
      </c>
      <c r="K99" s="705">
        <f>'4. mell.Önkorm'!K102-'24._önkorm_önként'!K101</f>
        <v>0</v>
      </c>
      <c r="L99" s="705" t="e">
        <f>'4. mell.Önkorm'!L102-'24._önkorm_önként'!L101</f>
        <v>#DIV/0!</v>
      </c>
    </row>
    <row r="100" spans="1:12" ht="12.2" customHeight="1" x14ac:dyDescent="0.2">
      <c r="A100" s="1355" t="s">
        <v>359</v>
      </c>
      <c r="B100" s="1038" t="s">
        <v>618</v>
      </c>
      <c r="C100" s="680">
        <f>'4. mell.Önkorm'!C103-'24._önkorm_önként'!C102</f>
        <v>955600000</v>
      </c>
      <c r="D100" s="820">
        <f>'4. mell.Önkorm'!D103-'24._önkorm_önként'!D102</f>
        <v>935600000</v>
      </c>
      <c r="E100" s="748">
        <f>'4. mell.Önkorm'!E103-'24._önkorm_önként'!E102</f>
        <v>0</v>
      </c>
      <c r="F100" s="748">
        <f>'4. mell.Önkorm'!F103-'24._önkorm_önként'!F102</f>
        <v>0</v>
      </c>
      <c r="G100" s="748">
        <f>'4. mell.Önkorm'!G103-'24._önkorm_önként'!G102</f>
        <v>0</v>
      </c>
      <c r="H100" s="705">
        <f t="shared" si="35"/>
        <v>-20000000</v>
      </c>
      <c r="I100" s="824">
        <f>'4. mell.Önkorm'!I103-'24._önkorm_önként'!I102</f>
        <v>0</v>
      </c>
      <c r="J100" s="705">
        <f>'4. mell.Önkorm'!J103-'24._önkorm_önként'!J102</f>
        <v>0</v>
      </c>
      <c r="K100" s="705">
        <f>'4. mell.Önkorm'!K103-'24._önkorm_önként'!K102</f>
        <v>0</v>
      </c>
      <c r="L100" s="705">
        <f>'4. mell.Önkorm'!L103-'24._önkorm_önként'!L102</f>
        <v>0</v>
      </c>
    </row>
    <row r="101" spans="1:12" ht="12.2" customHeight="1" x14ac:dyDescent="0.2">
      <c r="A101" s="1355" t="s">
        <v>589</v>
      </c>
      <c r="B101" s="1039" t="s">
        <v>623</v>
      </c>
      <c r="C101" s="1433">
        <f>+C102+C103</f>
        <v>329422085</v>
      </c>
      <c r="D101" s="871">
        <f t="shared" ref="D101:K101" si="37">+D102+D103</f>
        <v>353483155</v>
      </c>
      <c r="E101" s="784">
        <f t="shared" si="37"/>
        <v>0</v>
      </c>
      <c r="F101" s="784">
        <f t="shared" si="37"/>
        <v>0</v>
      </c>
      <c r="G101" s="784">
        <f t="shared" si="37"/>
        <v>0</v>
      </c>
      <c r="H101" s="714">
        <f t="shared" si="35"/>
        <v>24061070</v>
      </c>
      <c r="I101" s="825">
        <f t="shared" si="37"/>
        <v>0</v>
      </c>
      <c r="J101" s="714">
        <f t="shared" si="37"/>
        <v>0</v>
      </c>
      <c r="K101" s="714">
        <f t="shared" si="37"/>
        <v>0</v>
      </c>
      <c r="L101" s="714">
        <f>'4. mell.Önkorm'!L104-'24._önkorm_önként'!L103</f>
        <v>0</v>
      </c>
    </row>
    <row r="102" spans="1:12" ht="12.75" customHeight="1" x14ac:dyDescent="0.2">
      <c r="A102" s="11" t="s">
        <v>590</v>
      </c>
      <c r="B102" s="1040" t="s">
        <v>591</v>
      </c>
      <c r="C102" s="140">
        <f>'4. mell.Önkorm'!C105-'24._önkorm_önként'!C104</f>
        <v>100000000</v>
      </c>
      <c r="D102" s="324">
        <f>'4. mell.Önkorm'!D105-'24._önkorm_önként'!D104</f>
        <v>100000000</v>
      </c>
      <c r="E102" s="746">
        <f>'4. mell.Önkorm'!E105-'24._önkorm_önként'!E104</f>
        <v>0</v>
      </c>
      <c r="F102" s="746">
        <f>'4. mell.Önkorm'!F105-'24._önkorm_önként'!F104</f>
        <v>0</v>
      </c>
      <c r="G102" s="746">
        <f>'4. mell.Önkorm'!G105-'24._önkorm_önként'!G104</f>
        <v>0</v>
      </c>
      <c r="H102" s="15">
        <f t="shared" si="35"/>
        <v>0</v>
      </c>
      <c r="I102" s="821">
        <f>'4. mell.Önkorm'!I105-'24._önkorm_önként'!I104</f>
        <v>0</v>
      </c>
      <c r="J102" s="15">
        <f>'4. mell.Önkorm'!J105-'24._önkorm_önként'!J104</f>
        <v>0</v>
      </c>
      <c r="K102" s="15">
        <f>'4. mell.Önkorm'!K105-'24._önkorm_önként'!K104</f>
        <v>0</v>
      </c>
      <c r="L102" s="15">
        <f>'4. mell.Önkorm'!L105-'24._önkorm_önként'!L104</f>
        <v>0</v>
      </c>
    </row>
    <row r="103" spans="1:12" ht="12.75" customHeight="1" x14ac:dyDescent="0.2">
      <c r="A103" s="1356" t="s">
        <v>592</v>
      </c>
      <c r="B103" s="1041" t="s">
        <v>593</v>
      </c>
      <c r="C103" s="531">
        <f>+C104+C105</f>
        <v>229422085</v>
      </c>
      <c r="D103" s="456">
        <f t="shared" ref="D103:K103" si="38">+D104+D105</f>
        <v>253483155</v>
      </c>
      <c r="E103" s="747">
        <f t="shared" si="38"/>
        <v>0</v>
      </c>
      <c r="F103" s="747">
        <f t="shared" si="38"/>
        <v>0</v>
      </c>
      <c r="G103" s="747">
        <f t="shared" si="38"/>
        <v>0</v>
      </c>
      <c r="H103" s="458">
        <f t="shared" si="35"/>
        <v>24061070</v>
      </c>
      <c r="I103" s="822">
        <f t="shared" si="38"/>
        <v>0</v>
      </c>
      <c r="J103" s="458">
        <f t="shared" si="38"/>
        <v>0</v>
      </c>
      <c r="K103" s="458">
        <f t="shared" si="38"/>
        <v>0</v>
      </c>
      <c r="L103" s="458">
        <f>'4. mell.Önkorm'!L106-'24._önkorm_önként'!L105</f>
        <v>0</v>
      </c>
    </row>
    <row r="104" spans="1:12" ht="12.75" customHeight="1" x14ac:dyDescent="0.2">
      <c r="A104" s="1356" t="s">
        <v>594</v>
      </c>
      <c r="B104" s="1042" t="s">
        <v>622</v>
      </c>
      <c r="C104" s="531">
        <f>'4. mell.Önkorm'!C107-'24._önkorm_önként'!C106</f>
        <v>229422085</v>
      </c>
      <c r="D104" s="456">
        <f>'4. mell.Önkorm'!D107-'24._önkorm_önként'!D106</f>
        <v>253483155</v>
      </c>
      <c r="E104" s="747">
        <f>'4. mell.Önkorm'!E107-'24._önkorm_önként'!E106</f>
        <v>0</v>
      </c>
      <c r="F104" s="747">
        <f>'4. mell.Önkorm'!F107-'24._önkorm_önként'!F106</f>
        <v>0</v>
      </c>
      <c r="G104" s="747">
        <f>'4. mell.Önkorm'!G107-'24._önkorm_önként'!G106</f>
        <v>0</v>
      </c>
      <c r="H104" s="458">
        <f t="shared" si="35"/>
        <v>24061070</v>
      </c>
      <c r="I104" s="822">
        <f>'4. mell.Önkorm'!I107-'24._önkorm_önként'!I106</f>
        <v>0</v>
      </c>
      <c r="J104" s="458">
        <f>'4. mell.Önkorm'!J107-'24._önkorm_önként'!J106</f>
        <v>0</v>
      </c>
      <c r="K104" s="458">
        <f>'4. mell.Önkorm'!K107-'24._önkorm_önként'!K106</f>
        <v>0</v>
      </c>
      <c r="L104" s="458">
        <f>'4. mell.Önkorm'!L107-'24._önkorm_önként'!L106</f>
        <v>0</v>
      </c>
    </row>
    <row r="105" spans="1:12" ht="12.75" customHeight="1" thickBot="1" x14ac:dyDescent="0.25">
      <c r="A105" s="1356" t="s">
        <v>595</v>
      </c>
      <c r="B105" s="1042" t="s">
        <v>610</v>
      </c>
      <c r="C105" s="531">
        <f>'4. mell.Önkorm'!C108-'24._önkorm_önként'!C107</f>
        <v>0</v>
      </c>
      <c r="D105" s="456">
        <f>'4. mell.Önkorm'!D108-'24._önkorm_önként'!D107</f>
        <v>0</v>
      </c>
      <c r="E105" s="747">
        <f>'4. mell.Önkorm'!E108-'24._önkorm_önként'!E107</f>
        <v>0</v>
      </c>
      <c r="F105" s="747">
        <f>'4. mell.Önkorm'!F108-'24._önkorm_önként'!F107</f>
        <v>0</v>
      </c>
      <c r="G105" s="747">
        <f>'4. mell.Önkorm'!G108-'24._önkorm_önként'!G107</f>
        <v>0</v>
      </c>
      <c r="H105" s="458">
        <f t="shared" si="35"/>
        <v>0</v>
      </c>
      <c r="I105" s="822">
        <f>'4. mell.Önkorm'!I108-'24._önkorm_önként'!I107</f>
        <v>0</v>
      </c>
      <c r="J105" s="458">
        <f>'4. mell.Önkorm'!J108-'24._önkorm_önként'!J107</f>
        <v>0</v>
      </c>
      <c r="K105" s="458">
        <f>'4. mell.Önkorm'!K108-'24._önkorm_önként'!K107</f>
        <v>0</v>
      </c>
      <c r="L105" s="458" t="e">
        <f>'4. mell.Önkorm'!L108-'24._önkorm_önként'!L107</f>
        <v>#DIV/0!</v>
      </c>
    </row>
    <row r="106" spans="1:12" ht="12.2" customHeight="1" thickBot="1" x14ac:dyDescent="0.25">
      <c r="A106" s="13" t="s">
        <v>13</v>
      </c>
      <c r="B106" s="120" t="s">
        <v>382</v>
      </c>
      <c r="C106" s="139">
        <f>+C107+C109+C111</f>
        <v>722465100</v>
      </c>
      <c r="D106" s="326">
        <f t="shared" ref="D106:K106" si="39">+D107+D109+D111</f>
        <v>801146340</v>
      </c>
      <c r="E106" s="745">
        <f t="shared" si="39"/>
        <v>0</v>
      </c>
      <c r="F106" s="745">
        <f t="shared" si="39"/>
        <v>0</v>
      </c>
      <c r="G106" s="745">
        <f t="shared" si="39"/>
        <v>0</v>
      </c>
      <c r="H106" s="32">
        <f t="shared" si="35"/>
        <v>78681240</v>
      </c>
      <c r="I106" s="823">
        <f t="shared" si="39"/>
        <v>0</v>
      </c>
      <c r="J106" s="32">
        <f t="shared" si="39"/>
        <v>0</v>
      </c>
      <c r="K106" s="32">
        <f t="shared" si="39"/>
        <v>0</v>
      </c>
      <c r="L106" s="32">
        <f t="shared" ref="L106" si="40">+L107+L109+L111</f>
        <v>0</v>
      </c>
    </row>
    <row r="107" spans="1:12" ht="12.2" customHeight="1" x14ac:dyDescent="0.2">
      <c r="A107" s="11" t="s">
        <v>93</v>
      </c>
      <c r="B107" s="461" t="s">
        <v>118</v>
      </c>
      <c r="C107" s="140">
        <f>'4. mell.Önkorm'!C110-'24._önkorm_önként'!C109</f>
        <v>137477185</v>
      </c>
      <c r="D107" s="324">
        <f>'4. mell.Önkorm'!D110-'24._önkorm_önként'!D109</f>
        <v>161158425</v>
      </c>
      <c r="E107" s="746">
        <f>'4. mell.Önkorm'!E110-'24._önkorm_önként'!E109</f>
        <v>0</v>
      </c>
      <c r="F107" s="746">
        <f>'4. mell.Önkorm'!F110-'24._önkorm_önként'!F109</f>
        <v>0</v>
      </c>
      <c r="G107" s="746">
        <f>'4. mell.Önkorm'!G110-'24._önkorm_önként'!G109</f>
        <v>0</v>
      </c>
      <c r="H107" s="15">
        <f t="shared" si="35"/>
        <v>23681240</v>
      </c>
      <c r="I107" s="821">
        <f>'4. mell.Önkorm'!I110-'24._önkorm_önként'!I109</f>
        <v>0</v>
      </c>
      <c r="J107" s="15">
        <f>'4. mell.Önkorm'!J110-'24._önkorm_önként'!J109</f>
        <v>0</v>
      </c>
      <c r="K107" s="15">
        <f>'4. mell.Önkorm'!K110-'24._önkorm_önként'!K109</f>
        <v>0</v>
      </c>
      <c r="L107" s="15">
        <f>'4. mell.Önkorm'!L110-'24._önkorm_önként'!L109</f>
        <v>0</v>
      </c>
    </row>
    <row r="108" spans="1:12" ht="12.2" customHeight="1" x14ac:dyDescent="0.2">
      <c r="A108" s="11" t="s">
        <v>315</v>
      </c>
      <c r="B108" s="1041" t="s">
        <v>224</v>
      </c>
      <c r="C108" s="140">
        <f>'4. mell.Önkorm'!C111-'24._önkorm_önként'!C110</f>
        <v>50667185</v>
      </c>
      <c r="D108" s="324">
        <f>'4. mell.Önkorm'!D111-'24._önkorm_önként'!D110</f>
        <v>50667185</v>
      </c>
      <c r="E108" s="746">
        <f>'4. mell.Önkorm'!E111-'24._önkorm_önként'!E110</f>
        <v>0</v>
      </c>
      <c r="F108" s="746">
        <f>'4. mell.Önkorm'!F111-'24._önkorm_önként'!F110</f>
        <v>0</v>
      </c>
      <c r="G108" s="746">
        <f>'4. mell.Önkorm'!G111-'24._önkorm_önként'!G110</f>
        <v>0</v>
      </c>
      <c r="H108" s="15">
        <f t="shared" si="35"/>
        <v>0</v>
      </c>
      <c r="I108" s="821">
        <f>'4. mell.Önkorm'!I111-'24._önkorm_önként'!I110</f>
        <v>0</v>
      </c>
      <c r="J108" s="15">
        <f>'4. mell.Önkorm'!J111-'24._önkorm_önként'!J110</f>
        <v>0</v>
      </c>
      <c r="K108" s="15">
        <f>'4. mell.Önkorm'!K111-'24._önkorm_önként'!K110</f>
        <v>0</v>
      </c>
      <c r="L108" s="15">
        <f>'4. mell.Önkorm'!L111-'24._önkorm_önként'!L110</f>
        <v>0</v>
      </c>
    </row>
    <row r="109" spans="1:12" ht="12.2" customHeight="1" x14ac:dyDescent="0.2">
      <c r="A109" s="11" t="s">
        <v>94</v>
      </c>
      <c r="B109" s="486" t="s">
        <v>2</v>
      </c>
      <c r="C109" s="531">
        <f>'4. mell.Önkorm'!C112-'24._önkorm_önként'!C111</f>
        <v>583374915</v>
      </c>
      <c r="D109" s="456">
        <f>'4. mell.Önkorm'!D112-'24._önkorm_önként'!D111</f>
        <v>583374915</v>
      </c>
      <c r="E109" s="747">
        <f>'4. mell.Önkorm'!E112-'24._önkorm_önként'!E111</f>
        <v>0</v>
      </c>
      <c r="F109" s="747">
        <f>'4. mell.Önkorm'!F112-'24._önkorm_önként'!F111</f>
        <v>0</v>
      </c>
      <c r="G109" s="747">
        <f>'4. mell.Önkorm'!G112-'24._önkorm_önként'!G111</f>
        <v>0</v>
      </c>
      <c r="H109" s="458">
        <f t="shared" si="35"/>
        <v>0</v>
      </c>
      <c r="I109" s="822">
        <f>'4. mell.Önkorm'!I112-'24._önkorm_önként'!I111</f>
        <v>0</v>
      </c>
      <c r="J109" s="458">
        <f>'4. mell.Önkorm'!J112-'24._önkorm_önként'!J111</f>
        <v>0</v>
      </c>
      <c r="K109" s="458">
        <f>'4. mell.Önkorm'!K112-'24._önkorm_önként'!K111</f>
        <v>0</v>
      </c>
      <c r="L109" s="458">
        <f>'4. mell.Önkorm'!L112-'24._önkorm_önként'!L111</f>
        <v>0</v>
      </c>
    </row>
    <row r="110" spans="1:12" ht="12.2" customHeight="1" x14ac:dyDescent="0.2">
      <c r="A110" s="11" t="s">
        <v>314</v>
      </c>
      <c r="B110" s="1041" t="s">
        <v>542</v>
      </c>
      <c r="C110" s="531">
        <f>'4. mell.Önkorm'!C113-'24._önkorm_önként'!C112</f>
        <v>169374287</v>
      </c>
      <c r="D110" s="456">
        <f>'4. mell.Önkorm'!D113-'24._önkorm_önként'!D112</f>
        <v>169374287</v>
      </c>
      <c r="E110" s="747">
        <f>'4. mell.Önkorm'!E113-'24._önkorm_önként'!E112</f>
        <v>0</v>
      </c>
      <c r="F110" s="747">
        <f>'4. mell.Önkorm'!F113-'24._önkorm_önként'!F112</f>
        <v>0</v>
      </c>
      <c r="G110" s="747">
        <f>'4. mell.Önkorm'!G113-'24._önkorm_önként'!G112</f>
        <v>0</v>
      </c>
      <c r="H110" s="458">
        <f t="shared" si="35"/>
        <v>0</v>
      </c>
      <c r="I110" s="822">
        <f>'4. mell.Önkorm'!I113-'24._önkorm_önként'!I112</f>
        <v>0</v>
      </c>
      <c r="J110" s="458">
        <f>'4. mell.Önkorm'!J113-'24._önkorm_önként'!J112</f>
        <v>0</v>
      </c>
      <c r="K110" s="458">
        <f>'4. mell.Önkorm'!K113-'24._önkorm_önként'!K112</f>
        <v>0</v>
      </c>
      <c r="L110" s="458">
        <f>'4. mell.Önkorm'!L113-'24._önkorm_önként'!L112</f>
        <v>0</v>
      </c>
    </row>
    <row r="111" spans="1:12" ht="12.2" customHeight="1" x14ac:dyDescent="0.2">
      <c r="A111" s="11" t="s">
        <v>95</v>
      </c>
      <c r="B111" s="661" t="s">
        <v>267</v>
      </c>
      <c r="C111" s="531">
        <f>SUM(C112:C115)</f>
        <v>1613000</v>
      </c>
      <c r="D111" s="456">
        <f t="shared" ref="D111:K111" si="41">SUM(D112:D115)</f>
        <v>56613000</v>
      </c>
      <c r="E111" s="747">
        <f t="shared" si="41"/>
        <v>0</v>
      </c>
      <c r="F111" s="747">
        <f t="shared" si="41"/>
        <v>0</v>
      </c>
      <c r="G111" s="747">
        <f t="shared" si="41"/>
        <v>0</v>
      </c>
      <c r="H111" s="458">
        <f t="shared" si="35"/>
        <v>55000000</v>
      </c>
      <c r="I111" s="822">
        <f t="shared" si="41"/>
        <v>0</v>
      </c>
      <c r="J111" s="458">
        <f t="shared" si="41"/>
        <v>0</v>
      </c>
      <c r="K111" s="458">
        <f t="shared" si="41"/>
        <v>0</v>
      </c>
      <c r="L111" s="458">
        <f>'4. mell.Önkorm'!L114-'24._önkorm_önként'!L113</f>
        <v>0</v>
      </c>
    </row>
    <row r="112" spans="1:12" ht="12.2" customHeight="1" x14ac:dyDescent="0.2">
      <c r="A112" s="11" t="s">
        <v>316</v>
      </c>
      <c r="B112" s="483" t="s">
        <v>225</v>
      </c>
      <c r="C112" s="531">
        <f>'4. mell.Önkorm'!C115-'24._önkorm_önként'!C114</f>
        <v>0</v>
      </c>
      <c r="D112" s="456">
        <f>'4. mell.Önkorm'!D115-'24._önkorm_önként'!D114</f>
        <v>0</v>
      </c>
      <c r="E112" s="747">
        <f>'4. mell.Önkorm'!E115-'24._önkorm_önként'!E114</f>
        <v>0</v>
      </c>
      <c r="F112" s="747">
        <f>'4. mell.Önkorm'!F115-'24._önkorm_önként'!F114</f>
        <v>0</v>
      </c>
      <c r="G112" s="747">
        <f>'4. mell.Önkorm'!G115-'24._önkorm_önként'!G114</f>
        <v>0</v>
      </c>
      <c r="H112" s="458">
        <f t="shared" si="35"/>
        <v>0</v>
      </c>
      <c r="I112" s="822">
        <f>'4. mell.Önkorm'!I115-'24._önkorm_önként'!I114</f>
        <v>0</v>
      </c>
      <c r="J112" s="458">
        <f>'4. mell.Önkorm'!J115-'24._önkorm_önként'!J114</f>
        <v>0</v>
      </c>
      <c r="K112" s="458">
        <f>'4. mell.Önkorm'!K115-'24._önkorm_önként'!K114</f>
        <v>0</v>
      </c>
      <c r="L112" s="458" t="e">
        <f>'4. mell.Önkorm'!L115-'24._önkorm_önként'!L114</f>
        <v>#DIV/0!</v>
      </c>
    </row>
    <row r="113" spans="1:16" ht="12.2" customHeight="1" x14ac:dyDescent="0.2">
      <c r="A113" s="11" t="s">
        <v>317</v>
      </c>
      <c r="B113" s="483" t="s">
        <v>226</v>
      </c>
      <c r="C113" s="531">
        <f>'4. mell.Önkorm'!C116-'24._önkorm_önként'!C115</f>
        <v>1613000</v>
      </c>
      <c r="D113" s="456">
        <f>'4. mell.Önkorm'!D116-'24._önkorm_önként'!D115</f>
        <v>1613000</v>
      </c>
      <c r="E113" s="747">
        <f>'4. mell.Önkorm'!E116-'24._önkorm_önként'!E115</f>
        <v>0</v>
      </c>
      <c r="F113" s="747">
        <f>'4. mell.Önkorm'!F116-'24._önkorm_önként'!F115</f>
        <v>0</v>
      </c>
      <c r="G113" s="747">
        <f>'4. mell.Önkorm'!G116-'24._önkorm_önként'!G115</f>
        <v>0</v>
      </c>
      <c r="H113" s="458">
        <f t="shared" si="35"/>
        <v>0</v>
      </c>
      <c r="I113" s="822">
        <f>'4. mell.Önkorm'!I116-'24._önkorm_önként'!I115</f>
        <v>0</v>
      </c>
      <c r="J113" s="458">
        <f>'4. mell.Önkorm'!J116-'24._önkorm_önként'!J115</f>
        <v>0</v>
      </c>
      <c r="K113" s="458">
        <f>'4. mell.Önkorm'!K116-'24._önkorm_önként'!K115</f>
        <v>0</v>
      </c>
      <c r="L113" s="458">
        <f>'4. mell.Önkorm'!L116-'24._önkorm_önként'!L115</f>
        <v>0</v>
      </c>
    </row>
    <row r="114" spans="1:16" ht="12.2" customHeight="1" x14ac:dyDescent="0.2">
      <c r="A114" s="11" t="s">
        <v>318</v>
      </c>
      <c r="B114" s="483" t="s">
        <v>223</v>
      </c>
      <c r="C114" s="531">
        <f>'4. mell.Önkorm'!C117-'24._önkorm_önként'!C116</f>
        <v>0</v>
      </c>
      <c r="D114" s="456">
        <f>'4. mell.Önkorm'!D117-'24._önkorm_önként'!D116</f>
        <v>0</v>
      </c>
      <c r="E114" s="747">
        <f>'4. mell.Önkorm'!E117-'24._önkorm_önként'!E116</f>
        <v>0</v>
      </c>
      <c r="F114" s="747">
        <f>'4. mell.Önkorm'!F117-'24._önkorm_önként'!F116</f>
        <v>0</v>
      </c>
      <c r="G114" s="747">
        <f>'4. mell.Önkorm'!G117-'24._önkorm_önként'!G116</f>
        <v>0</v>
      </c>
      <c r="H114" s="458">
        <f t="shared" si="35"/>
        <v>0</v>
      </c>
      <c r="I114" s="822">
        <f>'4. mell.Önkorm'!I117-'24._önkorm_önként'!I116</f>
        <v>0</v>
      </c>
      <c r="J114" s="458">
        <f>'4. mell.Önkorm'!J117-'24._önkorm_önként'!J116</f>
        <v>0</v>
      </c>
      <c r="K114" s="458">
        <f>'4. mell.Önkorm'!K117-'24._önkorm_önként'!K116</f>
        <v>0</v>
      </c>
      <c r="L114" s="458">
        <f>'4. mell.Önkorm'!L117-'24._önkorm_önként'!L116</f>
        <v>0</v>
      </c>
    </row>
    <row r="115" spans="1:16" ht="12.2" customHeight="1" thickBot="1" x14ac:dyDescent="0.25">
      <c r="A115" s="11" t="s">
        <v>319</v>
      </c>
      <c r="B115" s="483" t="s">
        <v>227</v>
      </c>
      <c r="C115" s="680">
        <f>'4. mell.Önkorm'!C118-'24._önkorm_önként'!C117</f>
        <v>0</v>
      </c>
      <c r="D115" s="820">
        <f>'4. mell.Önkorm'!D118-'24._önkorm_önként'!D117</f>
        <v>55000000</v>
      </c>
      <c r="E115" s="748">
        <f>'4. mell.Önkorm'!E118-'24._önkorm_önként'!E117</f>
        <v>0</v>
      </c>
      <c r="F115" s="748">
        <f>'4. mell.Önkorm'!F118-'24._önkorm_önként'!F117</f>
        <v>0</v>
      </c>
      <c r="G115" s="748">
        <f>'4. mell.Önkorm'!G118-'24._önkorm_önként'!G117</f>
        <v>0</v>
      </c>
      <c r="H115" s="705">
        <f t="shared" si="35"/>
        <v>55000000</v>
      </c>
      <c r="I115" s="824">
        <f>'4. mell.Önkorm'!I118-'24._önkorm_önként'!I117</f>
        <v>0</v>
      </c>
      <c r="J115" s="705">
        <f>'4. mell.Önkorm'!J118-'24._önkorm_önként'!J117</f>
        <v>0</v>
      </c>
      <c r="K115" s="705">
        <f>'4. mell.Önkorm'!K118-'24._önkorm_önként'!K117</f>
        <v>0</v>
      </c>
      <c r="L115" s="705">
        <f>'4. mell.Önkorm'!L118-'24._önkorm_önként'!L117</f>
        <v>0</v>
      </c>
    </row>
    <row r="116" spans="1:16" ht="12.2" customHeight="1" thickBot="1" x14ac:dyDescent="0.25">
      <c r="A116" s="13" t="s">
        <v>14</v>
      </c>
      <c r="B116" s="63" t="s">
        <v>530</v>
      </c>
      <c r="C116" s="139">
        <f>C88+C106</f>
        <v>5687008537</v>
      </c>
      <c r="D116" s="326">
        <f t="shared" ref="D116:K116" si="42">D88+D106</f>
        <v>5829255711</v>
      </c>
      <c r="E116" s="745">
        <f t="shared" si="42"/>
        <v>0</v>
      </c>
      <c r="F116" s="745">
        <f t="shared" si="42"/>
        <v>0</v>
      </c>
      <c r="G116" s="745">
        <f t="shared" si="42"/>
        <v>0</v>
      </c>
      <c r="H116" s="32">
        <f t="shared" si="35"/>
        <v>142247174</v>
      </c>
      <c r="I116" s="823">
        <f t="shared" si="42"/>
        <v>0</v>
      </c>
      <c r="J116" s="32">
        <f t="shared" si="42"/>
        <v>0</v>
      </c>
      <c r="K116" s="32">
        <f t="shared" si="42"/>
        <v>0</v>
      </c>
      <c r="L116" s="32">
        <f t="shared" ref="L116" si="43">L88+L106</f>
        <v>0</v>
      </c>
    </row>
    <row r="117" spans="1:16" ht="12.2" customHeight="1" thickBot="1" x14ac:dyDescent="0.25">
      <c r="A117" s="13" t="s">
        <v>15</v>
      </c>
      <c r="B117" s="63" t="s">
        <v>531</v>
      </c>
      <c r="C117" s="139">
        <f>+C118+C119+C120</f>
        <v>0</v>
      </c>
      <c r="D117" s="326">
        <f t="shared" ref="D117:K117" si="44">+D118+D119+D120</f>
        <v>0</v>
      </c>
      <c r="E117" s="745">
        <f t="shared" si="44"/>
        <v>0</v>
      </c>
      <c r="F117" s="745">
        <f t="shared" si="44"/>
        <v>0</v>
      </c>
      <c r="G117" s="745">
        <f t="shared" si="44"/>
        <v>0</v>
      </c>
      <c r="H117" s="32">
        <f t="shared" si="35"/>
        <v>0</v>
      </c>
      <c r="I117" s="823">
        <f t="shared" si="44"/>
        <v>0</v>
      </c>
      <c r="J117" s="32">
        <f t="shared" si="44"/>
        <v>0</v>
      </c>
      <c r="K117" s="32">
        <f t="shared" si="44"/>
        <v>0</v>
      </c>
      <c r="L117" s="32" t="e">
        <f t="shared" ref="L117" si="45">+L118+L119+L120</f>
        <v>#DIV/0!</v>
      </c>
    </row>
    <row r="118" spans="1:16" s="38" customFormat="1" ht="12.2" customHeight="1" x14ac:dyDescent="0.2">
      <c r="A118" s="11" t="s">
        <v>99</v>
      </c>
      <c r="B118" s="16" t="s">
        <v>395</v>
      </c>
      <c r="C118" s="531">
        <f>'4. mell.Önkorm'!C121-'24._önkorm_önként'!C120</f>
        <v>0</v>
      </c>
      <c r="D118" s="456">
        <f>'4. mell.Önkorm'!D121-'24._önkorm_önként'!D120</f>
        <v>0</v>
      </c>
      <c r="E118" s="747">
        <f>'4. mell.Önkorm'!E121-'24._önkorm_önként'!E120</f>
        <v>0</v>
      </c>
      <c r="F118" s="747">
        <f>'4. mell.Önkorm'!F121-'24._önkorm_önként'!F120</f>
        <v>0</v>
      </c>
      <c r="G118" s="747">
        <f>'4. mell.Önkorm'!G121-'24._önkorm_önként'!G120</f>
        <v>0</v>
      </c>
      <c r="H118" s="458">
        <f t="shared" si="35"/>
        <v>0</v>
      </c>
      <c r="I118" s="822">
        <f>'4. mell.Önkorm'!I121-'24._önkorm_önként'!I120</f>
        <v>0</v>
      </c>
      <c r="J118" s="458">
        <f>'4. mell.Önkorm'!J121-'24._önkorm_önként'!J120</f>
        <v>0</v>
      </c>
      <c r="K118" s="458">
        <f>'4. mell.Önkorm'!K121-'24._önkorm_önként'!K120</f>
        <v>0</v>
      </c>
      <c r="L118" s="458" t="e">
        <f>'4. mell.Önkorm'!L121-'24._önkorm_önként'!L120</f>
        <v>#DIV/0!</v>
      </c>
      <c r="O118" s="914"/>
      <c r="P118" s="1264"/>
    </row>
    <row r="119" spans="1:16" ht="12.2" customHeight="1" x14ac:dyDescent="0.2">
      <c r="A119" s="11" t="s">
        <v>100</v>
      </c>
      <c r="B119" s="16" t="s">
        <v>242</v>
      </c>
      <c r="C119" s="531">
        <f>'4. mell.Önkorm'!C122-'24._önkorm_önként'!C121</f>
        <v>0</v>
      </c>
      <c r="D119" s="456">
        <f>'4. mell.Önkorm'!D122-'24._önkorm_önként'!D121</f>
        <v>0</v>
      </c>
      <c r="E119" s="747">
        <f>'4. mell.Önkorm'!E122-'24._önkorm_önként'!E121</f>
        <v>0</v>
      </c>
      <c r="F119" s="747">
        <f>'4. mell.Önkorm'!F122-'24._önkorm_önként'!F121</f>
        <v>0</v>
      </c>
      <c r="G119" s="747">
        <f>'4. mell.Önkorm'!G122-'24._önkorm_önként'!G121</f>
        <v>0</v>
      </c>
      <c r="H119" s="458">
        <f t="shared" si="35"/>
        <v>0</v>
      </c>
      <c r="I119" s="822">
        <f>'4. mell.Önkorm'!I122-'24._önkorm_önként'!I121</f>
        <v>0</v>
      </c>
      <c r="J119" s="458">
        <f>'4. mell.Önkorm'!J122-'24._önkorm_önként'!J121</f>
        <v>0</v>
      </c>
      <c r="K119" s="458">
        <f>'4. mell.Önkorm'!K122-'24._önkorm_önként'!K121</f>
        <v>0</v>
      </c>
      <c r="L119" s="458" t="e">
        <f>'4. mell.Önkorm'!L122-'24._önkorm_önként'!L121</f>
        <v>#DIV/0!</v>
      </c>
    </row>
    <row r="120" spans="1:16" ht="12.2" customHeight="1" thickBot="1" x14ac:dyDescent="0.25">
      <c r="A120" s="12" t="s">
        <v>163</v>
      </c>
      <c r="B120" s="59" t="s">
        <v>243</v>
      </c>
      <c r="C120" s="531">
        <f>'4. mell.Önkorm'!C123-'24._önkorm_önként'!C122</f>
        <v>0</v>
      </c>
      <c r="D120" s="456">
        <f>'4. mell.Önkorm'!D123-'24._önkorm_önként'!D122</f>
        <v>0</v>
      </c>
      <c r="E120" s="747">
        <f>'4. mell.Önkorm'!E123-'24._önkorm_önként'!E122</f>
        <v>0</v>
      </c>
      <c r="F120" s="747">
        <f>'4. mell.Önkorm'!F123-'24._önkorm_önként'!F122</f>
        <v>0</v>
      </c>
      <c r="G120" s="747">
        <f>'4. mell.Önkorm'!G123-'24._önkorm_önként'!G122</f>
        <v>0</v>
      </c>
      <c r="H120" s="458">
        <f t="shared" si="35"/>
        <v>0</v>
      </c>
      <c r="I120" s="822">
        <f>'4. mell.Önkorm'!I123-'24._önkorm_önként'!I122</f>
        <v>0</v>
      </c>
      <c r="J120" s="458">
        <f>'4. mell.Önkorm'!J123-'24._önkorm_önként'!J122</f>
        <v>0</v>
      </c>
      <c r="K120" s="458">
        <f>'4. mell.Önkorm'!K123-'24._önkorm_önként'!K122</f>
        <v>0</v>
      </c>
      <c r="L120" s="458" t="e">
        <f>'4. mell.Önkorm'!L123-'24._önkorm_önként'!L122</f>
        <v>#DIV/0!</v>
      </c>
    </row>
    <row r="121" spans="1:16" ht="12.2" customHeight="1" thickBot="1" x14ac:dyDescent="0.25">
      <c r="A121" s="13" t="s">
        <v>16</v>
      </c>
      <c r="B121" s="63" t="s">
        <v>535</v>
      </c>
      <c r="C121" s="139">
        <f>+C122+C124+C123</f>
        <v>0</v>
      </c>
      <c r="D121" s="326">
        <f t="shared" ref="D121:K121" si="46">+D122+D124+D123</f>
        <v>0</v>
      </c>
      <c r="E121" s="745">
        <f t="shared" si="46"/>
        <v>0</v>
      </c>
      <c r="F121" s="745">
        <f t="shared" si="46"/>
        <v>0</v>
      </c>
      <c r="G121" s="745">
        <f t="shared" si="46"/>
        <v>0</v>
      </c>
      <c r="H121" s="32">
        <f t="shared" si="35"/>
        <v>0</v>
      </c>
      <c r="I121" s="823">
        <f t="shared" si="46"/>
        <v>0</v>
      </c>
      <c r="J121" s="32">
        <f t="shared" si="46"/>
        <v>0</v>
      </c>
      <c r="K121" s="32">
        <f t="shared" si="46"/>
        <v>0</v>
      </c>
      <c r="L121" s="32" t="e">
        <f t="shared" ref="L121" si="47">+L122+L124</f>
        <v>#DIV/0!</v>
      </c>
      <c r="O121" s="17"/>
    </row>
    <row r="122" spans="1:16" ht="12.2" customHeight="1" x14ac:dyDescent="0.2">
      <c r="A122" s="11" t="s">
        <v>88</v>
      </c>
      <c r="B122" s="16" t="s">
        <v>389</v>
      </c>
      <c r="C122" s="531">
        <f>'4. mell.Önkorm'!C125-'24._önkorm_önként'!C124</f>
        <v>0</v>
      </c>
      <c r="D122" s="456">
        <f>'4. mell.Önkorm'!D125-'24._önkorm_önként'!D124</f>
        <v>0</v>
      </c>
      <c r="E122" s="747">
        <f>'4. mell.Önkorm'!E125-'24._önkorm_önként'!E124</f>
        <v>0</v>
      </c>
      <c r="F122" s="747">
        <f>'4. mell.Önkorm'!F125-'24._önkorm_önként'!F124</f>
        <v>0</v>
      </c>
      <c r="G122" s="747">
        <f>'4. mell.Önkorm'!G125-'24._önkorm_önként'!G124</f>
        <v>0</v>
      </c>
      <c r="H122" s="458">
        <f t="shared" si="35"/>
        <v>0</v>
      </c>
      <c r="I122" s="822">
        <f>'4. mell.Önkorm'!I125-'24._önkorm_önként'!I124</f>
        <v>0</v>
      </c>
      <c r="J122" s="458">
        <f>'4. mell.Önkorm'!J125-'24._önkorm_önként'!J124</f>
        <v>0</v>
      </c>
      <c r="K122" s="458">
        <f>'4. mell.Önkorm'!K125-'24._önkorm_önként'!K124</f>
        <v>0</v>
      </c>
      <c r="L122" s="458" t="e">
        <f>'4. mell.Önkorm'!L125-'24._önkorm_önként'!L124</f>
        <v>#DIV/0!</v>
      </c>
    </row>
    <row r="123" spans="1:16" ht="12.2" customHeight="1" x14ac:dyDescent="0.2">
      <c r="A123" s="11" t="s">
        <v>101</v>
      </c>
      <c r="B123" s="16" t="s">
        <v>390</v>
      </c>
      <c r="C123" s="531">
        <f>'4. mell.Önkorm'!C126-'24._önkorm_önként'!C125</f>
        <v>0</v>
      </c>
      <c r="D123" s="456">
        <f>'4. mell.Önkorm'!D126-'24._önkorm_önként'!D125</f>
        <v>0</v>
      </c>
      <c r="E123" s="747">
        <f>'4. mell.Önkorm'!E126-'24._önkorm_önként'!E125</f>
        <v>0</v>
      </c>
      <c r="F123" s="747">
        <f>'4. mell.Önkorm'!F126-'24._önkorm_önként'!F125</f>
        <v>0</v>
      </c>
      <c r="G123" s="747">
        <f>'4. mell.Önkorm'!G126-'24._önkorm_önként'!G125</f>
        <v>0</v>
      </c>
      <c r="H123" s="458">
        <f t="shared" si="35"/>
        <v>0</v>
      </c>
      <c r="I123" s="822">
        <f>'4. mell.Önkorm'!I126-'24._önkorm_önként'!I125</f>
        <v>0</v>
      </c>
      <c r="J123" s="458">
        <f>'4. mell.Önkorm'!J126-'24._önkorm_önként'!J125</f>
        <v>0</v>
      </c>
      <c r="K123" s="458">
        <f>'4. mell.Önkorm'!K126-'24._önkorm_önként'!K125</f>
        <v>0</v>
      </c>
      <c r="L123" s="458">
        <f>'4. mell.Önkorm'!L126-'24._önkorm_önként'!L125</f>
        <v>0</v>
      </c>
    </row>
    <row r="124" spans="1:16" ht="12.2" customHeight="1" thickBot="1" x14ac:dyDescent="0.25">
      <c r="A124" s="11" t="s">
        <v>102</v>
      </c>
      <c r="B124" s="917" t="s">
        <v>526</v>
      </c>
      <c r="C124" s="531">
        <f>'4. mell.Önkorm'!C127-'24._önkorm_önként'!C126</f>
        <v>0</v>
      </c>
      <c r="D124" s="456">
        <f>'4. mell.Önkorm'!D127-'24._önkorm_önként'!D126</f>
        <v>0</v>
      </c>
      <c r="E124" s="747">
        <f>'4. mell.Önkorm'!E127-'24._önkorm_önként'!E126</f>
        <v>0</v>
      </c>
      <c r="F124" s="747">
        <f>'4. mell.Önkorm'!F127-'24._önkorm_önként'!F126</f>
        <v>0</v>
      </c>
      <c r="G124" s="747">
        <f>'4. mell.Önkorm'!G127-'24._önkorm_önként'!G126</f>
        <v>0</v>
      </c>
      <c r="H124" s="458">
        <f t="shared" si="35"/>
        <v>0</v>
      </c>
      <c r="I124" s="822">
        <f>'4. mell.Önkorm'!I127-'24._önkorm_önként'!I126</f>
        <v>0</v>
      </c>
      <c r="J124" s="458">
        <f>'4. mell.Önkorm'!J127-'24._önkorm_önként'!J126</f>
        <v>0</v>
      </c>
      <c r="K124" s="458">
        <f>'4. mell.Önkorm'!K127-'24._önkorm_önként'!K126</f>
        <v>0</v>
      </c>
      <c r="L124" s="458" t="e">
        <f>'4. mell.Önkorm'!L127-'24._önkorm_önként'!L126</f>
        <v>#DIV/0!</v>
      </c>
    </row>
    <row r="125" spans="1:16" ht="12.2" customHeight="1" thickBot="1" x14ac:dyDescent="0.25">
      <c r="A125" s="13" t="s">
        <v>17</v>
      </c>
      <c r="B125" s="63" t="s">
        <v>532</v>
      </c>
      <c r="C125" s="1428">
        <f>C126+C127+C128+C129+C130</f>
        <v>2436667490</v>
      </c>
      <c r="D125" s="327">
        <f t="shared" ref="D125:K125" si="48">D126+D127+D128+D129+D130</f>
        <v>3841632450</v>
      </c>
      <c r="E125" s="712" t="e">
        <f t="shared" si="48"/>
        <v>#REF!</v>
      </c>
      <c r="F125" s="712">
        <f t="shared" si="48"/>
        <v>0</v>
      </c>
      <c r="G125" s="712">
        <f t="shared" si="48"/>
        <v>0</v>
      </c>
      <c r="H125" s="81">
        <f t="shared" si="35"/>
        <v>1404964960</v>
      </c>
      <c r="I125" s="831">
        <f t="shared" si="48"/>
        <v>0</v>
      </c>
      <c r="J125" s="81">
        <f t="shared" si="48"/>
        <v>0</v>
      </c>
      <c r="K125" s="81">
        <f t="shared" si="48"/>
        <v>0</v>
      </c>
      <c r="L125" s="81">
        <f>'4. mell.Önkorm'!L128-'24._önkorm_önként'!L127</f>
        <v>0</v>
      </c>
    </row>
    <row r="126" spans="1:16" x14ac:dyDescent="0.2">
      <c r="A126" s="11" t="s">
        <v>103</v>
      </c>
      <c r="B126" s="16" t="s">
        <v>239</v>
      </c>
      <c r="C126" s="531">
        <f>'4. mell.Önkorm'!C129-'24._önkorm_önként'!C128-'24._önkorm_államig'!C127</f>
        <v>2345199866</v>
      </c>
      <c r="D126" s="456">
        <f>'4. mell.Önkorm'!D129-'24._önkorm_önként'!D128-'24._önkorm_államig'!D127</f>
        <v>2439501384</v>
      </c>
      <c r="E126" s="747" t="e">
        <f>'4. mell.Önkorm'!E129-'24._önkorm_önként'!E128-'24._önkorm_államig'!E127</f>
        <v>#REF!</v>
      </c>
      <c r="F126" s="747">
        <f>'4. mell.Önkorm'!F129-'24._önkorm_önként'!F128-'24._önkorm_államig'!F127</f>
        <v>0</v>
      </c>
      <c r="G126" s="747">
        <f>'4. mell.Önkorm'!G129-'24._önkorm_önként'!G128-'24._önkorm_államig'!G127</f>
        <v>0</v>
      </c>
      <c r="H126" s="458">
        <f t="shared" si="35"/>
        <v>94301518</v>
      </c>
      <c r="I126" s="822">
        <f>'4. mell.Önkorm'!I129-'24._önkorm_önként'!I128-'24._önkorm_államig'!I127</f>
        <v>0</v>
      </c>
      <c r="J126" s="458">
        <f>'4. mell.Önkorm'!J129-'24._önkorm_önként'!J128-'24._önkorm_államig'!J127</f>
        <v>0</v>
      </c>
      <c r="K126" s="458">
        <f>'4. mell.Önkorm'!K129-'24._önkorm_önként'!K128-'24._önkorm_államig'!K127</f>
        <v>0</v>
      </c>
      <c r="L126" s="458">
        <f>'4. mell.Önkorm'!L129-'24._önkorm_önként'!L128</f>
        <v>0</v>
      </c>
    </row>
    <row r="127" spans="1:16" ht="12.2" customHeight="1" x14ac:dyDescent="0.2">
      <c r="A127" s="11" t="s">
        <v>104</v>
      </c>
      <c r="B127" s="16" t="s">
        <v>240</v>
      </c>
      <c r="C127" s="531">
        <f>'4. mell.Önkorm'!C130-'24._önkorm_önként'!C129-'24._önkorm_államig'!C128</f>
        <v>37171678</v>
      </c>
      <c r="D127" s="456">
        <f>'4. mell.Önkorm'!D130-'24._önkorm_önként'!D129-'24._önkorm_államig'!D128</f>
        <v>75201478</v>
      </c>
      <c r="E127" s="747">
        <f>'4. mell.Önkorm'!E130-'24._önkorm_önként'!E129-'24._önkorm_államig'!E128</f>
        <v>0</v>
      </c>
      <c r="F127" s="747">
        <f>'4. mell.Önkorm'!F130-'24._önkorm_önként'!F129-'24._önkorm_államig'!F128</f>
        <v>0</v>
      </c>
      <c r="G127" s="747">
        <f>'4. mell.Önkorm'!G130-'24._önkorm_önként'!G129-'24._önkorm_államig'!G128</f>
        <v>0</v>
      </c>
      <c r="H127" s="458">
        <f t="shared" si="35"/>
        <v>38029800</v>
      </c>
      <c r="I127" s="822">
        <f>'4. mell.Önkorm'!I130-'24._önkorm_önként'!I129-'24._önkorm_államig'!I128</f>
        <v>0</v>
      </c>
      <c r="J127" s="458">
        <f>'4. mell.Önkorm'!J130-'24._önkorm_önként'!J129-'24._önkorm_államig'!J128</f>
        <v>0</v>
      </c>
      <c r="K127" s="458">
        <f>'4. mell.Önkorm'!K130-'24._önkorm_önként'!K129-'24._önkorm_államig'!K128</f>
        <v>0</v>
      </c>
      <c r="L127" s="458">
        <f>'4. mell.Önkorm'!L130-'24._önkorm_önként'!L129</f>
        <v>0</v>
      </c>
    </row>
    <row r="128" spans="1:16" s="38" customFormat="1" ht="12.2" customHeight="1" x14ac:dyDescent="0.2">
      <c r="A128" s="11" t="s">
        <v>204</v>
      </c>
      <c r="B128" s="16" t="s">
        <v>396</v>
      </c>
      <c r="C128" s="531">
        <f>'4. mell.Önkorm'!C131-'24._önkorm_önként'!C130</f>
        <v>0</v>
      </c>
      <c r="D128" s="456">
        <f>'4. mell.Önkorm'!D131-'24._önkorm_önként'!D130</f>
        <v>0</v>
      </c>
      <c r="E128" s="747">
        <f>'4. mell.Önkorm'!E131-'24._önkorm_önként'!E130</f>
        <v>0</v>
      </c>
      <c r="F128" s="747">
        <f>'4. mell.Önkorm'!F131-'24._önkorm_önként'!F130</f>
        <v>0</v>
      </c>
      <c r="G128" s="747">
        <f>'4. mell.Önkorm'!G131-'24._önkorm_önként'!G130</f>
        <v>0</v>
      </c>
      <c r="H128" s="458">
        <f t="shared" si="35"/>
        <v>0</v>
      </c>
      <c r="I128" s="822">
        <f>'4. mell.Önkorm'!I131-'24._önkorm_önként'!I130</f>
        <v>0</v>
      </c>
      <c r="J128" s="458">
        <f>'4. mell.Önkorm'!J131-'24._önkorm_önként'!J130</f>
        <v>0</v>
      </c>
      <c r="K128" s="458">
        <f>'4. mell.Önkorm'!K131-'24._önkorm_önként'!K130</f>
        <v>0</v>
      </c>
      <c r="L128" s="458" t="e">
        <f>'4. mell.Önkorm'!L131-'24._önkorm_önként'!L130</f>
        <v>#DIV/0!</v>
      </c>
      <c r="P128" s="1264"/>
    </row>
    <row r="129" spans="1:16" s="38" customFormat="1" ht="12.2" customHeight="1" x14ac:dyDescent="0.2">
      <c r="A129" s="12" t="s">
        <v>205</v>
      </c>
      <c r="B129" s="59" t="s">
        <v>228</v>
      </c>
      <c r="C129" s="531">
        <f>'4. mell.Önkorm'!C132-'24._önkorm_önként'!C131</f>
        <v>0</v>
      </c>
      <c r="D129" s="456">
        <f>'4. mell.Önkorm'!D132-'24._önkorm_önként'!D131</f>
        <v>0</v>
      </c>
      <c r="E129" s="747">
        <f>'4. mell.Önkorm'!E132-'24._önkorm_önként'!E131</f>
        <v>0</v>
      </c>
      <c r="F129" s="747">
        <f>'4. mell.Önkorm'!F132-'24._önkorm_önként'!F131</f>
        <v>0</v>
      </c>
      <c r="G129" s="747">
        <f>'4. mell.Önkorm'!G132-'24._önkorm_önként'!G131</f>
        <v>0</v>
      </c>
      <c r="H129" s="458">
        <f t="shared" si="35"/>
        <v>0</v>
      </c>
      <c r="I129" s="822">
        <f>'4. mell.Önkorm'!I132-'24._önkorm_önként'!I131</f>
        <v>0</v>
      </c>
      <c r="J129" s="458">
        <f>'4. mell.Önkorm'!J132-'24._önkorm_önként'!J131</f>
        <v>0</v>
      </c>
      <c r="K129" s="458">
        <f>'4. mell.Önkorm'!K132-'24._önkorm_önként'!K131</f>
        <v>0</v>
      </c>
      <c r="L129" s="458" t="e">
        <f>'4. mell.Önkorm'!L132-'24._önkorm_önként'!L131</f>
        <v>#DIV/0!</v>
      </c>
      <c r="P129" s="1264"/>
    </row>
    <row r="130" spans="1:16" s="38" customFormat="1" ht="12.2" customHeight="1" thickBot="1" x14ac:dyDescent="0.25">
      <c r="A130" s="301" t="s">
        <v>207</v>
      </c>
      <c r="B130" s="302" t="s">
        <v>397</v>
      </c>
      <c r="C130" s="1491">
        <f>'4. mell.Önkorm'!C133-'24._önkorm_önként'!C132</f>
        <v>54295946</v>
      </c>
      <c r="D130" s="866">
        <f>'4. mell.Önkorm'!D133-'24._önkorm_önként'!D132</f>
        <v>1326929588</v>
      </c>
      <c r="E130" s="757">
        <f>'4. mell.Önkorm'!E133-'24._önkorm_önként'!E132</f>
        <v>0</v>
      </c>
      <c r="F130" s="757">
        <f>'4. mell.Önkorm'!F133-'24._önkorm_önként'!F132</f>
        <v>0</v>
      </c>
      <c r="G130" s="757">
        <f>'4. mell.Önkorm'!G133-'24._önkorm_önként'!G132</f>
        <v>0</v>
      </c>
      <c r="H130" s="708">
        <f t="shared" si="35"/>
        <v>1272633642</v>
      </c>
      <c r="I130" s="874">
        <f>'4. mell.Önkorm'!I133-'24._önkorm_önként'!I132</f>
        <v>0</v>
      </c>
      <c r="J130" s="708">
        <f>'4. mell.Önkorm'!J133-'24._önkorm_önként'!J132</f>
        <v>0</v>
      </c>
      <c r="K130" s="708">
        <f>'4. mell.Önkorm'!K133-'24._önkorm_önként'!K132</f>
        <v>0</v>
      </c>
      <c r="L130" s="708">
        <f>'4. mell.Önkorm'!L133-'24._önkorm_önként'!L132</f>
        <v>0</v>
      </c>
      <c r="P130" s="1264"/>
    </row>
    <row r="131" spans="1:16" ht="12.2" customHeight="1" thickBot="1" x14ac:dyDescent="0.25">
      <c r="A131" s="13" t="s">
        <v>18</v>
      </c>
      <c r="B131" s="63" t="s">
        <v>534</v>
      </c>
      <c r="C131" s="1434">
        <f>+C117+C121+C125</f>
        <v>2436667490</v>
      </c>
      <c r="D131" s="481">
        <f t="shared" ref="D131:K131" si="49">+D117+D121+D125</f>
        <v>3841632450</v>
      </c>
      <c r="E131" s="758" t="e">
        <f t="shared" si="49"/>
        <v>#REF!</v>
      </c>
      <c r="F131" s="758">
        <f t="shared" si="49"/>
        <v>0</v>
      </c>
      <c r="G131" s="758">
        <f t="shared" si="49"/>
        <v>0</v>
      </c>
      <c r="H131" s="740">
        <f t="shared" si="35"/>
        <v>1404964960</v>
      </c>
      <c r="I131" s="875">
        <f t="shared" si="49"/>
        <v>0</v>
      </c>
      <c r="J131" s="740">
        <f t="shared" si="49"/>
        <v>0</v>
      </c>
      <c r="K131" s="740">
        <f t="shared" si="49"/>
        <v>0</v>
      </c>
      <c r="L131" s="740" t="e">
        <f t="shared" ref="L131" si="50">+L117+L121+L125</f>
        <v>#DIV/0!</v>
      </c>
    </row>
    <row r="132" spans="1:16" s="742" customFormat="1" ht="15" customHeight="1" thickBot="1" x14ac:dyDescent="0.25">
      <c r="A132" s="87" t="s">
        <v>19</v>
      </c>
      <c r="B132" s="741" t="s">
        <v>533</v>
      </c>
      <c r="C132" s="1434">
        <f>+C116+C131</f>
        <v>8123676027</v>
      </c>
      <c r="D132" s="481">
        <f t="shared" ref="D132:K132" si="51">+D116+D131</f>
        <v>9670888161</v>
      </c>
      <c r="E132" s="758" t="e">
        <f t="shared" si="51"/>
        <v>#REF!</v>
      </c>
      <c r="F132" s="758">
        <f t="shared" si="51"/>
        <v>0</v>
      </c>
      <c r="G132" s="758">
        <f t="shared" si="51"/>
        <v>0</v>
      </c>
      <c r="H132" s="740">
        <f t="shared" si="35"/>
        <v>1547212134</v>
      </c>
      <c r="I132" s="875">
        <f t="shared" si="51"/>
        <v>0</v>
      </c>
      <c r="J132" s="740">
        <f t="shared" si="51"/>
        <v>0</v>
      </c>
      <c r="K132" s="740">
        <f t="shared" si="51"/>
        <v>0</v>
      </c>
      <c r="L132" s="740" t="e">
        <f t="shared" ref="L132" si="52">+L116+L131</f>
        <v>#DIV/0!</v>
      </c>
      <c r="P132" s="1265"/>
    </row>
    <row r="133" spans="1:16" ht="13.5" thickBot="1" x14ac:dyDescent="0.25">
      <c r="A133" s="709"/>
      <c r="B133" s="710"/>
      <c r="C133" s="711"/>
      <c r="D133" s="711"/>
      <c r="E133" s="711"/>
      <c r="F133" s="711"/>
      <c r="G133" s="711"/>
      <c r="H133" s="711"/>
      <c r="I133" s="711"/>
      <c r="J133" s="711"/>
      <c r="K133" s="711"/>
      <c r="L133" s="711"/>
    </row>
    <row r="134" spans="1:16" ht="15" customHeight="1" thickBot="1" x14ac:dyDescent="0.25">
      <c r="A134" s="76" t="s">
        <v>291</v>
      </c>
      <c r="B134" s="77"/>
      <c r="C134" s="173">
        <f>'4. mell.Önkorm'!C137-'24._önkorm_önként'!C136</f>
        <v>3</v>
      </c>
      <c r="D134" s="828">
        <f>'4. mell.Önkorm'!D137-'24._önkorm_önként'!D136</f>
        <v>3</v>
      </c>
      <c r="E134" s="760">
        <f>'4. mell.Önkorm'!E137-'24._önkorm_önként'!E136</f>
        <v>0</v>
      </c>
      <c r="F134" s="760">
        <f>'4. mell.Önkorm'!F137-'24._önkorm_önként'!F136</f>
        <v>0</v>
      </c>
      <c r="G134" s="173">
        <f>'4. mell.Önkorm'!G137-'24._önkorm_önként'!G136</f>
        <v>0</v>
      </c>
      <c r="H134" s="303">
        <f t="shared" si="35"/>
        <v>0</v>
      </c>
      <c r="I134" s="303">
        <f>'4. mell.Önkorm'!I137-'24._önkorm_önként'!I136</f>
        <v>0</v>
      </c>
      <c r="J134" s="303">
        <f>'4. mell.Önkorm'!J137-'24._önkorm_önként'!J136</f>
        <v>0</v>
      </c>
      <c r="K134" s="303">
        <f>'4. mell.Önkorm'!K137-'24._önkorm_önként'!K136</f>
        <v>0</v>
      </c>
      <c r="L134" s="303">
        <f>'4. mell.Önkorm'!L137-'24._önkorm_önként'!L136</f>
        <v>0</v>
      </c>
    </row>
    <row r="135" spans="1:16" ht="14.25" hidden="1" customHeight="1" thickBot="1" x14ac:dyDescent="0.25">
      <c r="A135" s="76" t="s">
        <v>290</v>
      </c>
      <c r="B135" s="77"/>
      <c r="C135" s="788" t="e">
        <f>'4. mell.Önkorm'!C138-'24._önkorm_önként'!#REF!</f>
        <v>#REF!</v>
      </c>
      <c r="D135" s="832" t="e">
        <f>'4. mell.Önkorm'!D138-'24._önkorm_önként'!#REF!</f>
        <v>#REF!</v>
      </c>
      <c r="E135" s="790" t="e">
        <f>'4. mell.Önkorm'!E138-'24._önkorm_önként'!#REF!</f>
        <v>#REF!</v>
      </c>
      <c r="F135" s="790" t="e">
        <f>'4. mell.Önkorm'!F138-'24._önkorm_önként'!#REF!</f>
        <v>#REF!</v>
      </c>
      <c r="G135" s="788" t="e">
        <f>'4. mell.Önkorm'!G138-'24._önkorm_önként'!#REF!</f>
        <v>#REF!</v>
      </c>
      <c r="H135" s="789" t="e">
        <f t="shared" si="35"/>
        <v>#REF!</v>
      </c>
      <c r="I135" s="789" t="e">
        <f>'4. mell.Önkorm'!I138-'24._önkorm_önként'!#REF!</f>
        <v>#REF!</v>
      </c>
      <c r="J135" s="789" t="e">
        <f>'4. mell.Önkorm'!J138-'24._önkorm_önként'!#REF!</f>
        <v>#REF!</v>
      </c>
      <c r="K135" s="789" t="e">
        <f>'4. mell.Önkorm'!K138-'24._önkorm_önként'!#REF!</f>
        <v>#REF!</v>
      </c>
      <c r="L135" s="789" t="e">
        <f>'4. mell.Önkorm'!L138-'24._önkorm_önként'!#REF!</f>
        <v>#DIV/0!</v>
      </c>
    </row>
    <row r="136" spans="1:16" x14ac:dyDescent="0.2">
      <c r="C136" s="565"/>
      <c r="D136" s="31"/>
      <c r="E136" s="31"/>
      <c r="F136" s="31"/>
      <c r="G136" s="31"/>
      <c r="H136" s="31"/>
      <c r="I136" s="31"/>
      <c r="J136" s="31"/>
      <c r="K136" s="31"/>
      <c r="L136" s="31"/>
    </row>
    <row r="138" spans="1:16" x14ac:dyDescent="0.2">
      <c r="C138" s="31" t="s">
        <v>383</v>
      </c>
    </row>
  </sheetData>
  <sheetProtection formatCells="0"/>
  <mergeCells count="8">
    <mergeCell ref="A1:H1"/>
    <mergeCell ref="A86:H86"/>
    <mergeCell ref="A2:H2"/>
    <mergeCell ref="A3:H3"/>
    <mergeCell ref="C5:H5"/>
    <mergeCell ref="C6:H6"/>
    <mergeCell ref="A7:H7"/>
    <mergeCell ref="A10:H10"/>
  </mergeCells>
  <printOptions horizontalCentered="1"/>
  <pageMargins left="0.39370078740157483" right="0.39370078740157483" top="0.59055118110236227" bottom="0.19685039370078741" header="0.78740157480314965" footer="0.78740157480314965"/>
  <pageSetup paperSize="9" scale="82" fitToHeight="2" orientation="portrait" r:id="rId1"/>
  <headerFooter alignWithMargins="0"/>
  <rowBreaks count="2" manualBreakCount="2">
    <brk id="67" max="7" man="1"/>
    <brk id="85" max="7" man="1"/>
  </rowBreaks>
  <colBreaks count="1" manualBreakCount="1">
    <brk id="8" max="134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37"/>
  <sheetViews>
    <sheetView topLeftCell="A77" zoomScale="112" zoomScaleNormal="112" zoomScaleSheetLayoutView="130" workbookViewId="0">
      <selection activeCell="D38" sqref="D38"/>
    </sheetView>
  </sheetViews>
  <sheetFormatPr defaultRowHeight="12.75" x14ac:dyDescent="0.2"/>
  <cols>
    <col min="1" max="1" width="13.1640625" style="88" customWidth="1"/>
    <col min="2" max="2" width="66.83203125" style="89" customWidth="1"/>
    <col min="3" max="3" width="16.83203125" style="1257" customWidth="1"/>
    <col min="4" max="4" width="16.5" style="90" customWidth="1"/>
    <col min="5" max="5" width="15.83203125" style="90" hidden="1" customWidth="1"/>
    <col min="6" max="7" width="16.33203125" style="90" hidden="1" customWidth="1"/>
    <col min="8" max="8" width="15.83203125" style="90" customWidth="1"/>
    <col min="9" max="12" width="15" style="90" hidden="1" customWidth="1"/>
    <col min="13" max="14" width="9.33203125" style="29"/>
    <col min="15" max="15" width="12.6640625" style="29" bestFit="1" customWidth="1"/>
    <col min="16" max="16" width="9.33203125" style="29"/>
    <col min="17" max="17" width="12.6640625" style="29" bestFit="1" customWidth="1"/>
    <col min="18" max="261" width="9.33203125" style="29"/>
    <col min="262" max="262" width="19.5" style="29" customWidth="1"/>
    <col min="263" max="263" width="71.33203125" style="29" customWidth="1"/>
    <col min="264" max="264" width="21.5" style="29" customWidth="1"/>
    <col min="265" max="265" width="9.33203125" style="29" customWidth="1"/>
    <col min="266" max="517" width="9.33203125" style="29"/>
    <col min="518" max="518" width="19.5" style="29" customWidth="1"/>
    <col min="519" max="519" width="71.33203125" style="29" customWidth="1"/>
    <col min="520" max="520" width="21.5" style="29" customWidth="1"/>
    <col min="521" max="521" width="9.33203125" style="29" customWidth="1"/>
    <col min="522" max="773" width="9.33203125" style="29"/>
    <col min="774" max="774" width="19.5" style="29" customWidth="1"/>
    <col min="775" max="775" width="71.33203125" style="29" customWidth="1"/>
    <col min="776" max="776" width="21.5" style="29" customWidth="1"/>
    <col min="777" max="777" width="9.33203125" style="29" customWidth="1"/>
    <col min="778" max="1029" width="9.33203125" style="29"/>
    <col min="1030" max="1030" width="19.5" style="29" customWidth="1"/>
    <col min="1031" max="1031" width="71.33203125" style="29" customWidth="1"/>
    <col min="1032" max="1032" width="21.5" style="29" customWidth="1"/>
    <col min="1033" max="1033" width="9.33203125" style="29" customWidth="1"/>
    <col min="1034" max="1285" width="9.33203125" style="29"/>
    <col min="1286" max="1286" width="19.5" style="29" customWidth="1"/>
    <col min="1287" max="1287" width="71.33203125" style="29" customWidth="1"/>
    <col min="1288" max="1288" width="21.5" style="29" customWidth="1"/>
    <col min="1289" max="1289" width="9.33203125" style="29" customWidth="1"/>
    <col min="1290" max="1541" width="9.33203125" style="29"/>
    <col min="1542" max="1542" width="19.5" style="29" customWidth="1"/>
    <col min="1543" max="1543" width="71.33203125" style="29" customWidth="1"/>
    <col min="1544" max="1544" width="21.5" style="29" customWidth="1"/>
    <col min="1545" max="1545" width="9.33203125" style="29" customWidth="1"/>
    <col min="1546" max="1797" width="9.33203125" style="29"/>
    <col min="1798" max="1798" width="19.5" style="29" customWidth="1"/>
    <col min="1799" max="1799" width="71.33203125" style="29" customWidth="1"/>
    <col min="1800" max="1800" width="21.5" style="29" customWidth="1"/>
    <col min="1801" max="1801" width="9.33203125" style="29" customWidth="1"/>
    <col min="1802" max="2053" width="9.33203125" style="29"/>
    <col min="2054" max="2054" width="19.5" style="29" customWidth="1"/>
    <col min="2055" max="2055" width="71.33203125" style="29" customWidth="1"/>
    <col min="2056" max="2056" width="21.5" style="29" customWidth="1"/>
    <col min="2057" max="2057" width="9.33203125" style="29" customWidth="1"/>
    <col min="2058" max="2309" width="9.33203125" style="29"/>
    <col min="2310" max="2310" width="19.5" style="29" customWidth="1"/>
    <col min="2311" max="2311" width="71.33203125" style="29" customWidth="1"/>
    <col min="2312" max="2312" width="21.5" style="29" customWidth="1"/>
    <col min="2313" max="2313" width="9.33203125" style="29" customWidth="1"/>
    <col min="2314" max="2565" width="9.33203125" style="29"/>
    <col min="2566" max="2566" width="19.5" style="29" customWidth="1"/>
    <col min="2567" max="2567" width="71.33203125" style="29" customWidth="1"/>
    <col min="2568" max="2568" width="21.5" style="29" customWidth="1"/>
    <col min="2569" max="2569" width="9.33203125" style="29" customWidth="1"/>
    <col min="2570" max="2821" width="9.33203125" style="29"/>
    <col min="2822" max="2822" width="19.5" style="29" customWidth="1"/>
    <col min="2823" max="2823" width="71.33203125" style="29" customWidth="1"/>
    <col min="2824" max="2824" width="21.5" style="29" customWidth="1"/>
    <col min="2825" max="2825" width="9.33203125" style="29" customWidth="1"/>
    <col min="2826" max="3077" width="9.33203125" style="29"/>
    <col min="3078" max="3078" width="19.5" style="29" customWidth="1"/>
    <col min="3079" max="3079" width="71.33203125" style="29" customWidth="1"/>
    <col min="3080" max="3080" width="21.5" style="29" customWidth="1"/>
    <col min="3081" max="3081" width="9.33203125" style="29" customWidth="1"/>
    <col min="3082" max="3333" width="9.33203125" style="29"/>
    <col min="3334" max="3334" width="19.5" style="29" customWidth="1"/>
    <col min="3335" max="3335" width="71.33203125" style="29" customWidth="1"/>
    <col min="3336" max="3336" width="21.5" style="29" customWidth="1"/>
    <col min="3337" max="3337" width="9.33203125" style="29" customWidth="1"/>
    <col min="3338" max="3589" width="9.33203125" style="29"/>
    <col min="3590" max="3590" width="19.5" style="29" customWidth="1"/>
    <col min="3591" max="3591" width="71.33203125" style="29" customWidth="1"/>
    <col min="3592" max="3592" width="21.5" style="29" customWidth="1"/>
    <col min="3593" max="3593" width="9.33203125" style="29" customWidth="1"/>
    <col min="3594" max="3845" width="9.33203125" style="29"/>
    <col min="3846" max="3846" width="19.5" style="29" customWidth="1"/>
    <col min="3847" max="3847" width="71.33203125" style="29" customWidth="1"/>
    <col min="3848" max="3848" width="21.5" style="29" customWidth="1"/>
    <col min="3849" max="3849" width="9.33203125" style="29" customWidth="1"/>
    <col min="3850" max="4101" width="9.33203125" style="29"/>
    <col min="4102" max="4102" width="19.5" style="29" customWidth="1"/>
    <col min="4103" max="4103" width="71.33203125" style="29" customWidth="1"/>
    <col min="4104" max="4104" width="21.5" style="29" customWidth="1"/>
    <col min="4105" max="4105" width="9.33203125" style="29" customWidth="1"/>
    <col min="4106" max="4357" width="9.33203125" style="29"/>
    <col min="4358" max="4358" width="19.5" style="29" customWidth="1"/>
    <col min="4359" max="4359" width="71.33203125" style="29" customWidth="1"/>
    <col min="4360" max="4360" width="21.5" style="29" customWidth="1"/>
    <col min="4361" max="4361" width="9.33203125" style="29" customWidth="1"/>
    <col min="4362" max="4613" width="9.33203125" style="29"/>
    <col min="4614" max="4614" width="19.5" style="29" customWidth="1"/>
    <col min="4615" max="4615" width="71.33203125" style="29" customWidth="1"/>
    <col min="4616" max="4616" width="21.5" style="29" customWidth="1"/>
    <col min="4617" max="4617" width="9.33203125" style="29" customWidth="1"/>
    <col min="4618" max="4869" width="9.33203125" style="29"/>
    <col min="4870" max="4870" width="19.5" style="29" customWidth="1"/>
    <col min="4871" max="4871" width="71.33203125" style="29" customWidth="1"/>
    <col min="4872" max="4872" width="21.5" style="29" customWidth="1"/>
    <col min="4873" max="4873" width="9.33203125" style="29" customWidth="1"/>
    <col min="4874" max="5125" width="9.33203125" style="29"/>
    <col min="5126" max="5126" width="19.5" style="29" customWidth="1"/>
    <col min="5127" max="5127" width="71.33203125" style="29" customWidth="1"/>
    <col min="5128" max="5128" width="21.5" style="29" customWidth="1"/>
    <col min="5129" max="5129" width="9.33203125" style="29" customWidth="1"/>
    <col min="5130" max="5381" width="9.33203125" style="29"/>
    <col min="5382" max="5382" width="19.5" style="29" customWidth="1"/>
    <col min="5383" max="5383" width="71.33203125" style="29" customWidth="1"/>
    <col min="5384" max="5384" width="21.5" style="29" customWidth="1"/>
    <col min="5385" max="5385" width="9.33203125" style="29" customWidth="1"/>
    <col min="5386" max="5637" width="9.33203125" style="29"/>
    <col min="5638" max="5638" width="19.5" style="29" customWidth="1"/>
    <col min="5639" max="5639" width="71.33203125" style="29" customWidth="1"/>
    <col min="5640" max="5640" width="21.5" style="29" customWidth="1"/>
    <col min="5641" max="5641" width="9.33203125" style="29" customWidth="1"/>
    <col min="5642" max="5893" width="9.33203125" style="29"/>
    <col min="5894" max="5894" width="19.5" style="29" customWidth="1"/>
    <col min="5895" max="5895" width="71.33203125" style="29" customWidth="1"/>
    <col min="5896" max="5896" width="21.5" style="29" customWidth="1"/>
    <col min="5897" max="5897" width="9.33203125" style="29" customWidth="1"/>
    <col min="5898" max="6149" width="9.33203125" style="29"/>
    <col min="6150" max="6150" width="19.5" style="29" customWidth="1"/>
    <col min="6151" max="6151" width="71.33203125" style="29" customWidth="1"/>
    <col min="6152" max="6152" width="21.5" style="29" customWidth="1"/>
    <col min="6153" max="6153" width="9.33203125" style="29" customWidth="1"/>
    <col min="6154" max="6405" width="9.33203125" style="29"/>
    <col min="6406" max="6406" width="19.5" style="29" customWidth="1"/>
    <col min="6407" max="6407" width="71.33203125" style="29" customWidth="1"/>
    <col min="6408" max="6408" width="21.5" style="29" customWidth="1"/>
    <col min="6409" max="6409" width="9.33203125" style="29" customWidth="1"/>
    <col min="6410" max="6661" width="9.33203125" style="29"/>
    <col min="6662" max="6662" width="19.5" style="29" customWidth="1"/>
    <col min="6663" max="6663" width="71.33203125" style="29" customWidth="1"/>
    <col min="6664" max="6664" width="21.5" style="29" customWidth="1"/>
    <col min="6665" max="6665" width="9.33203125" style="29" customWidth="1"/>
    <col min="6666" max="6917" width="9.33203125" style="29"/>
    <col min="6918" max="6918" width="19.5" style="29" customWidth="1"/>
    <col min="6919" max="6919" width="71.33203125" style="29" customWidth="1"/>
    <col min="6920" max="6920" width="21.5" style="29" customWidth="1"/>
    <col min="6921" max="6921" width="9.33203125" style="29" customWidth="1"/>
    <col min="6922" max="7173" width="9.33203125" style="29"/>
    <col min="7174" max="7174" width="19.5" style="29" customWidth="1"/>
    <col min="7175" max="7175" width="71.33203125" style="29" customWidth="1"/>
    <col min="7176" max="7176" width="21.5" style="29" customWidth="1"/>
    <col min="7177" max="7177" width="9.33203125" style="29" customWidth="1"/>
    <col min="7178" max="7429" width="9.33203125" style="29"/>
    <col min="7430" max="7430" width="19.5" style="29" customWidth="1"/>
    <col min="7431" max="7431" width="71.33203125" style="29" customWidth="1"/>
    <col min="7432" max="7432" width="21.5" style="29" customWidth="1"/>
    <col min="7433" max="7433" width="9.33203125" style="29" customWidth="1"/>
    <col min="7434" max="7685" width="9.33203125" style="29"/>
    <col min="7686" max="7686" width="19.5" style="29" customWidth="1"/>
    <col min="7687" max="7687" width="71.33203125" style="29" customWidth="1"/>
    <col min="7688" max="7688" width="21.5" style="29" customWidth="1"/>
    <col min="7689" max="7689" width="9.33203125" style="29" customWidth="1"/>
    <col min="7690" max="7941" width="9.33203125" style="29"/>
    <col min="7942" max="7942" width="19.5" style="29" customWidth="1"/>
    <col min="7943" max="7943" width="71.33203125" style="29" customWidth="1"/>
    <col min="7944" max="7944" width="21.5" style="29" customWidth="1"/>
    <col min="7945" max="7945" width="9.33203125" style="29" customWidth="1"/>
    <col min="7946" max="8197" width="9.33203125" style="29"/>
    <col min="8198" max="8198" width="19.5" style="29" customWidth="1"/>
    <col min="8199" max="8199" width="71.33203125" style="29" customWidth="1"/>
    <col min="8200" max="8200" width="21.5" style="29" customWidth="1"/>
    <col min="8201" max="8201" width="9.33203125" style="29" customWidth="1"/>
    <col min="8202" max="8453" width="9.33203125" style="29"/>
    <col min="8454" max="8454" width="19.5" style="29" customWidth="1"/>
    <col min="8455" max="8455" width="71.33203125" style="29" customWidth="1"/>
    <col min="8456" max="8456" width="21.5" style="29" customWidth="1"/>
    <col min="8457" max="8457" width="9.33203125" style="29" customWidth="1"/>
    <col min="8458" max="8709" width="9.33203125" style="29"/>
    <col min="8710" max="8710" width="19.5" style="29" customWidth="1"/>
    <col min="8711" max="8711" width="71.33203125" style="29" customWidth="1"/>
    <col min="8712" max="8712" width="21.5" style="29" customWidth="1"/>
    <col min="8713" max="8713" width="9.33203125" style="29" customWidth="1"/>
    <col min="8714" max="8965" width="9.33203125" style="29"/>
    <col min="8966" max="8966" width="19.5" style="29" customWidth="1"/>
    <col min="8967" max="8967" width="71.33203125" style="29" customWidth="1"/>
    <col min="8968" max="8968" width="21.5" style="29" customWidth="1"/>
    <col min="8969" max="8969" width="9.33203125" style="29" customWidth="1"/>
    <col min="8970" max="9221" width="9.33203125" style="29"/>
    <col min="9222" max="9222" width="19.5" style="29" customWidth="1"/>
    <col min="9223" max="9223" width="71.33203125" style="29" customWidth="1"/>
    <col min="9224" max="9224" width="21.5" style="29" customWidth="1"/>
    <col min="9225" max="9225" width="9.33203125" style="29" customWidth="1"/>
    <col min="9226" max="9477" width="9.33203125" style="29"/>
    <col min="9478" max="9478" width="19.5" style="29" customWidth="1"/>
    <col min="9479" max="9479" width="71.33203125" style="29" customWidth="1"/>
    <col min="9480" max="9480" width="21.5" style="29" customWidth="1"/>
    <col min="9481" max="9481" width="9.33203125" style="29" customWidth="1"/>
    <col min="9482" max="9733" width="9.33203125" style="29"/>
    <col min="9734" max="9734" width="19.5" style="29" customWidth="1"/>
    <col min="9735" max="9735" width="71.33203125" style="29" customWidth="1"/>
    <col min="9736" max="9736" width="21.5" style="29" customWidth="1"/>
    <col min="9737" max="9737" width="9.33203125" style="29" customWidth="1"/>
    <col min="9738" max="9989" width="9.33203125" style="29"/>
    <col min="9990" max="9990" width="19.5" style="29" customWidth="1"/>
    <col min="9991" max="9991" width="71.33203125" style="29" customWidth="1"/>
    <col min="9992" max="9992" width="21.5" style="29" customWidth="1"/>
    <col min="9993" max="9993" width="9.33203125" style="29" customWidth="1"/>
    <col min="9994" max="10245" width="9.33203125" style="29"/>
    <col min="10246" max="10246" width="19.5" style="29" customWidth="1"/>
    <col min="10247" max="10247" width="71.33203125" style="29" customWidth="1"/>
    <col min="10248" max="10248" width="21.5" style="29" customWidth="1"/>
    <col min="10249" max="10249" width="9.33203125" style="29" customWidth="1"/>
    <col min="10250" max="10501" width="9.33203125" style="29"/>
    <col min="10502" max="10502" width="19.5" style="29" customWidth="1"/>
    <col min="10503" max="10503" width="71.33203125" style="29" customWidth="1"/>
    <col min="10504" max="10504" width="21.5" style="29" customWidth="1"/>
    <col min="10505" max="10505" width="9.33203125" style="29" customWidth="1"/>
    <col min="10506" max="10757" width="9.33203125" style="29"/>
    <col min="10758" max="10758" width="19.5" style="29" customWidth="1"/>
    <col min="10759" max="10759" width="71.33203125" style="29" customWidth="1"/>
    <col min="10760" max="10760" width="21.5" style="29" customWidth="1"/>
    <col min="10761" max="10761" width="9.33203125" style="29" customWidth="1"/>
    <col min="10762" max="11013" width="9.33203125" style="29"/>
    <col min="11014" max="11014" width="19.5" style="29" customWidth="1"/>
    <col min="11015" max="11015" width="71.33203125" style="29" customWidth="1"/>
    <col min="11016" max="11016" width="21.5" style="29" customWidth="1"/>
    <col min="11017" max="11017" width="9.33203125" style="29" customWidth="1"/>
    <col min="11018" max="11269" width="9.33203125" style="29"/>
    <col min="11270" max="11270" width="19.5" style="29" customWidth="1"/>
    <col min="11271" max="11271" width="71.33203125" style="29" customWidth="1"/>
    <col min="11272" max="11272" width="21.5" style="29" customWidth="1"/>
    <col min="11273" max="11273" width="9.33203125" style="29" customWidth="1"/>
    <col min="11274" max="11525" width="9.33203125" style="29"/>
    <col min="11526" max="11526" width="19.5" style="29" customWidth="1"/>
    <col min="11527" max="11527" width="71.33203125" style="29" customWidth="1"/>
    <col min="11528" max="11528" width="21.5" style="29" customWidth="1"/>
    <col min="11529" max="11529" width="9.33203125" style="29" customWidth="1"/>
    <col min="11530" max="11781" width="9.33203125" style="29"/>
    <col min="11782" max="11782" width="19.5" style="29" customWidth="1"/>
    <col min="11783" max="11783" width="71.33203125" style="29" customWidth="1"/>
    <col min="11784" max="11784" width="21.5" style="29" customWidth="1"/>
    <col min="11785" max="11785" width="9.33203125" style="29" customWidth="1"/>
    <col min="11786" max="12037" width="9.33203125" style="29"/>
    <col min="12038" max="12038" width="19.5" style="29" customWidth="1"/>
    <col min="12039" max="12039" width="71.33203125" style="29" customWidth="1"/>
    <col min="12040" max="12040" width="21.5" style="29" customWidth="1"/>
    <col min="12041" max="12041" width="9.33203125" style="29" customWidth="1"/>
    <col min="12042" max="12293" width="9.33203125" style="29"/>
    <col min="12294" max="12294" width="19.5" style="29" customWidth="1"/>
    <col min="12295" max="12295" width="71.33203125" style="29" customWidth="1"/>
    <col min="12296" max="12296" width="21.5" style="29" customWidth="1"/>
    <col min="12297" max="12297" width="9.33203125" style="29" customWidth="1"/>
    <col min="12298" max="12549" width="9.33203125" style="29"/>
    <col min="12550" max="12550" width="19.5" style="29" customWidth="1"/>
    <col min="12551" max="12551" width="71.33203125" style="29" customWidth="1"/>
    <col min="12552" max="12552" width="21.5" style="29" customWidth="1"/>
    <col min="12553" max="12553" width="9.33203125" style="29" customWidth="1"/>
    <col min="12554" max="12805" width="9.33203125" style="29"/>
    <col min="12806" max="12806" width="19.5" style="29" customWidth="1"/>
    <col min="12807" max="12807" width="71.33203125" style="29" customWidth="1"/>
    <col min="12808" max="12808" width="21.5" style="29" customWidth="1"/>
    <col min="12809" max="12809" width="9.33203125" style="29" customWidth="1"/>
    <col min="12810" max="13061" width="9.33203125" style="29"/>
    <col min="13062" max="13062" width="19.5" style="29" customWidth="1"/>
    <col min="13063" max="13063" width="71.33203125" style="29" customWidth="1"/>
    <col min="13064" max="13064" width="21.5" style="29" customWidth="1"/>
    <col min="13065" max="13065" width="9.33203125" style="29" customWidth="1"/>
    <col min="13066" max="13317" width="9.33203125" style="29"/>
    <col min="13318" max="13318" width="19.5" style="29" customWidth="1"/>
    <col min="13319" max="13319" width="71.33203125" style="29" customWidth="1"/>
    <col min="13320" max="13320" width="21.5" style="29" customWidth="1"/>
    <col min="13321" max="13321" width="9.33203125" style="29" customWidth="1"/>
    <col min="13322" max="13573" width="9.33203125" style="29"/>
    <col min="13574" max="13574" width="19.5" style="29" customWidth="1"/>
    <col min="13575" max="13575" width="71.33203125" style="29" customWidth="1"/>
    <col min="13576" max="13576" width="21.5" style="29" customWidth="1"/>
    <col min="13577" max="13577" width="9.33203125" style="29" customWidth="1"/>
    <col min="13578" max="13829" width="9.33203125" style="29"/>
    <col min="13830" max="13830" width="19.5" style="29" customWidth="1"/>
    <col min="13831" max="13831" width="71.33203125" style="29" customWidth="1"/>
    <col min="13832" max="13832" width="21.5" style="29" customWidth="1"/>
    <col min="13833" max="13833" width="9.33203125" style="29" customWidth="1"/>
    <col min="13834" max="14085" width="9.33203125" style="29"/>
    <col min="14086" max="14086" width="19.5" style="29" customWidth="1"/>
    <col min="14087" max="14087" width="71.33203125" style="29" customWidth="1"/>
    <col min="14088" max="14088" width="21.5" style="29" customWidth="1"/>
    <col min="14089" max="14089" width="9.33203125" style="29" customWidth="1"/>
    <col min="14090" max="14341" width="9.33203125" style="29"/>
    <col min="14342" max="14342" width="19.5" style="29" customWidth="1"/>
    <col min="14343" max="14343" width="71.33203125" style="29" customWidth="1"/>
    <col min="14344" max="14344" width="21.5" style="29" customWidth="1"/>
    <col min="14345" max="14345" width="9.33203125" style="29" customWidth="1"/>
    <col min="14346" max="14597" width="9.33203125" style="29"/>
    <col min="14598" max="14598" width="19.5" style="29" customWidth="1"/>
    <col min="14599" max="14599" width="71.33203125" style="29" customWidth="1"/>
    <col min="14600" max="14600" width="21.5" style="29" customWidth="1"/>
    <col min="14601" max="14601" width="9.33203125" style="29" customWidth="1"/>
    <col min="14602" max="14853" width="9.33203125" style="29"/>
    <col min="14854" max="14854" width="19.5" style="29" customWidth="1"/>
    <col min="14855" max="14855" width="71.33203125" style="29" customWidth="1"/>
    <col min="14856" max="14856" width="21.5" style="29" customWidth="1"/>
    <col min="14857" max="14857" width="9.33203125" style="29" customWidth="1"/>
    <col min="14858" max="15109" width="9.33203125" style="29"/>
    <col min="15110" max="15110" width="19.5" style="29" customWidth="1"/>
    <col min="15111" max="15111" width="71.33203125" style="29" customWidth="1"/>
    <col min="15112" max="15112" width="21.5" style="29" customWidth="1"/>
    <col min="15113" max="15113" width="9.33203125" style="29" customWidth="1"/>
    <col min="15114" max="15365" width="9.33203125" style="29"/>
    <col min="15366" max="15366" width="19.5" style="29" customWidth="1"/>
    <col min="15367" max="15367" width="71.33203125" style="29" customWidth="1"/>
    <col min="15368" max="15368" width="21.5" style="29" customWidth="1"/>
    <col min="15369" max="15369" width="9.33203125" style="29" customWidth="1"/>
    <col min="15370" max="15621" width="9.33203125" style="29"/>
    <col min="15622" max="15622" width="19.5" style="29" customWidth="1"/>
    <col min="15623" max="15623" width="71.33203125" style="29" customWidth="1"/>
    <col min="15624" max="15624" width="21.5" style="29" customWidth="1"/>
    <col min="15625" max="15625" width="9.33203125" style="29" customWidth="1"/>
    <col min="15626" max="15877" width="9.33203125" style="29"/>
    <col min="15878" max="15878" width="19.5" style="29" customWidth="1"/>
    <col min="15879" max="15879" width="71.33203125" style="29" customWidth="1"/>
    <col min="15880" max="15880" width="21.5" style="29" customWidth="1"/>
    <col min="15881" max="15881" width="9.33203125" style="29" customWidth="1"/>
    <col min="15882" max="16133" width="9.33203125" style="29"/>
    <col min="16134" max="16134" width="19.5" style="29" customWidth="1"/>
    <col min="16135" max="16135" width="71.33203125" style="29" customWidth="1"/>
    <col min="16136" max="16136" width="21.5" style="29" customWidth="1"/>
    <col min="16137" max="16137" width="9.33203125" style="29" customWidth="1"/>
    <col min="16138" max="16384" width="9.33203125" style="29"/>
  </cols>
  <sheetData>
    <row r="1" spans="1:14" ht="12.75" customHeight="1" x14ac:dyDescent="0.2">
      <c r="A1" s="1894" t="s">
        <v>872</v>
      </c>
      <c r="B1" s="1894"/>
      <c r="C1" s="1894"/>
      <c r="D1" s="1894"/>
      <c r="E1" s="1894"/>
      <c r="F1" s="1894"/>
      <c r="G1" s="1894"/>
      <c r="H1" s="1894"/>
    </row>
    <row r="2" spans="1:14" x14ac:dyDescent="0.2">
      <c r="A2" s="2035" t="s">
        <v>801</v>
      </c>
      <c r="B2" s="2035"/>
      <c r="C2" s="2035"/>
      <c r="D2" s="2035"/>
      <c r="E2" s="2035"/>
      <c r="F2" s="2035"/>
      <c r="G2" s="2035"/>
      <c r="H2" s="2035"/>
    </row>
    <row r="3" spans="1:14" x14ac:dyDescent="0.2">
      <c r="I3" s="29"/>
      <c r="J3" s="29"/>
      <c r="K3" s="29"/>
      <c r="L3" s="29"/>
    </row>
    <row r="4" spans="1:14" x14ac:dyDescent="0.2">
      <c r="A4" s="1895"/>
      <c r="B4" s="1895"/>
      <c r="C4" s="1895"/>
      <c r="D4" s="1895"/>
      <c r="E4" s="1895"/>
      <c r="F4" s="1895"/>
      <c r="G4" s="1895"/>
      <c r="H4" s="1895"/>
      <c r="I4" s="29"/>
      <c r="J4" s="29"/>
      <c r="K4" s="29"/>
      <c r="L4" s="29"/>
    </row>
    <row r="5" spans="1:14" x14ac:dyDescent="0.2">
      <c r="C5" s="1253"/>
      <c r="D5" s="1344"/>
      <c r="E5" s="1344"/>
      <c r="F5" s="1344"/>
      <c r="G5" s="1344"/>
      <c r="H5" s="1344"/>
      <c r="I5" s="1344"/>
      <c r="J5" s="1344"/>
      <c r="K5" s="1344"/>
      <c r="L5" s="1344"/>
    </row>
    <row r="6" spans="1:14" s="28" customFormat="1" ht="16.5" customHeight="1" thickBot="1" x14ac:dyDescent="0.25">
      <c r="A6" s="298"/>
      <c r="B6" s="299"/>
      <c r="C6" s="1253"/>
      <c r="D6" s="1344"/>
      <c r="E6" s="1344"/>
      <c r="F6" s="1344"/>
      <c r="G6" s="1344"/>
      <c r="H6" s="1344"/>
      <c r="I6" s="1344"/>
      <c r="J6" s="1344"/>
      <c r="K6" s="1344"/>
      <c r="L6" s="1344"/>
    </row>
    <row r="7" spans="1:14" s="45" customFormat="1" ht="21.2" customHeight="1" x14ac:dyDescent="0.2">
      <c r="A7" s="43" t="s">
        <v>84</v>
      </c>
      <c r="B7" s="44" t="s">
        <v>9</v>
      </c>
      <c r="C7" s="2049" t="s">
        <v>140</v>
      </c>
      <c r="D7" s="2050"/>
      <c r="E7" s="2050"/>
      <c r="F7" s="2050"/>
      <c r="G7" s="2050"/>
      <c r="H7" s="2051"/>
    </row>
    <row r="8" spans="1:14" s="45" customFormat="1" ht="26.45" customHeight="1" thickBot="1" x14ac:dyDescent="0.25">
      <c r="A8" s="46" t="s">
        <v>557</v>
      </c>
      <c r="B8" s="47" t="s">
        <v>401</v>
      </c>
      <c r="C8" s="2052">
        <v>1</v>
      </c>
      <c r="D8" s="2053"/>
      <c r="E8" s="2053"/>
      <c r="F8" s="2053"/>
      <c r="G8" s="2053"/>
      <c r="H8" s="2054"/>
    </row>
    <row r="9" spans="1:14" s="414" customFormat="1" ht="15.95" customHeight="1" thickBot="1" x14ac:dyDescent="0.3">
      <c r="A9" s="1346"/>
      <c r="B9" s="1346"/>
      <c r="C9" s="1346"/>
      <c r="D9" s="1346"/>
      <c r="E9" s="1346"/>
      <c r="F9" s="1346"/>
      <c r="G9" s="1346"/>
      <c r="H9" s="1346" t="s">
        <v>360</v>
      </c>
    </row>
    <row r="10" spans="1:14" ht="57.75" customHeight="1" thickBot="1" x14ac:dyDescent="0.25">
      <c r="A10" s="834" t="s">
        <v>141</v>
      </c>
      <c r="B10" s="49" t="s">
        <v>36</v>
      </c>
      <c r="C10" s="1495" t="str">
        <f>'23._köt_össz_bev'!C10</f>
        <v>2024. évi eredeti előirányzat a
25/2023. (XII.14.) rendelet szerint</v>
      </c>
      <c r="D10" s="333" t="str">
        <f>'23._köt_össz_bev'!D10</f>
        <v>Módosított előirányzat a …./2024.  (VI…..)  rendelet szerint</v>
      </c>
      <c r="E10" s="49" t="str">
        <f>'23._köt_össz_bev'!E10</f>
        <v>Módosított előirányzat a …./2024. (IX…..)  rendelet szerint</v>
      </c>
      <c r="F10" s="49" t="str">
        <f>'23._köt_össz_bev'!F10</f>
        <v>Módosított előirányzat a .../2024. (XII…...)  rendelet szerint</v>
      </c>
      <c r="G10" s="49" t="str">
        <f>'23._köt_össz_bev'!G10</f>
        <v>Módosított előirányzat a …../2024. (II…..)  rendelet szerint</v>
      </c>
      <c r="H10" s="162" t="str">
        <f>'23._köt_össz_bev'!H10</f>
        <v>Változás a 25/2023. (XII.14.) rendelethez képest</v>
      </c>
      <c r="I10" s="333" t="str">
        <f>'23._köt_össz_bev'!I10</f>
        <v>2024. évi teljesítés              2024.06.30-ig</v>
      </c>
      <c r="J10" s="49" t="str">
        <f>'23._köt_össz_bev'!J10</f>
        <v>2024. évi teljesítés              2024.09.30-ig</v>
      </c>
      <c r="K10" s="49" t="str">
        <f>'23._köt_össz_bev'!K10</f>
        <v>2024. évi teljesítés              2024.12.31-ig</v>
      </c>
      <c r="L10" s="49" t="str">
        <f>'23._köt_össz_bev'!L10</f>
        <v>Teljesítés %-a</v>
      </c>
      <c r="N10" s="29" t="s">
        <v>383</v>
      </c>
    </row>
    <row r="11" spans="1:14" s="53" customFormat="1" ht="12.95" customHeight="1" thickBot="1" x14ac:dyDescent="0.25">
      <c r="A11" s="50" t="s">
        <v>296</v>
      </c>
      <c r="B11" s="51" t="s">
        <v>297</v>
      </c>
      <c r="C11" s="1348" t="s">
        <v>298</v>
      </c>
      <c r="D11" s="321" t="s">
        <v>299</v>
      </c>
      <c r="E11" s="51" t="s">
        <v>299</v>
      </c>
      <c r="F11" s="51" t="s">
        <v>386</v>
      </c>
      <c r="G11" s="51" t="s">
        <v>422</v>
      </c>
      <c r="H11" s="317" t="s">
        <v>300</v>
      </c>
      <c r="I11" s="317"/>
      <c r="J11" s="52"/>
      <c r="K11" s="52"/>
      <c r="L11" s="52"/>
    </row>
    <row r="12" spans="1:14" s="53" customFormat="1" ht="15.95" customHeight="1" thickBot="1" x14ac:dyDescent="0.25">
      <c r="A12" s="2046" t="s">
        <v>37</v>
      </c>
      <c r="B12" s="2047"/>
      <c r="C12" s="2047"/>
      <c r="D12" s="776"/>
      <c r="E12" s="761"/>
      <c r="F12" s="761"/>
      <c r="G12" s="761"/>
      <c r="H12" s="700"/>
      <c r="I12" s="417"/>
      <c r="J12" s="700"/>
      <c r="K12" s="700"/>
      <c r="L12" s="700"/>
    </row>
    <row r="13" spans="1:14" s="53" customFormat="1" ht="12.2" customHeight="1" thickBot="1" x14ac:dyDescent="0.25">
      <c r="A13" s="13" t="s">
        <v>12</v>
      </c>
      <c r="B13" s="79" t="s">
        <v>596</v>
      </c>
      <c r="C13" s="1496">
        <f>+C21+C22+C23+C24+C25</f>
        <v>0</v>
      </c>
      <c r="D13" s="326">
        <f t="shared" ref="D13:K13" si="0">+D21+D22+D23+D24+D25</f>
        <v>0</v>
      </c>
      <c r="E13" s="745">
        <f t="shared" si="0"/>
        <v>0</v>
      </c>
      <c r="F13" s="745">
        <f t="shared" si="0"/>
        <v>0</v>
      </c>
      <c r="G13" s="745">
        <f t="shared" si="0"/>
        <v>0</v>
      </c>
      <c r="H13" s="32">
        <f>+D13-C13</f>
        <v>0</v>
      </c>
      <c r="I13" s="823">
        <f t="shared" si="0"/>
        <v>0</v>
      </c>
      <c r="J13" s="32">
        <f t="shared" si="0"/>
        <v>0</v>
      </c>
      <c r="K13" s="32">
        <f t="shared" si="0"/>
        <v>0</v>
      </c>
      <c r="L13" s="32">
        <f t="shared" ref="L13" si="1">+L14+L15+L16+L17+L18+L19+L20</f>
        <v>0</v>
      </c>
    </row>
    <row r="14" spans="1:14" s="30" customFormat="1" ht="12.2" customHeight="1" x14ac:dyDescent="0.2">
      <c r="A14" s="11" t="s">
        <v>90</v>
      </c>
      <c r="B14" s="80" t="s">
        <v>187</v>
      </c>
      <c r="C14" s="1497"/>
      <c r="D14" s="324"/>
      <c r="E14" s="746"/>
      <c r="F14" s="746"/>
      <c r="G14" s="746"/>
      <c r="H14" s="15">
        <f t="shared" ref="H14:H77" si="2">+D14-C14</f>
        <v>0</v>
      </c>
      <c r="I14" s="821"/>
      <c r="J14" s="15"/>
      <c r="K14" s="15"/>
      <c r="L14" s="15"/>
    </row>
    <row r="15" spans="1:14" s="61" customFormat="1" ht="12.2" customHeight="1" x14ac:dyDescent="0.2">
      <c r="A15" s="1355" t="s">
        <v>91</v>
      </c>
      <c r="B15" s="477" t="s">
        <v>522</v>
      </c>
      <c r="C15" s="1498"/>
      <c r="D15" s="456"/>
      <c r="E15" s="747"/>
      <c r="F15" s="747"/>
      <c r="G15" s="747"/>
      <c r="H15" s="458">
        <f t="shared" si="2"/>
        <v>0</v>
      </c>
      <c r="I15" s="822"/>
      <c r="J15" s="458"/>
      <c r="K15" s="458"/>
      <c r="L15" s="458"/>
    </row>
    <row r="16" spans="1:14" s="61" customFormat="1" ht="12.2" customHeight="1" x14ac:dyDescent="0.2">
      <c r="A16" s="1355" t="s">
        <v>92</v>
      </c>
      <c r="B16" s="477" t="s">
        <v>523</v>
      </c>
      <c r="C16" s="1498"/>
      <c r="D16" s="456"/>
      <c r="E16" s="747"/>
      <c r="F16" s="747"/>
      <c r="G16" s="747"/>
      <c r="H16" s="458">
        <f t="shared" si="2"/>
        <v>0</v>
      </c>
      <c r="I16" s="822"/>
      <c r="J16" s="458"/>
      <c r="K16" s="458"/>
      <c r="L16" s="458"/>
    </row>
    <row r="17" spans="1:12" s="61" customFormat="1" ht="12.2" customHeight="1" x14ac:dyDescent="0.2">
      <c r="A17" s="1355" t="s">
        <v>89</v>
      </c>
      <c r="B17" s="477" t="s">
        <v>524</v>
      </c>
      <c r="C17" s="1498"/>
      <c r="D17" s="456"/>
      <c r="E17" s="747"/>
      <c r="F17" s="747"/>
      <c r="G17" s="747"/>
      <c r="H17" s="458">
        <f t="shared" si="2"/>
        <v>0</v>
      </c>
      <c r="I17" s="822"/>
      <c r="J17" s="458"/>
      <c r="K17" s="458"/>
      <c r="L17" s="458"/>
    </row>
    <row r="18" spans="1:12" s="61" customFormat="1" ht="12.2" customHeight="1" x14ac:dyDescent="0.2">
      <c r="A18" s="1355" t="s">
        <v>146</v>
      </c>
      <c r="B18" s="477" t="s">
        <v>188</v>
      </c>
      <c r="C18" s="1498"/>
      <c r="D18" s="456"/>
      <c r="E18" s="747"/>
      <c r="F18" s="747"/>
      <c r="G18" s="747"/>
      <c r="H18" s="458">
        <f t="shared" si="2"/>
        <v>0</v>
      </c>
      <c r="I18" s="822"/>
      <c r="J18" s="458"/>
      <c r="K18" s="458"/>
      <c r="L18" s="458"/>
    </row>
    <row r="19" spans="1:12" s="61" customFormat="1" ht="12.2" customHeight="1" x14ac:dyDescent="0.2">
      <c r="A19" s="1356" t="s">
        <v>148</v>
      </c>
      <c r="B19" s="477" t="s">
        <v>270</v>
      </c>
      <c r="C19" s="1498"/>
      <c r="D19" s="456"/>
      <c r="E19" s="747"/>
      <c r="F19" s="747"/>
      <c r="G19" s="747"/>
      <c r="H19" s="458">
        <f t="shared" si="2"/>
        <v>0</v>
      </c>
      <c r="I19" s="822"/>
      <c r="J19" s="458"/>
      <c r="K19" s="458"/>
      <c r="L19" s="458"/>
    </row>
    <row r="20" spans="1:12" s="30" customFormat="1" ht="12.2" customHeight="1" x14ac:dyDescent="0.2">
      <c r="A20" s="1356" t="s">
        <v>150</v>
      </c>
      <c r="B20" s="1044" t="s">
        <v>271</v>
      </c>
      <c r="C20" s="1498"/>
      <c r="D20" s="820"/>
      <c r="E20" s="748"/>
      <c r="F20" s="748"/>
      <c r="G20" s="748"/>
      <c r="H20" s="705">
        <f t="shared" si="2"/>
        <v>0</v>
      </c>
      <c r="I20" s="824"/>
      <c r="J20" s="705"/>
      <c r="K20" s="705"/>
      <c r="L20" s="705"/>
    </row>
    <row r="21" spans="1:12" s="30" customFormat="1" ht="12.2" customHeight="1" x14ac:dyDescent="0.2">
      <c r="A21" s="1358" t="s">
        <v>152</v>
      </c>
      <c r="B21" s="887" t="s">
        <v>597</v>
      </c>
      <c r="C21" s="1498">
        <f>+SUM(C14:C20)</f>
        <v>0</v>
      </c>
      <c r="D21" s="864">
        <f t="shared" ref="D21:K21" si="3">+SUM(D14:D20)</f>
        <v>0</v>
      </c>
      <c r="E21" s="755">
        <f t="shared" si="3"/>
        <v>0</v>
      </c>
      <c r="F21" s="755">
        <f t="shared" si="3"/>
        <v>0</v>
      </c>
      <c r="G21" s="755">
        <f t="shared" si="3"/>
        <v>0</v>
      </c>
      <c r="H21" s="707">
        <f t="shared" si="2"/>
        <v>0</v>
      </c>
      <c r="I21" s="1046">
        <f t="shared" si="3"/>
        <v>0</v>
      </c>
      <c r="J21" s="707">
        <f t="shared" si="3"/>
        <v>0</v>
      </c>
      <c r="K21" s="707">
        <f t="shared" si="3"/>
        <v>0</v>
      </c>
      <c r="L21" s="707">
        <f t="shared" ref="L21" si="4">+SUM(L14:L20)</f>
        <v>0</v>
      </c>
    </row>
    <row r="22" spans="1:12" s="30" customFormat="1" ht="12.2" customHeight="1" x14ac:dyDescent="0.2">
      <c r="A22" s="11" t="s">
        <v>153</v>
      </c>
      <c r="B22" s="80" t="s">
        <v>158</v>
      </c>
      <c r="C22" s="1497"/>
      <c r="D22" s="324"/>
      <c r="E22" s="746"/>
      <c r="F22" s="746"/>
      <c r="G22" s="746"/>
      <c r="H22" s="15">
        <f t="shared" si="2"/>
        <v>0</v>
      </c>
      <c r="I22" s="821"/>
      <c r="J22" s="15"/>
      <c r="K22" s="15"/>
      <c r="L22" s="15"/>
    </row>
    <row r="23" spans="1:12" s="30" customFormat="1" ht="12.2" customHeight="1" x14ac:dyDescent="0.2">
      <c r="A23" s="11" t="s">
        <v>155</v>
      </c>
      <c r="B23" s="477" t="s">
        <v>189</v>
      </c>
      <c r="C23" s="1498"/>
      <c r="D23" s="456"/>
      <c r="E23" s="747"/>
      <c r="F23" s="747"/>
      <c r="G23" s="747"/>
      <c r="H23" s="458">
        <f t="shared" si="2"/>
        <v>0</v>
      </c>
      <c r="I23" s="822"/>
      <c r="J23" s="458"/>
      <c r="K23" s="458"/>
      <c r="L23" s="458"/>
    </row>
    <row r="24" spans="1:12" s="30" customFormat="1" ht="12.2" customHeight="1" x14ac:dyDescent="0.2">
      <c r="A24" s="11" t="s">
        <v>275</v>
      </c>
      <c r="B24" s="477" t="s">
        <v>190</v>
      </c>
      <c r="C24" s="1498"/>
      <c r="D24" s="456"/>
      <c r="E24" s="747"/>
      <c r="F24" s="747"/>
      <c r="G24" s="747"/>
      <c r="H24" s="458">
        <f t="shared" si="2"/>
        <v>0</v>
      </c>
      <c r="I24" s="822"/>
      <c r="J24" s="458"/>
      <c r="K24" s="458"/>
      <c r="L24" s="458"/>
    </row>
    <row r="25" spans="1:12" s="30" customFormat="1" ht="12.2" customHeight="1" x14ac:dyDescent="0.2">
      <c r="A25" s="11" t="s">
        <v>569</v>
      </c>
      <c r="B25" s="477" t="s">
        <v>191</v>
      </c>
      <c r="C25" s="1498"/>
      <c r="D25" s="456"/>
      <c r="E25" s="747"/>
      <c r="F25" s="747"/>
      <c r="G25" s="747"/>
      <c r="H25" s="458">
        <f t="shared" si="2"/>
        <v>0</v>
      </c>
      <c r="I25" s="822"/>
      <c r="J25" s="458"/>
      <c r="K25" s="458"/>
      <c r="L25" s="458"/>
    </row>
    <row r="26" spans="1:12" s="61" customFormat="1" ht="12.2" customHeight="1" thickBot="1" x14ac:dyDescent="0.25">
      <c r="A26" s="11" t="s">
        <v>570</v>
      </c>
      <c r="B26" s="661" t="s">
        <v>617</v>
      </c>
      <c r="C26" s="1499"/>
      <c r="D26" s="820"/>
      <c r="E26" s="748"/>
      <c r="F26" s="748"/>
      <c r="G26" s="748"/>
      <c r="H26" s="705">
        <f t="shared" si="2"/>
        <v>0</v>
      </c>
      <c r="I26" s="824"/>
      <c r="J26" s="705"/>
      <c r="K26" s="705"/>
      <c r="L26" s="705"/>
    </row>
    <row r="27" spans="1:12" s="61" customFormat="1" ht="12.2" customHeight="1" thickBot="1" x14ac:dyDescent="0.25">
      <c r="A27" s="13" t="s">
        <v>13</v>
      </c>
      <c r="B27" s="79" t="s">
        <v>571</v>
      </c>
      <c r="C27" s="1496">
        <f>+C28+C29+C30+C31</f>
        <v>0</v>
      </c>
      <c r="D27" s="326">
        <f t="shared" ref="D27:K27" si="5">+D28+D29+D30+D31</f>
        <v>0</v>
      </c>
      <c r="E27" s="745">
        <f t="shared" si="5"/>
        <v>0</v>
      </c>
      <c r="F27" s="745">
        <f t="shared" si="5"/>
        <v>0</v>
      </c>
      <c r="G27" s="745">
        <f t="shared" si="5"/>
        <v>0</v>
      </c>
      <c r="H27" s="32">
        <f t="shared" si="2"/>
        <v>0</v>
      </c>
      <c r="I27" s="823">
        <f t="shared" si="5"/>
        <v>0</v>
      </c>
      <c r="J27" s="32">
        <f t="shared" si="5"/>
        <v>0</v>
      </c>
      <c r="K27" s="32">
        <f t="shared" si="5"/>
        <v>0</v>
      </c>
      <c r="L27" s="32">
        <f t="shared" ref="L27" si="6">+L28+L29+L30+L31</f>
        <v>0</v>
      </c>
    </row>
    <row r="28" spans="1:12" s="61" customFormat="1" ht="12.2" customHeight="1" x14ac:dyDescent="0.2">
      <c r="A28" s="11" t="s">
        <v>93</v>
      </c>
      <c r="B28" s="916" t="s">
        <v>192</v>
      </c>
      <c r="C28" s="1497"/>
      <c r="D28" s="324"/>
      <c r="E28" s="746"/>
      <c r="F28" s="746"/>
      <c r="G28" s="746"/>
      <c r="H28" s="15">
        <f t="shared" si="2"/>
        <v>0</v>
      </c>
      <c r="I28" s="821"/>
      <c r="J28" s="15"/>
      <c r="K28" s="15"/>
      <c r="L28" s="15"/>
    </row>
    <row r="29" spans="1:12" s="61" customFormat="1" ht="12.2" customHeight="1" x14ac:dyDescent="0.2">
      <c r="A29" s="1355" t="s">
        <v>94</v>
      </c>
      <c r="B29" s="917" t="s">
        <v>193</v>
      </c>
      <c r="C29" s="1498"/>
      <c r="D29" s="456"/>
      <c r="E29" s="747"/>
      <c r="F29" s="747"/>
      <c r="G29" s="747"/>
      <c r="H29" s="458">
        <f t="shared" si="2"/>
        <v>0</v>
      </c>
      <c r="I29" s="822"/>
      <c r="J29" s="458"/>
      <c r="K29" s="458"/>
      <c r="L29" s="458"/>
    </row>
    <row r="30" spans="1:12" s="61" customFormat="1" ht="12.2" customHeight="1" x14ac:dyDescent="0.2">
      <c r="A30" s="1355" t="s">
        <v>95</v>
      </c>
      <c r="B30" s="917" t="s">
        <v>195</v>
      </c>
      <c r="C30" s="1498"/>
      <c r="D30" s="456"/>
      <c r="E30" s="747"/>
      <c r="F30" s="747"/>
      <c r="G30" s="747"/>
      <c r="H30" s="458">
        <f t="shared" si="2"/>
        <v>0</v>
      </c>
      <c r="I30" s="822"/>
      <c r="J30" s="458"/>
      <c r="K30" s="458"/>
      <c r="L30" s="458"/>
    </row>
    <row r="31" spans="1:12" s="61" customFormat="1" ht="12.2" customHeight="1" x14ac:dyDescent="0.2">
      <c r="A31" s="1355" t="s">
        <v>96</v>
      </c>
      <c r="B31" s="917" t="s">
        <v>196</v>
      </c>
      <c r="C31" s="1498"/>
      <c r="D31" s="456"/>
      <c r="E31" s="747"/>
      <c r="F31" s="747"/>
      <c r="G31" s="747"/>
      <c r="H31" s="458">
        <f t="shared" si="2"/>
        <v>0</v>
      </c>
      <c r="I31" s="822"/>
      <c r="J31" s="458"/>
      <c r="K31" s="458"/>
      <c r="L31" s="458"/>
    </row>
    <row r="32" spans="1:12" s="61" customFormat="1" ht="12.2" customHeight="1" thickBot="1" x14ac:dyDescent="0.25">
      <c r="A32" s="1356" t="s">
        <v>320</v>
      </c>
      <c r="B32" s="661" t="s">
        <v>272</v>
      </c>
      <c r="C32" s="1499"/>
      <c r="D32" s="820"/>
      <c r="E32" s="748"/>
      <c r="F32" s="748"/>
      <c r="G32" s="748"/>
      <c r="H32" s="705">
        <f t="shared" si="2"/>
        <v>0</v>
      </c>
      <c r="I32" s="824"/>
      <c r="J32" s="705"/>
      <c r="K32" s="705"/>
      <c r="L32" s="705"/>
    </row>
    <row r="33" spans="1:13" s="61" customFormat="1" ht="12.2" customHeight="1" thickBot="1" x14ac:dyDescent="0.25">
      <c r="A33" s="13" t="s">
        <v>599</v>
      </c>
      <c r="B33" s="79" t="s">
        <v>572</v>
      </c>
      <c r="C33" s="1500">
        <f>C34+C36+C38+C39+C42</f>
        <v>2072349368</v>
      </c>
      <c r="D33" s="327">
        <f t="shared" ref="D33:K33" si="7">D34+D36+D38+D39+D42</f>
        <v>2119289402</v>
      </c>
      <c r="E33" s="712">
        <f t="shared" si="7"/>
        <v>0</v>
      </c>
      <c r="F33" s="712">
        <f t="shared" si="7"/>
        <v>0</v>
      </c>
      <c r="G33" s="712">
        <f t="shared" si="7"/>
        <v>0</v>
      </c>
      <c r="H33" s="81">
        <f t="shared" si="2"/>
        <v>46940034</v>
      </c>
      <c r="I33" s="831">
        <f t="shared" si="7"/>
        <v>0</v>
      </c>
      <c r="J33" s="81">
        <f t="shared" si="7"/>
        <v>0</v>
      </c>
      <c r="K33" s="81">
        <f t="shared" si="7"/>
        <v>0</v>
      </c>
      <c r="L33" s="81">
        <f t="shared" ref="L33" si="8">L34+L36+L38+L39+L42</f>
        <v>0</v>
      </c>
    </row>
    <row r="34" spans="1:13" s="61" customFormat="1" ht="12.2" customHeight="1" x14ac:dyDescent="0.2">
      <c r="A34" s="11" t="s">
        <v>97</v>
      </c>
      <c r="B34" s="916" t="s">
        <v>277</v>
      </c>
      <c r="C34" s="1501">
        <f>C35</f>
        <v>35782471</v>
      </c>
      <c r="D34" s="1501">
        <f>D35</f>
        <v>20361232</v>
      </c>
      <c r="E34" s="1794">
        <f t="shared" ref="E34:K34" si="9">E35</f>
        <v>0</v>
      </c>
      <c r="F34" s="1794">
        <f t="shared" si="9"/>
        <v>0</v>
      </c>
      <c r="G34" s="1794">
        <f t="shared" si="9"/>
        <v>0</v>
      </c>
      <c r="H34" s="1657">
        <f t="shared" si="2"/>
        <v>-15421239</v>
      </c>
      <c r="I34" s="1795">
        <f t="shared" si="9"/>
        <v>0</v>
      </c>
      <c r="J34" s="1657">
        <f t="shared" si="9"/>
        <v>0</v>
      </c>
      <c r="K34" s="1657">
        <f t="shared" si="9"/>
        <v>0</v>
      </c>
      <c r="L34" s="1657">
        <f t="shared" ref="L34" si="10">L35</f>
        <v>0</v>
      </c>
      <c r="M34" s="1796"/>
    </row>
    <row r="35" spans="1:13" s="61" customFormat="1" ht="12.2" customHeight="1" x14ac:dyDescent="0.2">
      <c r="A35" s="1355" t="s">
        <v>573</v>
      </c>
      <c r="B35" s="917" t="s">
        <v>229</v>
      </c>
      <c r="C35" s="1498">
        <v>35782471</v>
      </c>
      <c r="D35" s="1498">
        <f>35782471-15421239</f>
        <v>20361232</v>
      </c>
      <c r="E35" s="1797"/>
      <c r="F35" s="1797"/>
      <c r="G35" s="1797"/>
      <c r="H35" s="1798">
        <f t="shared" si="2"/>
        <v>-15421239</v>
      </c>
      <c r="I35" s="1799"/>
      <c r="J35" s="1798"/>
      <c r="K35" s="1798"/>
      <c r="L35" s="1798"/>
      <c r="M35" s="1796"/>
    </row>
    <row r="36" spans="1:13" s="61" customFormat="1" ht="12.2" customHeight="1" x14ac:dyDescent="0.2">
      <c r="A36" s="1355" t="s">
        <v>98</v>
      </c>
      <c r="B36" s="916" t="s">
        <v>278</v>
      </c>
      <c r="C36" s="1498">
        <f>+C37</f>
        <v>2006566897</v>
      </c>
      <c r="D36" s="1498">
        <f>+D37</f>
        <v>2068928170</v>
      </c>
      <c r="E36" s="1797">
        <f t="shared" ref="E36:K36" si="11">+E37</f>
        <v>0</v>
      </c>
      <c r="F36" s="1797">
        <f t="shared" si="11"/>
        <v>0</v>
      </c>
      <c r="G36" s="1797">
        <f t="shared" si="11"/>
        <v>0</v>
      </c>
      <c r="H36" s="1798">
        <f t="shared" si="2"/>
        <v>62361273</v>
      </c>
      <c r="I36" s="1799">
        <f t="shared" si="11"/>
        <v>0</v>
      </c>
      <c r="J36" s="1798">
        <f t="shared" si="11"/>
        <v>0</v>
      </c>
      <c r="K36" s="1798">
        <f t="shared" si="11"/>
        <v>0</v>
      </c>
      <c r="L36" s="1798">
        <f t="shared" ref="L36" si="12">+L37</f>
        <v>0</v>
      </c>
      <c r="M36" s="1796"/>
    </row>
    <row r="37" spans="1:13" s="61" customFormat="1" ht="12.2" customHeight="1" x14ac:dyDescent="0.2">
      <c r="A37" s="1355" t="s">
        <v>574</v>
      </c>
      <c r="B37" s="917" t="s">
        <v>279</v>
      </c>
      <c r="C37" s="1498">
        <v>2006566897</v>
      </c>
      <c r="D37" s="1498">
        <f>2006566897+62361273</f>
        <v>2068928170</v>
      </c>
      <c r="E37" s="1797"/>
      <c r="F37" s="1797"/>
      <c r="G37" s="1797"/>
      <c r="H37" s="1798">
        <f t="shared" si="2"/>
        <v>62361273</v>
      </c>
      <c r="I37" s="1799"/>
      <c r="J37" s="1798"/>
      <c r="K37" s="1798"/>
      <c r="L37" s="1798"/>
      <c r="M37" s="1796"/>
    </row>
    <row r="38" spans="1:13" s="61" customFormat="1" ht="12.2" customHeight="1" x14ac:dyDescent="0.2">
      <c r="A38" s="1355" t="s">
        <v>105</v>
      </c>
      <c r="B38" s="917" t="s">
        <v>197</v>
      </c>
      <c r="C38" s="1498"/>
      <c r="D38" s="1498"/>
      <c r="E38" s="1797"/>
      <c r="F38" s="1797"/>
      <c r="G38" s="1797"/>
      <c r="H38" s="1798">
        <f t="shared" si="2"/>
        <v>0</v>
      </c>
      <c r="I38" s="1799"/>
      <c r="J38" s="1798"/>
      <c r="K38" s="1798"/>
      <c r="L38" s="1798"/>
      <c r="M38" s="1796"/>
    </row>
    <row r="39" spans="1:13" s="61" customFormat="1" ht="12.2" customHeight="1" x14ac:dyDescent="0.2">
      <c r="A39" s="1355" t="s">
        <v>194</v>
      </c>
      <c r="B39" s="917" t="s">
        <v>198</v>
      </c>
      <c r="C39" s="1498">
        <f>SUM(C40:C41)</f>
        <v>15000000</v>
      </c>
      <c r="D39" s="1498">
        <f>SUM(D40:D41)</f>
        <v>15000000</v>
      </c>
      <c r="E39" s="1797">
        <f t="shared" ref="E39:K39" si="13">SUM(E40:E41)</f>
        <v>0</v>
      </c>
      <c r="F39" s="1797">
        <f t="shared" si="13"/>
        <v>0</v>
      </c>
      <c r="G39" s="1797">
        <f t="shared" si="13"/>
        <v>0</v>
      </c>
      <c r="H39" s="1798">
        <f t="shared" si="2"/>
        <v>0</v>
      </c>
      <c r="I39" s="1799">
        <f t="shared" si="13"/>
        <v>0</v>
      </c>
      <c r="J39" s="1798">
        <f t="shared" si="13"/>
        <v>0</v>
      </c>
      <c r="K39" s="1798">
        <f t="shared" si="13"/>
        <v>0</v>
      </c>
      <c r="L39" s="1798">
        <f t="shared" ref="L39" si="14">SUM(L40:L41)</f>
        <v>0</v>
      </c>
      <c r="M39" s="1796"/>
    </row>
    <row r="40" spans="1:13" s="61" customFormat="1" ht="12.2" customHeight="1" x14ac:dyDescent="0.2">
      <c r="A40" s="1356" t="s">
        <v>321</v>
      </c>
      <c r="B40" s="917" t="s">
        <v>230</v>
      </c>
      <c r="C40" s="1499">
        <v>15000000</v>
      </c>
      <c r="D40" s="1499">
        <v>15000000</v>
      </c>
      <c r="E40" s="1800"/>
      <c r="F40" s="1800"/>
      <c r="G40" s="1800"/>
      <c r="H40" s="1801">
        <f t="shared" si="2"/>
        <v>0</v>
      </c>
      <c r="I40" s="1802"/>
      <c r="J40" s="1801"/>
      <c r="K40" s="1801"/>
      <c r="L40" s="1801"/>
      <c r="M40" s="1796"/>
    </row>
    <row r="41" spans="1:13" s="61" customFormat="1" ht="12.2" customHeight="1" x14ac:dyDescent="0.2">
      <c r="A41" s="1356" t="s">
        <v>575</v>
      </c>
      <c r="B41" s="917" t="s">
        <v>671</v>
      </c>
      <c r="C41" s="1499"/>
      <c r="D41" s="1499"/>
      <c r="E41" s="1800"/>
      <c r="F41" s="1800"/>
      <c r="G41" s="1800"/>
      <c r="H41" s="1801">
        <f t="shared" si="2"/>
        <v>0</v>
      </c>
      <c r="I41" s="1802"/>
      <c r="J41" s="1801"/>
      <c r="K41" s="1801"/>
      <c r="L41" s="1801"/>
      <c r="M41" s="1796"/>
    </row>
    <row r="42" spans="1:13" s="61" customFormat="1" ht="12.2" customHeight="1" thickBot="1" x14ac:dyDescent="0.25">
      <c r="A42" s="1356" t="s">
        <v>576</v>
      </c>
      <c r="B42" s="661" t="s">
        <v>117</v>
      </c>
      <c r="C42" s="1499">
        <v>15000000</v>
      </c>
      <c r="D42" s="1499">
        <v>15000000</v>
      </c>
      <c r="E42" s="1800"/>
      <c r="F42" s="1800"/>
      <c r="G42" s="1800"/>
      <c r="H42" s="1801">
        <f t="shared" si="2"/>
        <v>0</v>
      </c>
      <c r="I42" s="1802"/>
      <c r="J42" s="1801"/>
      <c r="K42" s="1801"/>
      <c r="L42" s="1801"/>
      <c r="M42" s="1796"/>
    </row>
    <row r="43" spans="1:13" s="61" customFormat="1" ht="12.2" customHeight="1" thickBot="1" x14ac:dyDescent="0.25">
      <c r="A43" s="13" t="s">
        <v>15</v>
      </c>
      <c r="B43" s="79" t="s">
        <v>600</v>
      </c>
      <c r="C43" s="1496">
        <f>SUM(C44:C54)</f>
        <v>0</v>
      </c>
      <c r="D43" s="1803">
        <f t="shared" ref="D43:K43" si="15">SUM(D44:D54)</f>
        <v>0</v>
      </c>
      <c r="E43" s="1804">
        <f t="shared" si="15"/>
        <v>0</v>
      </c>
      <c r="F43" s="1804">
        <f t="shared" si="15"/>
        <v>0</v>
      </c>
      <c r="G43" s="1804">
        <f t="shared" si="15"/>
        <v>0</v>
      </c>
      <c r="H43" s="1805">
        <f t="shared" si="2"/>
        <v>0</v>
      </c>
      <c r="I43" s="1806">
        <f t="shared" si="15"/>
        <v>0</v>
      </c>
      <c r="J43" s="1805">
        <f t="shared" si="15"/>
        <v>0</v>
      </c>
      <c r="K43" s="1805">
        <f t="shared" si="15"/>
        <v>0</v>
      </c>
      <c r="L43" s="1805">
        <f t="shared" ref="L43" si="16">SUM(L44:L54)</f>
        <v>0</v>
      </c>
      <c r="M43" s="1796"/>
    </row>
    <row r="44" spans="1:13" s="61" customFormat="1" ht="12.2" customHeight="1" x14ac:dyDescent="0.2">
      <c r="A44" s="11" t="s">
        <v>99</v>
      </c>
      <c r="B44" s="916" t="s">
        <v>142</v>
      </c>
      <c r="C44" s="1497"/>
      <c r="D44" s="324"/>
      <c r="E44" s="746"/>
      <c r="F44" s="746"/>
      <c r="G44" s="746"/>
      <c r="H44" s="15">
        <f t="shared" si="2"/>
        <v>0</v>
      </c>
      <c r="I44" s="821"/>
      <c r="J44" s="15"/>
      <c r="K44" s="15"/>
      <c r="L44" s="15"/>
    </row>
    <row r="45" spans="1:13" s="61" customFormat="1" ht="12.2" customHeight="1" x14ac:dyDescent="0.2">
      <c r="A45" s="1355" t="s">
        <v>100</v>
      </c>
      <c r="B45" s="917" t="s">
        <v>143</v>
      </c>
      <c r="C45" s="1498"/>
      <c r="D45" s="456"/>
      <c r="E45" s="747"/>
      <c r="F45" s="747"/>
      <c r="G45" s="747"/>
      <c r="H45" s="458">
        <f t="shared" si="2"/>
        <v>0</v>
      </c>
      <c r="I45" s="822"/>
      <c r="J45" s="458"/>
      <c r="K45" s="458"/>
      <c r="L45" s="458"/>
    </row>
    <row r="46" spans="1:13" s="61" customFormat="1" ht="12.2" customHeight="1" x14ac:dyDescent="0.2">
      <c r="A46" s="1355" t="s">
        <v>163</v>
      </c>
      <c r="B46" s="917" t="s">
        <v>273</v>
      </c>
      <c r="C46" s="1498"/>
      <c r="D46" s="456"/>
      <c r="E46" s="747"/>
      <c r="F46" s="747"/>
      <c r="G46" s="747"/>
      <c r="H46" s="458">
        <f t="shared" si="2"/>
        <v>0</v>
      </c>
      <c r="I46" s="822"/>
      <c r="J46" s="458"/>
      <c r="K46" s="458"/>
      <c r="L46" s="458"/>
    </row>
    <row r="47" spans="1:13" s="61" customFormat="1" ht="12.2" customHeight="1" x14ac:dyDescent="0.2">
      <c r="A47" s="1355" t="s">
        <v>199</v>
      </c>
      <c r="B47" s="917" t="s">
        <v>145</v>
      </c>
      <c r="C47" s="1498"/>
      <c r="D47" s="456"/>
      <c r="E47" s="747"/>
      <c r="F47" s="747"/>
      <c r="G47" s="747"/>
      <c r="H47" s="458">
        <f t="shared" si="2"/>
        <v>0</v>
      </c>
      <c r="I47" s="822"/>
      <c r="J47" s="458"/>
      <c r="K47" s="458"/>
      <c r="L47" s="458"/>
    </row>
    <row r="48" spans="1:13" s="61" customFormat="1" ht="12.2" customHeight="1" x14ac:dyDescent="0.2">
      <c r="A48" s="1355" t="s">
        <v>281</v>
      </c>
      <c r="B48" s="917" t="s">
        <v>147</v>
      </c>
      <c r="C48" s="1498"/>
      <c r="D48" s="456"/>
      <c r="E48" s="747"/>
      <c r="F48" s="747"/>
      <c r="G48" s="747"/>
      <c r="H48" s="458">
        <f t="shared" si="2"/>
        <v>0</v>
      </c>
      <c r="I48" s="822"/>
      <c r="J48" s="458"/>
      <c r="K48" s="458"/>
      <c r="L48" s="458"/>
    </row>
    <row r="49" spans="1:12" s="61" customFormat="1" ht="12.2" customHeight="1" x14ac:dyDescent="0.2">
      <c r="A49" s="1355" t="s">
        <v>577</v>
      </c>
      <c r="B49" s="917" t="s">
        <v>202</v>
      </c>
      <c r="C49" s="1498"/>
      <c r="D49" s="456"/>
      <c r="E49" s="747"/>
      <c r="F49" s="747"/>
      <c r="G49" s="747"/>
      <c r="H49" s="458">
        <f t="shared" si="2"/>
        <v>0</v>
      </c>
      <c r="I49" s="822"/>
      <c r="J49" s="458"/>
      <c r="K49" s="458"/>
      <c r="L49" s="458"/>
    </row>
    <row r="50" spans="1:12" s="61" customFormat="1" ht="12.2" customHeight="1" x14ac:dyDescent="0.2">
      <c r="A50" s="1355" t="s">
        <v>578</v>
      </c>
      <c r="B50" s="917" t="s">
        <v>203</v>
      </c>
      <c r="C50" s="1498"/>
      <c r="D50" s="456"/>
      <c r="E50" s="747"/>
      <c r="F50" s="747"/>
      <c r="G50" s="747"/>
      <c r="H50" s="458">
        <f t="shared" si="2"/>
        <v>0</v>
      </c>
      <c r="I50" s="822"/>
      <c r="J50" s="458"/>
      <c r="K50" s="458"/>
      <c r="L50" s="458"/>
    </row>
    <row r="51" spans="1:12" s="61" customFormat="1" ht="12.2" customHeight="1" x14ac:dyDescent="0.2">
      <c r="A51" s="1355" t="s">
        <v>579</v>
      </c>
      <c r="B51" s="917" t="s">
        <v>301</v>
      </c>
      <c r="C51" s="1498"/>
      <c r="D51" s="456"/>
      <c r="E51" s="747"/>
      <c r="F51" s="747"/>
      <c r="G51" s="747"/>
      <c r="H51" s="458">
        <f t="shared" si="2"/>
        <v>0</v>
      </c>
      <c r="I51" s="822"/>
      <c r="J51" s="458"/>
      <c r="K51" s="458"/>
      <c r="L51" s="458"/>
    </row>
    <row r="52" spans="1:12" s="61" customFormat="1" ht="12.2" customHeight="1" x14ac:dyDescent="0.2">
      <c r="A52" s="1355" t="s">
        <v>580</v>
      </c>
      <c r="B52" s="917" t="s">
        <v>154</v>
      </c>
      <c r="C52" s="1502"/>
      <c r="D52" s="457"/>
      <c r="E52" s="752"/>
      <c r="F52" s="752"/>
      <c r="G52" s="752"/>
      <c r="H52" s="459">
        <f t="shared" si="2"/>
        <v>0</v>
      </c>
      <c r="I52" s="868"/>
      <c r="J52" s="459"/>
      <c r="K52" s="459"/>
      <c r="L52" s="459"/>
    </row>
    <row r="53" spans="1:12" s="61" customFormat="1" ht="12.2" customHeight="1" x14ac:dyDescent="0.2">
      <c r="A53" s="1356" t="s">
        <v>581</v>
      </c>
      <c r="B53" s="661" t="s">
        <v>274</v>
      </c>
      <c r="C53" s="1503"/>
      <c r="D53" s="863"/>
      <c r="E53" s="750"/>
      <c r="F53" s="750"/>
      <c r="G53" s="750"/>
      <c r="H53" s="706">
        <f t="shared" si="2"/>
        <v>0</v>
      </c>
      <c r="I53" s="869"/>
      <c r="J53" s="706"/>
      <c r="K53" s="706"/>
      <c r="L53" s="706"/>
    </row>
    <row r="54" spans="1:12" s="61" customFormat="1" ht="12.2" customHeight="1" thickBot="1" x14ac:dyDescent="0.25">
      <c r="A54" s="1356" t="s">
        <v>582</v>
      </c>
      <c r="B54" s="661" t="s">
        <v>156</v>
      </c>
      <c r="C54" s="1503"/>
      <c r="D54" s="863"/>
      <c r="E54" s="750"/>
      <c r="F54" s="750"/>
      <c r="G54" s="750"/>
      <c r="H54" s="706">
        <f t="shared" si="2"/>
        <v>0</v>
      </c>
      <c r="I54" s="869"/>
      <c r="J54" s="706"/>
      <c r="K54" s="706"/>
      <c r="L54" s="706"/>
    </row>
    <row r="55" spans="1:12" s="61" customFormat="1" ht="12.2" customHeight="1" thickBot="1" x14ac:dyDescent="0.25">
      <c r="A55" s="13" t="s">
        <v>16</v>
      </c>
      <c r="B55" s="79" t="s">
        <v>583</v>
      </c>
      <c r="C55" s="1496">
        <f>SUM(C56:C60)</f>
        <v>0</v>
      </c>
      <c r="D55" s="326">
        <f t="shared" ref="D55:K55" si="17">SUM(D56:D60)</f>
        <v>0</v>
      </c>
      <c r="E55" s="745">
        <f t="shared" si="17"/>
        <v>0</v>
      </c>
      <c r="F55" s="745">
        <f t="shared" si="17"/>
        <v>0</v>
      </c>
      <c r="G55" s="745">
        <f t="shared" si="17"/>
        <v>0</v>
      </c>
      <c r="H55" s="32">
        <f t="shared" si="2"/>
        <v>0</v>
      </c>
      <c r="I55" s="823">
        <f t="shared" si="17"/>
        <v>0</v>
      </c>
      <c r="J55" s="32">
        <f t="shared" si="17"/>
        <v>0</v>
      </c>
      <c r="K55" s="32">
        <f t="shared" si="17"/>
        <v>0</v>
      </c>
      <c r="L55" s="32">
        <f t="shared" ref="L55" si="18">SUM(L56:L60)</f>
        <v>0</v>
      </c>
    </row>
    <row r="56" spans="1:12" s="61" customFormat="1" ht="12.2" customHeight="1" x14ac:dyDescent="0.2">
      <c r="A56" s="11" t="s">
        <v>88</v>
      </c>
      <c r="B56" s="916" t="s">
        <v>166</v>
      </c>
      <c r="C56" s="1504"/>
      <c r="D56" s="346"/>
      <c r="E56" s="751"/>
      <c r="F56" s="751"/>
      <c r="G56" s="751"/>
      <c r="H56" s="27">
        <f t="shared" si="2"/>
        <v>0</v>
      </c>
      <c r="I56" s="870"/>
      <c r="J56" s="27"/>
      <c r="K56" s="27"/>
      <c r="L56" s="27"/>
    </row>
    <row r="57" spans="1:12" s="61" customFormat="1" ht="12.2" customHeight="1" x14ac:dyDescent="0.2">
      <c r="A57" s="1355" t="s">
        <v>101</v>
      </c>
      <c r="B57" s="917" t="s">
        <v>167</v>
      </c>
      <c r="C57" s="1502"/>
      <c r="D57" s="457"/>
      <c r="E57" s="752"/>
      <c r="F57" s="752"/>
      <c r="G57" s="752"/>
      <c r="H57" s="459">
        <f t="shared" si="2"/>
        <v>0</v>
      </c>
      <c r="I57" s="868"/>
      <c r="J57" s="459"/>
      <c r="K57" s="459"/>
      <c r="L57" s="459"/>
    </row>
    <row r="58" spans="1:12" s="61" customFormat="1" ht="12.2" customHeight="1" x14ac:dyDescent="0.2">
      <c r="A58" s="1355" t="s">
        <v>102</v>
      </c>
      <c r="B58" s="917" t="s">
        <v>168</v>
      </c>
      <c r="C58" s="1502"/>
      <c r="D58" s="457"/>
      <c r="E58" s="752"/>
      <c r="F58" s="752"/>
      <c r="G58" s="752"/>
      <c r="H58" s="459">
        <f t="shared" si="2"/>
        <v>0</v>
      </c>
      <c r="I58" s="868"/>
      <c r="J58" s="459"/>
      <c r="K58" s="459"/>
      <c r="L58" s="459"/>
    </row>
    <row r="59" spans="1:12" s="61" customFormat="1" ht="12.2" customHeight="1" x14ac:dyDescent="0.2">
      <c r="A59" s="1355" t="s">
        <v>200</v>
      </c>
      <c r="B59" s="917" t="s">
        <v>206</v>
      </c>
      <c r="C59" s="1502"/>
      <c r="D59" s="457"/>
      <c r="E59" s="752"/>
      <c r="F59" s="752"/>
      <c r="G59" s="752"/>
      <c r="H59" s="459">
        <f t="shared" si="2"/>
        <v>0</v>
      </c>
      <c r="I59" s="868"/>
      <c r="J59" s="459"/>
      <c r="K59" s="459"/>
      <c r="L59" s="459"/>
    </row>
    <row r="60" spans="1:12" s="61" customFormat="1" ht="12.2" customHeight="1" thickBot="1" x14ac:dyDescent="0.25">
      <c r="A60" s="1356" t="s">
        <v>201</v>
      </c>
      <c r="B60" s="661" t="s">
        <v>208</v>
      </c>
      <c r="C60" s="1503"/>
      <c r="D60" s="863"/>
      <c r="E60" s="750"/>
      <c r="F60" s="750"/>
      <c r="G60" s="750"/>
      <c r="H60" s="706">
        <f t="shared" si="2"/>
        <v>0</v>
      </c>
      <c r="I60" s="869"/>
      <c r="J60" s="706"/>
      <c r="K60" s="706"/>
      <c r="L60" s="706"/>
    </row>
    <row r="61" spans="1:12" s="61" customFormat="1" ht="12.2" customHeight="1" thickBot="1" x14ac:dyDescent="0.25">
      <c r="A61" s="13" t="s">
        <v>17</v>
      </c>
      <c r="B61" s="79" t="s">
        <v>601</v>
      </c>
      <c r="C61" s="1496">
        <f>SUM(C62:C63)</f>
        <v>0</v>
      </c>
      <c r="D61" s="326">
        <f t="shared" ref="D61:K61" si="19">SUM(D62:D63)</f>
        <v>0</v>
      </c>
      <c r="E61" s="745">
        <f t="shared" si="19"/>
        <v>0</v>
      </c>
      <c r="F61" s="745">
        <f t="shared" si="19"/>
        <v>0</v>
      </c>
      <c r="G61" s="745">
        <f t="shared" si="19"/>
        <v>0</v>
      </c>
      <c r="H61" s="32">
        <f t="shared" si="2"/>
        <v>0</v>
      </c>
      <c r="I61" s="823">
        <f t="shared" si="19"/>
        <v>0</v>
      </c>
      <c r="J61" s="32">
        <f t="shared" si="19"/>
        <v>0</v>
      </c>
      <c r="K61" s="32">
        <f t="shared" si="19"/>
        <v>0</v>
      </c>
      <c r="L61" s="32">
        <f t="shared" ref="L61" si="20">SUM(L62:L63)</f>
        <v>0</v>
      </c>
    </row>
    <row r="62" spans="1:12" s="61" customFormat="1" ht="12.2" customHeight="1" x14ac:dyDescent="0.2">
      <c r="A62" s="1355" t="s">
        <v>103</v>
      </c>
      <c r="B62" s="917" t="s">
        <v>209</v>
      </c>
      <c r="C62" s="1498"/>
      <c r="D62" s="456"/>
      <c r="E62" s="747"/>
      <c r="F62" s="747"/>
      <c r="G62" s="747"/>
      <c r="H62" s="458">
        <f t="shared" si="2"/>
        <v>0</v>
      </c>
      <c r="I62" s="822"/>
      <c r="J62" s="458"/>
      <c r="K62" s="458"/>
      <c r="L62" s="458"/>
    </row>
    <row r="63" spans="1:12" s="61" customFormat="1" ht="12.2" customHeight="1" x14ac:dyDescent="0.2">
      <c r="A63" s="1355" t="s">
        <v>104</v>
      </c>
      <c r="B63" s="917" t="s">
        <v>210</v>
      </c>
      <c r="C63" s="1498"/>
      <c r="D63" s="456"/>
      <c r="E63" s="747"/>
      <c r="F63" s="747"/>
      <c r="G63" s="747"/>
      <c r="H63" s="458">
        <f t="shared" si="2"/>
        <v>0</v>
      </c>
      <c r="I63" s="822"/>
      <c r="J63" s="458"/>
      <c r="K63" s="458"/>
      <c r="L63" s="458"/>
    </row>
    <row r="64" spans="1:12" s="61" customFormat="1" ht="12.2" customHeight="1" thickBot="1" x14ac:dyDescent="0.25">
      <c r="A64" s="1356" t="s">
        <v>584</v>
      </c>
      <c r="B64" s="661" t="s">
        <v>616</v>
      </c>
      <c r="C64" s="1499"/>
      <c r="D64" s="820"/>
      <c r="E64" s="748"/>
      <c r="F64" s="748"/>
      <c r="G64" s="748"/>
      <c r="H64" s="705">
        <f t="shared" si="2"/>
        <v>0</v>
      </c>
      <c r="I64" s="824"/>
      <c r="J64" s="705"/>
      <c r="K64" s="705"/>
      <c r="L64" s="705"/>
    </row>
    <row r="65" spans="1:12" s="61" customFormat="1" ht="12.2" customHeight="1" thickBot="1" x14ac:dyDescent="0.25">
      <c r="A65" s="13" t="s">
        <v>18</v>
      </c>
      <c r="B65" s="479" t="s">
        <v>378</v>
      </c>
      <c r="C65" s="1496">
        <f>SUM(C66:C67)</f>
        <v>0</v>
      </c>
      <c r="D65" s="326">
        <f t="shared" ref="D65:K65" si="21">SUM(D66:D67)</f>
        <v>0</v>
      </c>
      <c r="E65" s="745">
        <f t="shared" si="21"/>
        <v>0</v>
      </c>
      <c r="F65" s="745">
        <f t="shared" si="21"/>
        <v>0</v>
      </c>
      <c r="G65" s="745">
        <f t="shared" si="21"/>
        <v>0</v>
      </c>
      <c r="H65" s="32">
        <f t="shared" si="2"/>
        <v>0</v>
      </c>
      <c r="I65" s="823">
        <f t="shared" si="21"/>
        <v>0</v>
      </c>
      <c r="J65" s="32">
        <f t="shared" si="21"/>
        <v>0</v>
      </c>
      <c r="K65" s="32">
        <f t="shared" si="21"/>
        <v>0</v>
      </c>
      <c r="L65" s="32">
        <f t="shared" ref="L65" si="22">SUM(L66:L67)</f>
        <v>0</v>
      </c>
    </row>
    <row r="66" spans="1:12" s="61" customFormat="1" ht="12.2" customHeight="1" x14ac:dyDescent="0.2">
      <c r="A66" s="11" t="s">
        <v>106</v>
      </c>
      <c r="B66" s="917" t="s">
        <v>211</v>
      </c>
      <c r="C66" s="1502"/>
      <c r="D66" s="457"/>
      <c r="E66" s="752"/>
      <c r="F66" s="752"/>
      <c r="G66" s="752"/>
      <c r="H66" s="459">
        <f t="shared" si="2"/>
        <v>0</v>
      </c>
      <c r="I66" s="868"/>
      <c r="J66" s="459"/>
      <c r="K66" s="459"/>
      <c r="L66" s="459"/>
    </row>
    <row r="67" spans="1:12" s="61" customFormat="1" ht="12.2" customHeight="1" x14ac:dyDescent="0.2">
      <c r="A67" s="1355" t="s">
        <v>107</v>
      </c>
      <c r="B67" s="917" t="s">
        <v>212</v>
      </c>
      <c r="C67" s="1502"/>
      <c r="D67" s="457"/>
      <c r="E67" s="752"/>
      <c r="F67" s="752"/>
      <c r="G67" s="752"/>
      <c r="H67" s="459">
        <f t="shared" si="2"/>
        <v>0</v>
      </c>
      <c r="I67" s="868"/>
      <c r="J67" s="459"/>
      <c r="K67" s="459"/>
      <c r="L67" s="459"/>
    </row>
    <row r="68" spans="1:12" s="61" customFormat="1" ht="12.2" customHeight="1" thickBot="1" x14ac:dyDescent="0.25">
      <c r="A68" s="301" t="s">
        <v>322</v>
      </c>
      <c r="B68" s="918" t="s">
        <v>366</v>
      </c>
      <c r="C68" s="1502"/>
      <c r="D68" s="457"/>
      <c r="E68" s="752"/>
      <c r="F68" s="752"/>
      <c r="G68" s="752"/>
      <c r="H68" s="459">
        <f t="shared" si="2"/>
        <v>0</v>
      </c>
      <c r="I68" s="868"/>
      <c r="J68" s="459"/>
      <c r="K68" s="459"/>
      <c r="L68" s="459"/>
    </row>
    <row r="69" spans="1:12" s="61" customFormat="1" ht="12.2" customHeight="1" thickBot="1" x14ac:dyDescent="0.25">
      <c r="A69" s="480" t="s">
        <v>19</v>
      </c>
      <c r="B69" s="919" t="s">
        <v>602</v>
      </c>
      <c r="C69" s="1500">
        <f>+C13+C27+C33+C43+C55+C61+C65</f>
        <v>2072349368</v>
      </c>
      <c r="D69" s="327">
        <f t="shared" ref="D69:K69" si="23">+D13+D27+D33+D43+D55+D61+D65</f>
        <v>2119289402</v>
      </c>
      <c r="E69" s="712">
        <f t="shared" si="23"/>
        <v>0</v>
      </c>
      <c r="F69" s="712">
        <f t="shared" si="23"/>
        <v>0</v>
      </c>
      <c r="G69" s="712">
        <f t="shared" si="23"/>
        <v>0</v>
      </c>
      <c r="H69" s="81">
        <f t="shared" si="2"/>
        <v>46940034</v>
      </c>
      <c r="I69" s="831">
        <f t="shared" si="23"/>
        <v>0</v>
      </c>
      <c r="J69" s="81">
        <f t="shared" si="23"/>
        <v>0</v>
      </c>
      <c r="K69" s="81">
        <f t="shared" si="23"/>
        <v>0</v>
      </c>
      <c r="L69" s="81">
        <f t="shared" ref="L69" si="24">+L13+L21+L27+L33+L43+L55+L61+L65</f>
        <v>0</v>
      </c>
    </row>
    <row r="70" spans="1:12" s="61" customFormat="1" ht="12.2" customHeight="1" thickBot="1" x14ac:dyDescent="0.25">
      <c r="A70" s="70" t="s">
        <v>20</v>
      </c>
      <c r="B70" s="479" t="s">
        <v>603</v>
      </c>
      <c r="C70" s="1496">
        <f>SUM(C71:C73)</f>
        <v>0</v>
      </c>
      <c r="D70" s="326">
        <f t="shared" ref="D70:K70" si="25">SUM(D71:D73)</f>
        <v>0</v>
      </c>
      <c r="E70" s="745">
        <f t="shared" si="25"/>
        <v>0</v>
      </c>
      <c r="F70" s="745">
        <f t="shared" si="25"/>
        <v>0</v>
      </c>
      <c r="G70" s="745">
        <f t="shared" si="25"/>
        <v>0</v>
      </c>
      <c r="H70" s="32">
        <f t="shared" si="2"/>
        <v>0</v>
      </c>
      <c r="I70" s="823">
        <f t="shared" si="25"/>
        <v>0</v>
      </c>
      <c r="J70" s="32">
        <f t="shared" si="25"/>
        <v>0</v>
      </c>
      <c r="K70" s="32">
        <f t="shared" si="25"/>
        <v>0</v>
      </c>
      <c r="L70" s="32">
        <f t="shared" ref="L70" si="26">SUM(L71:L73)</f>
        <v>0</v>
      </c>
    </row>
    <row r="71" spans="1:12" s="61" customFormat="1" ht="12.2" customHeight="1" x14ac:dyDescent="0.2">
      <c r="A71" s="11" t="s">
        <v>170</v>
      </c>
      <c r="B71" s="916" t="s">
        <v>214</v>
      </c>
      <c r="C71" s="1502"/>
      <c r="D71" s="457"/>
      <c r="E71" s="752"/>
      <c r="F71" s="752"/>
      <c r="G71" s="752"/>
      <c r="H71" s="459">
        <f t="shared" si="2"/>
        <v>0</v>
      </c>
      <c r="I71" s="868"/>
      <c r="J71" s="459"/>
      <c r="K71" s="459"/>
      <c r="L71" s="459"/>
    </row>
    <row r="72" spans="1:12" s="61" customFormat="1" ht="12.2" customHeight="1" x14ac:dyDescent="0.2">
      <c r="A72" s="1355" t="s">
        <v>171</v>
      </c>
      <c r="B72" s="917" t="s">
        <v>323</v>
      </c>
      <c r="C72" s="1502"/>
      <c r="D72" s="457"/>
      <c r="E72" s="752"/>
      <c r="F72" s="752"/>
      <c r="G72" s="752"/>
      <c r="H72" s="459">
        <f t="shared" si="2"/>
        <v>0</v>
      </c>
      <c r="I72" s="868"/>
      <c r="J72" s="459"/>
      <c r="K72" s="459"/>
      <c r="L72" s="459"/>
    </row>
    <row r="73" spans="1:12" s="61" customFormat="1" ht="12.2" customHeight="1" thickBot="1" x14ac:dyDescent="0.25">
      <c r="A73" s="1356" t="s">
        <v>172</v>
      </c>
      <c r="B73" s="917" t="s">
        <v>504</v>
      </c>
      <c r="C73" s="1502"/>
      <c r="D73" s="457"/>
      <c r="E73" s="752"/>
      <c r="F73" s="752"/>
      <c r="G73" s="752"/>
      <c r="H73" s="459">
        <f t="shared" si="2"/>
        <v>0</v>
      </c>
      <c r="I73" s="868"/>
      <c r="J73" s="459"/>
      <c r="K73" s="459"/>
      <c r="L73" s="459"/>
    </row>
    <row r="74" spans="1:12" s="61" customFormat="1" ht="12.2" customHeight="1" thickBot="1" x14ac:dyDescent="0.25">
      <c r="A74" s="70" t="s">
        <v>21</v>
      </c>
      <c r="B74" s="479" t="s">
        <v>585</v>
      </c>
      <c r="C74" s="1496">
        <f>SUM(C75:C77)</f>
        <v>0</v>
      </c>
      <c r="D74" s="326">
        <f t="shared" ref="D74:K74" si="27">SUM(D75:D77)</f>
        <v>0</v>
      </c>
      <c r="E74" s="745">
        <f t="shared" si="27"/>
        <v>0</v>
      </c>
      <c r="F74" s="745">
        <f t="shared" si="27"/>
        <v>0</v>
      </c>
      <c r="G74" s="745">
        <f t="shared" si="27"/>
        <v>0</v>
      </c>
      <c r="H74" s="32">
        <f t="shared" si="2"/>
        <v>0</v>
      </c>
      <c r="I74" s="823">
        <f t="shared" si="27"/>
        <v>0</v>
      </c>
      <c r="J74" s="32">
        <f t="shared" si="27"/>
        <v>0</v>
      </c>
      <c r="K74" s="32">
        <f t="shared" si="27"/>
        <v>0</v>
      </c>
      <c r="L74" s="32">
        <f t="shared" ref="L74" si="28">SUM(L75:L77)</f>
        <v>0</v>
      </c>
    </row>
    <row r="75" spans="1:12" s="61" customFormat="1" ht="12.2" customHeight="1" x14ac:dyDescent="0.2">
      <c r="A75" s="11" t="s">
        <v>213</v>
      </c>
      <c r="B75" s="916" t="s">
        <v>217</v>
      </c>
      <c r="C75" s="1502"/>
      <c r="D75" s="457"/>
      <c r="E75" s="752"/>
      <c r="F75" s="752"/>
      <c r="G75" s="752"/>
      <c r="H75" s="459">
        <f t="shared" si="2"/>
        <v>0</v>
      </c>
      <c r="I75" s="868"/>
      <c r="J75" s="459"/>
      <c r="K75" s="459"/>
      <c r="L75" s="459"/>
    </row>
    <row r="76" spans="1:12" s="61" customFormat="1" ht="12.2" customHeight="1" x14ac:dyDescent="0.2">
      <c r="A76" s="11" t="s">
        <v>614</v>
      </c>
      <c r="B76" s="916" t="s">
        <v>388</v>
      </c>
      <c r="C76" s="1502"/>
      <c r="D76" s="457"/>
      <c r="E76" s="752"/>
      <c r="F76" s="752"/>
      <c r="G76" s="752"/>
      <c r="H76" s="459">
        <f t="shared" si="2"/>
        <v>0</v>
      </c>
      <c r="I76" s="868"/>
      <c r="J76" s="459"/>
      <c r="K76" s="459"/>
      <c r="L76" s="459"/>
    </row>
    <row r="77" spans="1:12" s="61" customFormat="1" ht="12.2" customHeight="1" thickBot="1" x14ac:dyDescent="0.25">
      <c r="A77" s="1355" t="s">
        <v>215</v>
      </c>
      <c r="B77" s="917" t="s">
        <v>525</v>
      </c>
      <c r="C77" s="1502"/>
      <c r="D77" s="457"/>
      <c r="E77" s="752"/>
      <c r="F77" s="752"/>
      <c r="G77" s="752"/>
      <c r="H77" s="459">
        <f t="shared" si="2"/>
        <v>0</v>
      </c>
      <c r="I77" s="868"/>
      <c r="J77" s="459"/>
      <c r="K77" s="459"/>
      <c r="L77" s="459"/>
    </row>
    <row r="78" spans="1:12" s="61" customFormat="1" ht="12.2" customHeight="1" thickBot="1" x14ac:dyDescent="0.25">
      <c r="A78" s="70" t="s">
        <v>22</v>
      </c>
      <c r="B78" s="479" t="s">
        <v>586</v>
      </c>
      <c r="C78" s="1496">
        <f>SUM(C79:C80)</f>
        <v>0</v>
      </c>
      <c r="D78" s="326">
        <f t="shared" ref="D78:K78" si="29">SUM(D79:D80)</f>
        <v>0</v>
      </c>
      <c r="E78" s="745">
        <f t="shared" si="29"/>
        <v>0</v>
      </c>
      <c r="F78" s="745">
        <f t="shared" si="29"/>
        <v>0</v>
      </c>
      <c r="G78" s="745">
        <f t="shared" si="29"/>
        <v>0</v>
      </c>
      <c r="H78" s="32">
        <f t="shared" ref="H78:H86" si="30">+D78-C78</f>
        <v>0</v>
      </c>
      <c r="I78" s="823">
        <f t="shared" si="29"/>
        <v>0</v>
      </c>
      <c r="J78" s="32">
        <f t="shared" si="29"/>
        <v>0</v>
      </c>
      <c r="K78" s="32">
        <f t="shared" si="29"/>
        <v>0</v>
      </c>
      <c r="L78" s="32">
        <f t="shared" ref="L78" si="31">SUM(L79:L80)</f>
        <v>0</v>
      </c>
    </row>
    <row r="79" spans="1:12" s="61" customFormat="1" ht="12.2" customHeight="1" x14ac:dyDescent="0.2">
      <c r="A79" s="11" t="s">
        <v>216</v>
      </c>
      <c r="B79" s="66" t="s">
        <v>367</v>
      </c>
      <c r="C79" s="1502"/>
      <c r="D79" s="457"/>
      <c r="E79" s="752"/>
      <c r="F79" s="752"/>
      <c r="G79" s="752"/>
      <c r="H79" s="459">
        <f t="shared" si="30"/>
        <v>0</v>
      </c>
      <c r="I79" s="868"/>
      <c r="J79" s="459"/>
      <c r="K79" s="459"/>
      <c r="L79" s="459"/>
    </row>
    <row r="80" spans="1:12" s="61" customFormat="1" ht="12.2" customHeight="1" thickBot="1" x14ac:dyDescent="0.25">
      <c r="A80" s="1356" t="s">
        <v>218</v>
      </c>
      <c r="B80" s="66" t="s">
        <v>368</v>
      </c>
      <c r="C80" s="1502"/>
      <c r="D80" s="457"/>
      <c r="E80" s="752"/>
      <c r="F80" s="752"/>
      <c r="G80" s="752"/>
      <c r="H80" s="459">
        <f t="shared" si="30"/>
        <v>0</v>
      </c>
      <c r="I80" s="868"/>
      <c r="J80" s="459"/>
      <c r="K80" s="459"/>
      <c r="L80" s="459"/>
    </row>
    <row r="81" spans="1:18" s="30" customFormat="1" ht="12.2" customHeight="1" thickBot="1" x14ac:dyDescent="0.25">
      <c r="A81" s="70" t="s">
        <v>23</v>
      </c>
      <c r="B81" s="479" t="s">
        <v>587</v>
      </c>
      <c r="C81" s="1496">
        <f>SUM(C82:C84)</f>
        <v>0</v>
      </c>
      <c r="D81" s="326">
        <f t="shared" ref="D81:K81" si="32">SUM(D82:D84)</f>
        <v>0</v>
      </c>
      <c r="E81" s="745">
        <f t="shared" si="32"/>
        <v>0</v>
      </c>
      <c r="F81" s="745">
        <f t="shared" si="32"/>
        <v>0</v>
      </c>
      <c r="G81" s="745">
        <f t="shared" si="32"/>
        <v>0</v>
      </c>
      <c r="H81" s="32">
        <f t="shared" si="30"/>
        <v>0</v>
      </c>
      <c r="I81" s="823">
        <f t="shared" si="32"/>
        <v>0</v>
      </c>
      <c r="J81" s="32">
        <f t="shared" si="32"/>
        <v>0</v>
      </c>
      <c r="K81" s="32">
        <f t="shared" si="32"/>
        <v>0</v>
      </c>
      <c r="L81" s="32">
        <f t="shared" ref="L81" si="33">SUM(L82:L84)</f>
        <v>0</v>
      </c>
    </row>
    <row r="82" spans="1:18" s="61" customFormat="1" ht="12.2" customHeight="1" x14ac:dyDescent="0.2">
      <c r="A82" s="11" t="s">
        <v>219</v>
      </c>
      <c r="B82" s="916" t="s">
        <v>302</v>
      </c>
      <c r="C82" s="1502"/>
      <c r="D82" s="457"/>
      <c r="E82" s="752"/>
      <c r="F82" s="752"/>
      <c r="G82" s="752"/>
      <c r="H82" s="459">
        <f t="shared" si="30"/>
        <v>0</v>
      </c>
      <c r="I82" s="868"/>
      <c r="J82" s="459"/>
      <c r="K82" s="459"/>
      <c r="L82" s="459"/>
    </row>
    <row r="83" spans="1:18" s="61" customFormat="1" ht="12.2" customHeight="1" x14ac:dyDescent="0.2">
      <c r="A83" s="1355" t="s">
        <v>220</v>
      </c>
      <c r="B83" s="917" t="s">
        <v>303</v>
      </c>
      <c r="C83" s="1502"/>
      <c r="D83" s="457"/>
      <c r="E83" s="752"/>
      <c r="F83" s="752"/>
      <c r="G83" s="752"/>
      <c r="H83" s="459">
        <f t="shared" si="30"/>
        <v>0</v>
      </c>
      <c r="I83" s="868"/>
      <c r="J83" s="459"/>
      <c r="K83" s="459"/>
      <c r="L83" s="459"/>
    </row>
    <row r="84" spans="1:18" s="61" customFormat="1" ht="12.2" customHeight="1" thickBot="1" x14ac:dyDescent="0.25">
      <c r="A84" s="1356" t="s">
        <v>324</v>
      </c>
      <c r="B84" s="661" t="s">
        <v>376</v>
      </c>
      <c r="C84" s="1502"/>
      <c r="D84" s="457"/>
      <c r="E84" s="752"/>
      <c r="F84" s="752"/>
      <c r="G84" s="752"/>
      <c r="H84" s="459">
        <f t="shared" si="30"/>
        <v>0</v>
      </c>
      <c r="I84" s="868"/>
      <c r="J84" s="459"/>
      <c r="K84" s="459"/>
      <c r="L84" s="459"/>
    </row>
    <row r="85" spans="1:18" s="30" customFormat="1" ht="12.2" customHeight="1" thickBot="1" x14ac:dyDescent="0.25">
      <c r="A85" s="70" t="s">
        <v>24</v>
      </c>
      <c r="B85" s="479" t="s">
        <v>588</v>
      </c>
      <c r="C85" s="1500">
        <f>+C70+C74+C78+C81</f>
        <v>0</v>
      </c>
      <c r="D85" s="327">
        <f t="shared" ref="D85:K85" si="34">+D70+D74+D78+D81</f>
        <v>0</v>
      </c>
      <c r="E85" s="712">
        <f t="shared" si="34"/>
        <v>0</v>
      </c>
      <c r="F85" s="712">
        <f t="shared" si="34"/>
        <v>0</v>
      </c>
      <c r="G85" s="712">
        <f t="shared" si="34"/>
        <v>0</v>
      </c>
      <c r="H85" s="81">
        <f t="shared" si="30"/>
        <v>0</v>
      </c>
      <c r="I85" s="831">
        <f t="shared" si="34"/>
        <v>0</v>
      </c>
      <c r="J85" s="81">
        <f t="shared" si="34"/>
        <v>0</v>
      </c>
      <c r="K85" s="81">
        <f t="shared" si="34"/>
        <v>0</v>
      </c>
      <c r="L85" s="81">
        <f t="shared" ref="L85" si="35">+L70+L74+L78+L81</f>
        <v>0</v>
      </c>
    </row>
    <row r="86" spans="1:18" s="30" customFormat="1" ht="12.2" customHeight="1" thickBot="1" x14ac:dyDescent="0.25">
      <c r="A86" s="87" t="s">
        <v>25</v>
      </c>
      <c r="B86" s="741" t="s">
        <v>609</v>
      </c>
      <c r="C86" s="1500">
        <f>+C69+C85</f>
        <v>2072349368</v>
      </c>
      <c r="D86" s="819">
        <f t="shared" ref="D86:K86" si="36">+D69+D85</f>
        <v>2119289402</v>
      </c>
      <c r="E86" s="712">
        <f t="shared" si="36"/>
        <v>0</v>
      </c>
      <c r="F86" s="712">
        <f t="shared" si="36"/>
        <v>0</v>
      </c>
      <c r="G86" s="712">
        <f t="shared" si="36"/>
        <v>0</v>
      </c>
      <c r="H86" s="81">
        <f t="shared" si="30"/>
        <v>46940034</v>
      </c>
      <c r="I86" s="831">
        <f t="shared" si="36"/>
        <v>0</v>
      </c>
      <c r="J86" s="81">
        <f t="shared" si="36"/>
        <v>0</v>
      </c>
      <c r="K86" s="81">
        <f t="shared" si="36"/>
        <v>0</v>
      </c>
      <c r="L86" s="81">
        <f t="shared" ref="L86" si="37">+L69+L85</f>
        <v>0</v>
      </c>
      <c r="N86" s="137" t="b">
        <f>D86=D134</f>
        <v>1</v>
      </c>
    </row>
    <row r="87" spans="1:18" s="61" customFormat="1" ht="15" customHeight="1" x14ac:dyDescent="0.2">
      <c r="A87" s="418"/>
      <c r="B87" s="419"/>
      <c r="C87" s="1254"/>
      <c r="D87" s="73"/>
      <c r="E87" s="73"/>
      <c r="F87" s="73"/>
      <c r="G87" s="73"/>
      <c r="H87" s="183"/>
      <c r="I87" s="183"/>
      <c r="J87" s="183"/>
      <c r="K87" s="183"/>
      <c r="L87" s="183"/>
    </row>
    <row r="88" spans="1:18" ht="13.5" thickBot="1" x14ac:dyDescent="0.25">
      <c r="A88" s="2037"/>
      <c r="B88" s="2037"/>
      <c r="C88" s="2037"/>
      <c r="D88" s="2037"/>
      <c r="E88" s="2037"/>
      <c r="F88" s="2037"/>
      <c r="G88" s="2037"/>
      <c r="H88" s="2037"/>
      <c r="I88" s="29"/>
      <c r="J88" s="29"/>
      <c r="K88" s="29"/>
      <c r="L88" s="29"/>
    </row>
    <row r="89" spans="1:18" s="734" customFormat="1" ht="61.5" customHeight="1" thickBot="1" x14ac:dyDescent="0.25">
      <c r="A89" s="834"/>
      <c r="B89" s="835" t="s">
        <v>38</v>
      </c>
      <c r="C89" s="1505" t="str">
        <f>C10</f>
        <v>2024. évi eredeti előirányzat a
25/2023. (XII.14.) rendelet szerint</v>
      </c>
      <c r="D89" s="293" t="str">
        <f t="shared" ref="D89:L89" si="38">D10</f>
        <v>Módosított előirányzat a …./2024.  (VI…..)  rendelet szerint</v>
      </c>
      <c r="E89" s="20" t="str">
        <f t="shared" si="38"/>
        <v>Módosított előirányzat a …./2024. (IX…..)  rendelet szerint</v>
      </c>
      <c r="F89" s="20" t="str">
        <f t="shared" si="38"/>
        <v>Módosított előirányzat a .../2024. (XII…...)  rendelet szerint</v>
      </c>
      <c r="G89" s="20" t="str">
        <f t="shared" si="38"/>
        <v>Módosított előirányzat a …../2024. (II…..)  rendelet szerint</v>
      </c>
      <c r="H89" s="39" t="str">
        <f t="shared" si="38"/>
        <v>Változás a 25/2023. (XII.14.) rendelethez képest</v>
      </c>
      <c r="I89" s="293" t="str">
        <f t="shared" si="38"/>
        <v>2024. évi teljesítés              2024.06.30-ig</v>
      </c>
      <c r="J89" s="20" t="str">
        <f t="shared" si="38"/>
        <v>2024. évi teljesítés              2024.09.30-ig</v>
      </c>
      <c r="K89" s="20" t="str">
        <f t="shared" si="38"/>
        <v>2024. évi teljesítés              2024.12.31-ig</v>
      </c>
      <c r="L89" s="20" t="str">
        <f t="shared" si="38"/>
        <v>Teljesítés %-a</v>
      </c>
    </row>
    <row r="90" spans="1:18" s="38" customFormat="1" ht="12.2" customHeight="1" thickBot="1" x14ac:dyDescent="0.25">
      <c r="A90" s="83" t="s">
        <v>12</v>
      </c>
      <c r="B90" s="1037" t="s">
        <v>537</v>
      </c>
      <c r="C90" s="1506">
        <f>C91+C93+C94+C95+C96</f>
        <v>1083346865</v>
      </c>
      <c r="D90" s="322">
        <f>D91+D93+D94+D95+D96</f>
        <v>1168339183</v>
      </c>
      <c r="E90" s="753">
        <f t="shared" ref="E90:K90" si="39">E91+E93+E94+E95+E96</f>
        <v>0</v>
      </c>
      <c r="F90" s="753">
        <f t="shared" si="39"/>
        <v>0</v>
      </c>
      <c r="G90" s="753">
        <f t="shared" si="39"/>
        <v>0</v>
      </c>
      <c r="H90" s="84">
        <f>+D90-C90</f>
        <v>84992318</v>
      </c>
      <c r="I90" s="872">
        <f t="shared" si="39"/>
        <v>0</v>
      </c>
      <c r="J90" s="84">
        <f t="shared" si="39"/>
        <v>0</v>
      </c>
      <c r="K90" s="84">
        <f t="shared" si="39"/>
        <v>0</v>
      </c>
      <c r="L90" s="84">
        <f t="shared" ref="L90" si="40">L91+L93+L94+L95+L96+L103</f>
        <v>0</v>
      </c>
    </row>
    <row r="91" spans="1:18" ht="12.2" customHeight="1" x14ac:dyDescent="0.2">
      <c r="A91" s="119" t="s">
        <v>90</v>
      </c>
      <c r="B91" s="57" t="s">
        <v>68</v>
      </c>
      <c r="C91" s="1507">
        <v>69455159</v>
      </c>
      <c r="D91" s="1507">
        <f>69455159-900000-236220</f>
        <v>68318939</v>
      </c>
      <c r="E91" s="754"/>
      <c r="F91" s="754"/>
      <c r="G91" s="754"/>
      <c r="H91" s="85">
        <f t="shared" ref="H91:H133" si="41">+D91-C91</f>
        <v>-1136220</v>
      </c>
      <c r="I91" s="873"/>
      <c r="J91" s="85"/>
      <c r="K91" s="85"/>
      <c r="L91" s="85"/>
      <c r="Q91" s="110"/>
      <c r="R91" s="1293"/>
    </row>
    <row r="92" spans="1:18" ht="12.2" customHeight="1" x14ac:dyDescent="0.2">
      <c r="A92" s="1355" t="s">
        <v>304</v>
      </c>
      <c r="B92" s="466" t="s">
        <v>269</v>
      </c>
      <c r="C92" s="1497"/>
      <c r="D92" s="1497"/>
      <c r="E92" s="746"/>
      <c r="F92" s="746"/>
      <c r="G92" s="746"/>
      <c r="H92" s="15">
        <f t="shared" si="41"/>
        <v>0</v>
      </c>
      <c r="I92" s="821"/>
      <c r="J92" s="15"/>
      <c r="K92" s="15"/>
      <c r="L92" s="15"/>
      <c r="R92" s="1293"/>
    </row>
    <row r="93" spans="1:18" ht="12.2" customHeight="1" x14ac:dyDescent="0.2">
      <c r="A93" s="1355" t="s">
        <v>91</v>
      </c>
      <c r="B93" s="461" t="s">
        <v>86</v>
      </c>
      <c r="C93" s="1498">
        <v>17885577</v>
      </c>
      <c r="D93" s="1498">
        <v>17885577</v>
      </c>
      <c r="E93" s="747"/>
      <c r="F93" s="747"/>
      <c r="G93" s="747"/>
      <c r="H93" s="458">
        <f t="shared" si="41"/>
        <v>0</v>
      </c>
      <c r="I93" s="822"/>
      <c r="J93" s="458"/>
      <c r="K93" s="458"/>
      <c r="L93" s="458"/>
      <c r="R93" s="1293"/>
    </row>
    <row r="94" spans="1:18" ht="12.2" customHeight="1" x14ac:dyDescent="0.2">
      <c r="A94" s="1355" t="s">
        <v>92</v>
      </c>
      <c r="B94" s="461" t="s">
        <v>69</v>
      </c>
      <c r="C94" s="1499">
        <v>266340203</v>
      </c>
      <c r="D94" s="1499">
        <f>266340203-63780+14524228+4000000</f>
        <v>284800651</v>
      </c>
      <c r="E94" s="748"/>
      <c r="F94" s="748"/>
      <c r="G94" s="748"/>
      <c r="H94" s="705">
        <f t="shared" si="41"/>
        <v>18460448</v>
      </c>
      <c r="I94" s="824"/>
      <c r="J94" s="705"/>
      <c r="K94" s="705"/>
      <c r="L94" s="705"/>
      <c r="R94" s="1305"/>
    </row>
    <row r="95" spans="1:18" ht="12.2" customHeight="1" x14ac:dyDescent="0.2">
      <c r="A95" s="1355" t="s">
        <v>89</v>
      </c>
      <c r="B95" s="461" t="s">
        <v>80</v>
      </c>
      <c r="C95" s="1499">
        <v>170465840</v>
      </c>
      <c r="D95" s="1499">
        <v>170465840</v>
      </c>
      <c r="E95" s="748"/>
      <c r="F95" s="748"/>
      <c r="G95" s="748"/>
      <c r="H95" s="705">
        <f t="shared" si="41"/>
        <v>0</v>
      </c>
      <c r="I95" s="824"/>
      <c r="J95" s="705"/>
      <c r="K95" s="705"/>
      <c r="L95" s="705"/>
      <c r="R95" s="1293"/>
    </row>
    <row r="96" spans="1:18" ht="12.2" customHeight="1" x14ac:dyDescent="0.2">
      <c r="A96" s="1355" t="s">
        <v>146</v>
      </c>
      <c r="B96" s="59" t="s">
        <v>87</v>
      </c>
      <c r="C96" s="1499">
        <f>SUM(C97:C103)</f>
        <v>559200086</v>
      </c>
      <c r="D96" s="1499">
        <f>SUM(D97:D103)</f>
        <v>626868176</v>
      </c>
      <c r="E96" s="748">
        <f t="shared" ref="E96:K96" si="42">SUM(E97:E103)</f>
        <v>0</v>
      </c>
      <c r="F96" s="748">
        <f t="shared" si="42"/>
        <v>0</v>
      </c>
      <c r="G96" s="748">
        <f t="shared" si="42"/>
        <v>0</v>
      </c>
      <c r="H96" s="705">
        <f t="shared" si="41"/>
        <v>67668090</v>
      </c>
      <c r="I96" s="824">
        <f t="shared" si="42"/>
        <v>0</v>
      </c>
      <c r="J96" s="705">
        <f t="shared" si="42"/>
        <v>0</v>
      </c>
      <c r="K96" s="705">
        <f t="shared" si="42"/>
        <v>0</v>
      </c>
      <c r="L96" s="705">
        <f t="shared" ref="L96" si="43">SUM(L97:L102)</f>
        <v>0</v>
      </c>
      <c r="R96" s="1305"/>
    </row>
    <row r="97" spans="1:12" ht="12.2" customHeight="1" x14ac:dyDescent="0.2">
      <c r="A97" s="1355" t="s">
        <v>305</v>
      </c>
      <c r="B97" s="893" t="s">
        <v>543</v>
      </c>
      <c r="C97" s="1499"/>
      <c r="D97" s="1499"/>
      <c r="E97" s="748"/>
      <c r="F97" s="748"/>
      <c r="G97" s="748"/>
      <c r="H97" s="705">
        <f t="shared" si="41"/>
        <v>0</v>
      </c>
      <c r="I97" s="824"/>
      <c r="J97" s="705"/>
      <c r="K97" s="705"/>
      <c r="L97" s="705"/>
    </row>
    <row r="98" spans="1:12" ht="12.2" customHeight="1" x14ac:dyDescent="0.2">
      <c r="A98" s="1355" t="s">
        <v>306</v>
      </c>
      <c r="B98" s="1038" t="s">
        <v>621</v>
      </c>
      <c r="C98" s="1499"/>
      <c r="D98" s="1499"/>
      <c r="E98" s="748"/>
      <c r="F98" s="748"/>
      <c r="G98" s="748"/>
      <c r="H98" s="705">
        <f t="shared" si="41"/>
        <v>0</v>
      </c>
      <c r="I98" s="824"/>
      <c r="J98" s="705"/>
      <c r="K98" s="705"/>
      <c r="L98" s="705"/>
    </row>
    <row r="99" spans="1:12" ht="12.2" customHeight="1" x14ac:dyDescent="0.2">
      <c r="A99" s="1355" t="s">
        <v>307</v>
      </c>
      <c r="B99" s="1038" t="s">
        <v>620</v>
      </c>
      <c r="C99" s="1499"/>
      <c r="D99" s="1499"/>
      <c r="E99" s="748"/>
      <c r="F99" s="748"/>
      <c r="G99" s="748"/>
      <c r="H99" s="705">
        <f t="shared" si="41"/>
        <v>0</v>
      </c>
      <c r="I99" s="824"/>
      <c r="J99" s="705"/>
      <c r="K99" s="705"/>
      <c r="L99" s="705"/>
    </row>
    <row r="100" spans="1:12" ht="12.2" customHeight="1" x14ac:dyDescent="0.2">
      <c r="A100" s="1355" t="s">
        <v>308</v>
      </c>
      <c r="B100" s="1038" t="s">
        <v>619</v>
      </c>
      <c r="C100" s="1499">
        <v>60000</v>
      </c>
      <c r="D100" s="1499">
        <f>60000+300000</f>
        <v>360000</v>
      </c>
      <c r="E100" s="680"/>
      <c r="F100" s="748"/>
      <c r="G100" s="748"/>
      <c r="H100" s="705">
        <f t="shared" si="41"/>
        <v>300000</v>
      </c>
      <c r="I100" s="824"/>
      <c r="J100" s="705"/>
      <c r="K100" s="705"/>
      <c r="L100" s="705"/>
    </row>
    <row r="101" spans="1:12" ht="12.2" customHeight="1" x14ac:dyDescent="0.2">
      <c r="A101" s="1355" t="s">
        <v>309</v>
      </c>
      <c r="B101" s="1038" t="s">
        <v>624</v>
      </c>
      <c r="C101" s="1499"/>
      <c r="D101" s="1499"/>
      <c r="E101" s="680"/>
      <c r="F101" s="748"/>
      <c r="G101" s="748"/>
      <c r="H101" s="705">
        <f t="shared" si="41"/>
        <v>0</v>
      </c>
      <c r="I101" s="824"/>
      <c r="J101" s="705"/>
      <c r="K101" s="705"/>
      <c r="L101" s="705"/>
    </row>
    <row r="102" spans="1:12" ht="12.2" customHeight="1" x14ac:dyDescent="0.2">
      <c r="A102" s="1355" t="s">
        <v>359</v>
      </c>
      <c r="B102" s="1038" t="s">
        <v>618</v>
      </c>
      <c r="C102" s="1499">
        <v>559140086</v>
      </c>
      <c r="D102" s="1499">
        <f>559140086+3500000+900000-287800+1000000-1990000+3000000+20000000-27754110+40000000+24000000+5000000</f>
        <v>626508176</v>
      </c>
      <c r="E102" s="680"/>
      <c r="F102" s="748"/>
      <c r="G102" s="748"/>
      <c r="H102" s="705">
        <f t="shared" si="41"/>
        <v>67368090</v>
      </c>
      <c r="I102" s="824"/>
      <c r="J102" s="705"/>
      <c r="K102" s="705"/>
      <c r="L102" s="705"/>
    </row>
    <row r="103" spans="1:12" ht="12.2" customHeight="1" x14ac:dyDescent="0.2">
      <c r="A103" s="1355" t="s">
        <v>589</v>
      </c>
      <c r="B103" s="1039" t="s">
        <v>623</v>
      </c>
      <c r="C103" s="1508">
        <f>+C104+C105</f>
        <v>0</v>
      </c>
      <c r="D103" s="864">
        <f t="shared" ref="D103:K103" si="44">+D104+D105</f>
        <v>0</v>
      </c>
      <c r="E103" s="755">
        <f t="shared" si="44"/>
        <v>0</v>
      </c>
      <c r="F103" s="755">
        <f t="shared" si="44"/>
        <v>0</v>
      </c>
      <c r="G103" s="755">
        <f t="shared" si="44"/>
        <v>0</v>
      </c>
      <c r="H103" s="707">
        <f t="shared" si="41"/>
        <v>0</v>
      </c>
      <c r="I103" s="1046">
        <f t="shared" si="44"/>
        <v>0</v>
      </c>
      <c r="J103" s="707">
        <f t="shared" si="44"/>
        <v>0</v>
      </c>
      <c r="K103" s="707">
        <f t="shared" si="44"/>
        <v>0</v>
      </c>
      <c r="L103" s="707">
        <f t="shared" ref="L103" si="45">+L104+L105</f>
        <v>0</v>
      </c>
    </row>
    <row r="104" spans="1:12" ht="12.75" customHeight="1" x14ac:dyDescent="0.2">
      <c r="A104" s="11" t="s">
        <v>590</v>
      </c>
      <c r="B104" s="1040" t="s">
        <v>591</v>
      </c>
      <c r="C104" s="1497"/>
      <c r="D104" s="324"/>
      <c r="E104" s="746"/>
      <c r="F104" s="746"/>
      <c r="G104" s="746"/>
      <c r="H104" s="15">
        <f t="shared" si="41"/>
        <v>0</v>
      </c>
      <c r="I104" s="821"/>
      <c r="J104" s="15"/>
      <c r="K104" s="15"/>
      <c r="L104" s="15"/>
    </row>
    <row r="105" spans="1:12" ht="12.75" customHeight="1" x14ac:dyDescent="0.2">
      <c r="A105" s="1356" t="s">
        <v>592</v>
      </c>
      <c r="B105" s="1041" t="s">
        <v>593</v>
      </c>
      <c r="C105" s="1498">
        <f>SUM(C106:C107)</f>
        <v>0</v>
      </c>
      <c r="D105" s="456">
        <f t="shared" ref="D105:K105" si="46">SUM(D106:D107)</f>
        <v>0</v>
      </c>
      <c r="E105" s="747">
        <f t="shared" si="46"/>
        <v>0</v>
      </c>
      <c r="F105" s="747">
        <f t="shared" si="46"/>
        <v>0</v>
      </c>
      <c r="G105" s="747">
        <f t="shared" si="46"/>
        <v>0</v>
      </c>
      <c r="H105" s="458">
        <f t="shared" si="41"/>
        <v>0</v>
      </c>
      <c r="I105" s="822">
        <f t="shared" si="46"/>
        <v>0</v>
      </c>
      <c r="J105" s="458">
        <f t="shared" si="46"/>
        <v>0</v>
      </c>
      <c r="K105" s="458">
        <f t="shared" si="46"/>
        <v>0</v>
      </c>
      <c r="L105" s="458">
        <f t="shared" ref="L105" si="47">SUM(L106:L107)</f>
        <v>0</v>
      </c>
    </row>
    <row r="106" spans="1:12" ht="12.75" customHeight="1" x14ac:dyDescent="0.2">
      <c r="A106" s="1356" t="s">
        <v>594</v>
      </c>
      <c r="B106" s="1042" t="s">
        <v>622</v>
      </c>
      <c r="C106" s="1498"/>
      <c r="D106" s="456"/>
      <c r="E106" s="747"/>
      <c r="F106" s="747"/>
      <c r="G106" s="747"/>
      <c r="H106" s="458">
        <f t="shared" si="41"/>
        <v>0</v>
      </c>
      <c r="I106" s="822"/>
      <c r="J106" s="458"/>
      <c r="K106" s="458"/>
      <c r="L106" s="458"/>
    </row>
    <row r="107" spans="1:12" ht="12.75" customHeight="1" thickBot="1" x14ac:dyDescent="0.25">
      <c r="A107" s="1356" t="s">
        <v>595</v>
      </c>
      <c r="B107" s="1042" t="s">
        <v>610</v>
      </c>
      <c r="C107" s="1498"/>
      <c r="D107" s="456"/>
      <c r="E107" s="747"/>
      <c r="F107" s="747"/>
      <c r="G107" s="747"/>
      <c r="H107" s="458">
        <f t="shared" si="41"/>
        <v>0</v>
      </c>
      <c r="I107" s="822"/>
      <c r="J107" s="458"/>
      <c r="K107" s="458"/>
      <c r="L107" s="458"/>
    </row>
    <row r="108" spans="1:12" ht="12.2" customHeight="1" thickBot="1" x14ac:dyDescent="0.25">
      <c r="A108" s="13" t="s">
        <v>13</v>
      </c>
      <c r="B108" s="120" t="s">
        <v>393</v>
      </c>
      <c r="C108" s="1496">
        <f>+C109+C111+C113</f>
        <v>314000000</v>
      </c>
      <c r="D108" s="326">
        <f t="shared" ref="D108:K108" si="48">+D109+D111+D113</f>
        <v>378825772</v>
      </c>
      <c r="E108" s="745">
        <f t="shared" si="48"/>
        <v>0</v>
      </c>
      <c r="F108" s="745">
        <f t="shared" si="48"/>
        <v>0</v>
      </c>
      <c r="G108" s="745">
        <f t="shared" si="48"/>
        <v>0</v>
      </c>
      <c r="H108" s="32">
        <f t="shared" si="41"/>
        <v>64825772</v>
      </c>
      <c r="I108" s="823">
        <f t="shared" si="48"/>
        <v>0</v>
      </c>
      <c r="J108" s="32">
        <f t="shared" si="48"/>
        <v>0</v>
      </c>
      <c r="K108" s="32">
        <f t="shared" si="48"/>
        <v>0</v>
      </c>
      <c r="L108" s="32">
        <f t="shared" ref="L108" si="49">+L109+L111+L113</f>
        <v>0</v>
      </c>
    </row>
    <row r="109" spans="1:12" ht="12.2" customHeight="1" x14ac:dyDescent="0.2">
      <c r="A109" s="11" t="s">
        <v>93</v>
      </c>
      <c r="B109" s="461" t="s">
        <v>118</v>
      </c>
      <c r="C109" s="1497">
        <v>25000000</v>
      </c>
      <c r="D109" s="1497">
        <f>25000000-14524228+6350000</f>
        <v>16825772</v>
      </c>
      <c r="E109" s="746"/>
      <c r="F109" s="746"/>
      <c r="G109" s="746"/>
      <c r="H109" s="15">
        <f t="shared" si="41"/>
        <v>-8174228</v>
      </c>
      <c r="I109" s="821"/>
      <c r="J109" s="15"/>
      <c r="K109" s="15"/>
      <c r="L109" s="15"/>
    </row>
    <row r="110" spans="1:12" ht="12.2" customHeight="1" x14ac:dyDescent="0.2">
      <c r="A110" s="11" t="s">
        <v>315</v>
      </c>
      <c r="B110" s="1041" t="s">
        <v>224</v>
      </c>
      <c r="C110" s="1497"/>
      <c r="D110" s="1497"/>
      <c r="E110" s="746"/>
      <c r="F110" s="746"/>
      <c r="G110" s="746"/>
      <c r="H110" s="15">
        <f t="shared" si="41"/>
        <v>0</v>
      </c>
      <c r="I110" s="821"/>
      <c r="J110" s="15"/>
      <c r="K110" s="15"/>
      <c r="L110" s="15"/>
    </row>
    <row r="111" spans="1:12" ht="12.2" customHeight="1" x14ac:dyDescent="0.2">
      <c r="A111" s="11" t="s">
        <v>94</v>
      </c>
      <c r="B111" s="486" t="s">
        <v>2</v>
      </c>
      <c r="C111" s="1498"/>
      <c r="D111" s="1498"/>
      <c r="E111" s="747"/>
      <c r="F111" s="747"/>
      <c r="G111" s="747"/>
      <c r="H111" s="458">
        <f t="shared" si="41"/>
        <v>0</v>
      </c>
      <c r="I111" s="822"/>
      <c r="J111" s="458"/>
      <c r="K111" s="458"/>
      <c r="L111" s="458"/>
    </row>
    <row r="112" spans="1:12" ht="12.2" customHeight="1" x14ac:dyDescent="0.2">
      <c r="A112" s="11" t="s">
        <v>314</v>
      </c>
      <c r="B112" s="1041" t="s">
        <v>394</v>
      </c>
      <c r="C112" s="1498"/>
      <c r="D112" s="1498"/>
      <c r="E112" s="747"/>
      <c r="F112" s="747"/>
      <c r="G112" s="747"/>
      <c r="H112" s="458">
        <f t="shared" si="41"/>
        <v>0</v>
      </c>
      <c r="I112" s="822"/>
      <c r="J112" s="458"/>
      <c r="K112" s="458"/>
      <c r="L112" s="458"/>
    </row>
    <row r="113" spans="1:18" ht="12.2" customHeight="1" x14ac:dyDescent="0.2">
      <c r="A113" s="11" t="s">
        <v>95</v>
      </c>
      <c r="B113" s="661" t="s">
        <v>267</v>
      </c>
      <c r="C113" s="1498">
        <f>+C114+C115+C116+C117</f>
        <v>289000000</v>
      </c>
      <c r="D113" s="1498">
        <f>+D114+D115+D116+D117</f>
        <v>362000000</v>
      </c>
      <c r="E113" s="747">
        <f t="shared" ref="E113:K113" si="50">+E114+E115+E116+E117</f>
        <v>0</v>
      </c>
      <c r="F113" s="747">
        <f t="shared" si="50"/>
        <v>0</v>
      </c>
      <c r="G113" s="747">
        <f t="shared" si="50"/>
        <v>0</v>
      </c>
      <c r="H113" s="458">
        <f t="shared" si="41"/>
        <v>73000000</v>
      </c>
      <c r="I113" s="822">
        <f t="shared" si="50"/>
        <v>0</v>
      </c>
      <c r="J113" s="458">
        <f t="shared" si="50"/>
        <v>0</v>
      </c>
      <c r="K113" s="458">
        <f t="shared" si="50"/>
        <v>0</v>
      </c>
      <c r="L113" s="458"/>
      <c r="O113" s="17"/>
    </row>
    <row r="114" spans="1:18" ht="12.2" customHeight="1" x14ac:dyDescent="0.2">
      <c r="A114" s="11" t="s">
        <v>316</v>
      </c>
      <c r="B114" s="483" t="s">
        <v>225</v>
      </c>
      <c r="C114" s="1498"/>
      <c r="D114" s="1498"/>
      <c r="E114" s="747"/>
      <c r="F114" s="747"/>
      <c r="G114" s="747"/>
      <c r="H114" s="458">
        <f t="shared" si="41"/>
        <v>0</v>
      </c>
      <c r="I114" s="822"/>
      <c r="J114" s="458"/>
      <c r="K114" s="458"/>
      <c r="L114" s="458"/>
    </row>
    <row r="115" spans="1:18" ht="12.2" customHeight="1" x14ac:dyDescent="0.2">
      <c r="A115" s="11" t="s">
        <v>317</v>
      </c>
      <c r="B115" s="483" t="s">
        <v>226</v>
      </c>
      <c r="C115" s="1498">
        <v>30000000</v>
      </c>
      <c r="D115" s="1498">
        <v>30000000</v>
      </c>
      <c r="E115" s="747"/>
      <c r="F115" s="747"/>
      <c r="G115" s="747"/>
      <c r="H115" s="458">
        <f t="shared" si="41"/>
        <v>0</v>
      </c>
      <c r="I115" s="822"/>
      <c r="J115" s="458"/>
      <c r="K115" s="458"/>
      <c r="L115" s="458"/>
    </row>
    <row r="116" spans="1:18" ht="12.2" customHeight="1" x14ac:dyDescent="0.2">
      <c r="A116" s="11" t="s">
        <v>318</v>
      </c>
      <c r="B116" s="483" t="s">
        <v>223</v>
      </c>
      <c r="C116" s="1498">
        <v>156000000</v>
      </c>
      <c r="D116" s="1498">
        <f>156000000+62000000</f>
        <v>218000000</v>
      </c>
      <c r="E116" s="747"/>
      <c r="F116" s="747"/>
      <c r="G116" s="747"/>
      <c r="H116" s="458">
        <f t="shared" si="41"/>
        <v>62000000</v>
      </c>
      <c r="I116" s="822"/>
      <c r="J116" s="458"/>
      <c r="K116" s="458"/>
      <c r="L116" s="458"/>
      <c r="M116" s="2055"/>
      <c r="N116" s="2056"/>
      <c r="O116" s="2056"/>
      <c r="P116" s="2056"/>
      <c r="Q116" s="2056"/>
      <c r="R116" s="2056"/>
    </row>
    <row r="117" spans="1:18" ht="12.2" customHeight="1" thickBot="1" x14ac:dyDescent="0.25">
      <c r="A117" s="11" t="s">
        <v>319</v>
      </c>
      <c r="B117" s="483" t="s">
        <v>227</v>
      </c>
      <c r="C117" s="1499">
        <v>103000000</v>
      </c>
      <c r="D117" s="1499">
        <f>103000000+1000000+10000000</f>
        <v>114000000</v>
      </c>
      <c r="E117" s="748"/>
      <c r="F117" s="748"/>
      <c r="G117" s="748"/>
      <c r="H117" s="705">
        <f t="shared" si="41"/>
        <v>11000000</v>
      </c>
      <c r="I117" s="824"/>
      <c r="J117" s="705"/>
      <c r="K117" s="705"/>
      <c r="L117" s="705"/>
    </row>
    <row r="118" spans="1:18" ht="12.2" customHeight="1" thickBot="1" x14ac:dyDescent="0.25">
      <c r="A118" s="13" t="s">
        <v>14</v>
      </c>
      <c r="B118" s="63" t="s">
        <v>310</v>
      </c>
      <c r="C118" s="1496">
        <f>+C90+C108</f>
        <v>1397346865</v>
      </c>
      <c r="D118" s="326">
        <f t="shared" ref="D118:K118" si="51">+D90+D108</f>
        <v>1547164955</v>
      </c>
      <c r="E118" s="745">
        <f t="shared" si="51"/>
        <v>0</v>
      </c>
      <c r="F118" s="745">
        <f t="shared" si="51"/>
        <v>0</v>
      </c>
      <c r="G118" s="745">
        <f t="shared" si="51"/>
        <v>0</v>
      </c>
      <c r="H118" s="32">
        <f t="shared" si="41"/>
        <v>149818090</v>
      </c>
      <c r="I118" s="823">
        <f t="shared" si="51"/>
        <v>0</v>
      </c>
      <c r="J118" s="32">
        <f t="shared" si="51"/>
        <v>0</v>
      </c>
      <c r="K118" s="32">
        <f t="shared" si="51"/>
        <v>0</v>
      </c>
      <c r="L118" s="32">
        <f t="shared" ref="L118" si="52">+L90+L108</f>
        <v>0</v>
      </c>
    </row>
    <row r="119" spans="1:18" ht="12.2" customHeight="1" thickBot="1" x14ac:dyDescent="0.25">
      <c r="A119" s="13" t="s">
        <v>15</v>
      </c>
      <c r="B119" s="63" t="s">
        <v>311</v>
      </c>
      <c r="C119" s="1496">
        <f>+C120+C121+C122</f>
        <v>0</v>
      </c>
      <c r="D119" s="326">
        <f t="shared" ref="D119:K119" si="53">+D120+D121+D122</f>
        <v>0</v>
      </c>
      <c r="E119" s="745">
        <f t="shared" si="53"/>
        <v>0</v>
      </c>
      <c r="F119" s="745">
        <f t="shared" si="53"/>
        <v>0</v>
      </c>
      <c r="G119" s="745">
        <f t="shared" si="53"/>
        <v>0</v>
      </c>
      <c r="H119" s="32">
        <f t="shared" si="41"/>
        <v>0</v>
      </c>
      <c r="I119" s="823">
        <f t="shared" si="53"/>
        <v>0</v>
      </c>
      <c r="J119" s="32">
        <f t="shared" si="53"/>
        <v>0</v>
      </c>
      <c r="K119" s="32">
        <f t="shared" si="53"/>
        <v>0</v>
      </c>
      <c r="L119" s="32">
        <f t="shared" ref="L119" si="54">+L120+L121+L122</f>
        <v>0</v>
      </c>
    </row>
    <row r="120" spans="1:18" s="38" customFormat="1" ht="12.2" customHeight="1" x14ac:dyDescent="0.2">
      <c r="A120" s="11" t="s">
        <v>99</v>
      </c>
      <c r="B120" s="16" t="s">
        <v>395</v>
      </c>
      <c r="C120" s="1498"/>
      <c r="D120" s="456"/>
      <c r="E120" s="747"/>
      <c r="F120" s="747"/>
      <c r="G120" s="747"/>
      <c r="H120" s="458">
        <f t="shared" si="41"/>
        <v>0</v>
      </c>
      <c r="I120" s="822"/>
      <c r="J120" s="458"/>
      <c r="K120" s="458"/>
      <c r="L120" s="458"/>
    </row>
    <row r="121" spans="1:18" ht="12.2" customHeight="1" x14ac:dyDescent="0.2">
      <c r="A121" s="11" t="s">
        <v>100</v>
      </c>
      <c r="B121" s="16" t="s">
        <v>242</v>
      </c>
      <c r="C121" s="1498"/>
      <c r="D121" s="456"/>
      <c r="E121" s="747"/>
      <c r="F121" s="747"/>
      <c r="G121" s="747"/>
      <c r="H121" s="458">
        <f t="shared" si="41"/>
        <v>0</v>
      </c>
      <c r="I121" s="822"/>
      <c r="J121" s="458"/>
      <c r="K121" s="458"/>
      <c r="L121" s="458"/>
    </row>
    <row r="122" spans="1:18" ht="12.2" customHeight="1" thickBot="1" x14ac:dyDescent="0.25">
      <c r="A122" s="12" t="s">
        <v>163</v>
      </c>
      <c r="B122" s="59" t="s">
        <v>243</v>
      </c>
      <c r="C122" s="1498"/>
      <c r="D122" s="456"/>
      <c r="E122" s="747"/>
      <c r="F122" s="747"/>
      <c r="G122" s="747"/>
      <c r="H122" s="458">
        <f t="shared" si="41"/>
        <v>0</v>
      </c>
      <c r="I122" s="822"/>
      <c r="J122" s="458"/>
      <c r="K122" s="458"/>
      <c r="L122" s="458"/>
    </row>
    <row r="123" spans="1:18" ht="12.2" customHeight="1" thickBot="1" x14ac:dyDescent="0.25">
      <c r="A123" s="13" t="s">
        <v>16</v>
      </c>
      <c r="B123" s="63" t="s">
        <v>528</v>
      </c>
      <c r="C123" s="1496">
        <f>+C124+C126+C125</f>
        <v>0</v>
      </c>
      <c r="D123" s="326">
        <f t="shared" ref="D123:K123" si="55">+D124+D126+D125</f>
        <v>0</v>
      </c>
      <c r="E123" s="745">
        <f t="shared" si="55"/>
        <v>0</v>
      </c>
      <c r="F123" s="745">
        <f t="shared" si="55"/>
        <v>0</v>
      </c>
      <c r="G123" s="745">
        <f t="shared" si="55"/>
        <v>0</v>
      </c>
      <c r="H123" s="32">
        <f t="shared" si="41"/>
        <v>0</v>
      </c>
      <c r="I123" s="823">
        <f t="shared" si="55"/>
        <v>0</v>
      </c>
      <c r="J123" s="32">
        <f t="shared" si="55"/>
        <v>0</v>
      </c>
      <c r="K123" s="32">
        <f t="shared" si="55"/>
        <v>0</v>
      </c>
      <c r="L123" s="32">
        <f t="shared" ref="L123" si="56">+L124+L126</f>
        <v>0</v>
      </c>
    </row>
    <row r="124" spans="1:18" ht="12.2" customHeight="1" x14ac:dyDescent="0.2">
      <c r="A124" s="11" t="s">
        <v>88</v>
      </c>
      <c r="B124" s="16" t="s">
        <v>389</v>
      </c>
      <c r="C124" s="1498"/>
      <c r="D124" s="456"/>
      <c r="E124" s="747"/>
      <c r="F124" s="747"/>
      <c r="G124" s="747"/>
      <c r="H124" s="458">
        <f t="shared" si="41"/>
        <v>0</v>
      </c>
      <c r="I124" s="822"/>
      <c r="J124" s="458"/>
      <c r="K124" s="458"/>
      <c r="L124" s="458"/>
    </row>
    <row r="125" spans="1:18" ht="12.2" customHeight="1" x14ac:dyDescent="0.2">
      <c r="A125" s="11" t="s">
        <v>101</v>
      </c>
      <c r="B125" s="16" t="s">
        <v>390</v>
      </c>
      <c r="C125" s="1498"/>
      <c r="D125" s="456"/>
      <c r="E125" s="747"/>
      <c r="F125" s="747"/>
      <c r="G125" s="747"/>
      <c r="H125" s="458">
        <f t="shared" si="41"/>
        <v>0</v>
      </c>
      <c r="I125" s="822"/>
      <c r="J125" s="458"/>
      <c r="K125" s="458"/>
      <c r="L125" s="458"/>
    </row>
    <row r="126" spans="1:18" ht="12.2" customHeight="1" thickBot="1" x14ac:dyDescent="0.25">
      <c r="A126" s="11" t="s">
        <v>102</v>
      </c>
      <c r="B126" s="917" t="s">
        <v>526</v>
      </c>
      <c r="C126" s="1498"/>
      <c r="D126" s="456"/>
      <c r="E126" s="747"/>
      <c r="F126" s="747"/>
      <c r="G126" s="747"/>
      <c r="H126" s="458">
        <f t="shared" si="41"/>
        <v>0</v>
      </c>
      <c r="I126" s="822"/>
      <c r="J126" s="458"/>
      <c r="K126" s="458"/>
      <c r="L126" s="458"/>
    </row>
    <row r="127" spans="1:18" ht="12.2" customHeight="1" thickBot="1" x14ac:dyDescent="0.25">
      <c r="A127" s="13" t="s">
        <v>17</v>
      </c>
      <c r="B127" s="63" t="s">
        <v>351</v>
      </c>
      <c r="C127" s="1500">
        <f>+C128+C129+C130+C131+C132</f>
        <v>675002503</v>
      </c>
      <c r="D127" s="327">
        <f t="shared" ref="D127:K127" si="57">+D128+D129+D130+D131+D132</f>
        <v>572124447</v>
      </c>
      <c r="E127" s="712">
        <f t="shared" si="57"/>
        <v>0</v>
      </c>
      <c r="F127" s="712">
        <f t="shared" si="57"/>
        <v>0</v>
      </c>
      <c r="G127" s="712">
        <f t="shared" si="57"/>
        <v>0</v>
      </c>
      <c r="H127" s="81">
        <f t="shared" si="41"/>
        <v>-102878056</v>
      </c>
      <c r="I127" s="831">
        <f t="shared" si="57"/>
        <v>0</v>
      </c>
      <c r="J127" s="81">
        <f t="shared" si="57"/>
        <v>0</v>
      </c>
      <c r="K127" s="81">
        <f t="shared" si="57"/>
        <v>0</v>
      </c>
      <c r="L127" s="81">
        <f t="shared" ref="L127" si="58">+L128+L129+L130+L131+L132</f>
        <v>0</v>
      </c>
      <c r="P127" s="86"/>
    </row>
    <row r="128" spans="1:18" x14ac:dyDescent="0.2">
      <c r="A128" s="11" t="s">
        <v>103</v>
      </c>
      <c r="B128" s="16" t="s">
        <v>239</v>
      </c>
      <c r="C128" s="1498">
        <f>'25._Int össz_önk'!C47</f>
        <v>672974181</v>
      </c>
      <c r="D128" s="456">
        <f>'25._Int össz_önk'!D47</f>
        <v>564144625</v>
      </c>
      <c r="E128" s="531">
        <f>'25._Int össz_önk'!E47</f>
        <v>0</v>
      </c>
      <c r="F128" s="747">
        <f>'25._Int össz_önk'!F47</f>
        <v>0</v>
      </c>
      <c r="G128" s="747">
        <f>'25._Int össz_önk'!G47</f>
        <v>0</v>
      </c>
      <c r="H128" s="458">
        <f t="shared" si="41"/>
        <v>-108829556</v>
      </c>
      <c r="I128" s="822">
        <f>'25._Int össz_önk'!I47</f>
        <v>0</v>
      </c>
      <c r="J128" s="458">
        <f>'25._Int össz_önk'!J47</f>
        <v>0</v>
      </c>
      <c r="K128" s="458">
        <f>'25._Int össz_önk'!K47</f>
        <v>0</v>
      </c>
      <c r="L128" s="458">
        <f>'25._Int össz_önk'!L47</f>
        <v>0</v>
      </c>
    </row>
    <row r="129" spans="1:14" ht="12.2" customHeight="1" x14ac:dyDescent="0.2">
      <c r="A129" s="11" t="s">
        <v>104</v>
      </c>
      <c r="B129" s="16" t="s">
        <v>240</v>
      </c>
      <c r="C129" s="1498">
        <f>'25._Int össz_önk'!C48</f>
        <v>2028322</v>
      </c>
      <c r="D129" s="456">
        <f>'25._Int össz_önk'!D48</f>
        <v>7979822</v>
      </c>
      <c r="E129" s="531">
        <f>'25._Int össz_önk'!E48</f>
        <v>0</v>
      </c>
      <c r="F129" s="747">
        <f>'25._Int össz_önk'!F48</f>
        <v>0</v>
      </c>
      <c r="G129" s="747">
        <f>'25._Int össz_önk'!G48</f>
        <v>0</v>
      </c>
      <c r="H129" s="458">
        <f t="shared" si="41"/>
        <v>5951500</v>
      </c>
      <c r="I129" s="822">
        <f>'25._Int össz_önk'!I48</f>
        <v>0</v>
      </c>
      <c r="J129" s="458">
        <f>'25._Int össz_önk'!J48</f>
        <v>0</v>
      </c>
      <c r="K129" s="458">
        <f>'25._Int össz_önk'!K48</f>
        <v>0</v>
      </c>
      <c r="L129" s="458">
        <f>'25._Int össz_önk'!L48</f>
        <v>0</v>
      </c>
    </row>
    <row r="130" spans="1:14" s="38" customFormat="1" ht="12.2" customHeight="1" x14ac:dyDescent="0.2">
      <c r="A130" s="11" t="s">
        <v>204</v>
      </c>
      <c r="B130" s="16" t="s">
        <v>396</v>
      </c>
      <c r="C130" s="1498"/>
      <c r="D130" s="456"/>
      <c r="E130" s="747"/>
      <c r="F130" s="747"/>
      <c r="G130" s="747"/>
      <c r="H130" s="458">
        <f t="shared" si="41"/>
        <v>0</v>
      </c>
      <c r="I130" s="822"/>
      <c r="J130" s="458"/>
      <c r="K130" s="458"/>
      <c r="L130" s="458"/>
    </row>
    <row r="131" spans="1:14" s="38" customFormat="1" ht="12.2" customHeight="1" x14ac:dyDescent="0.2">
      <c r="A131" s="12" t="s">
        <v>205</v>
      </c>
      <c r="B131" s="59" t="s">
        <v>228</v>
      </c>
      <c r="C131" s="1498"/>
      <c r="D131" s="456"/>
      <c r="E131" s="747"/>
      <c r="F131" s="747"/>
      <c r="G131" s="747"/>
      <c r="H131" s="458">
        <f t="shared" si="41"/>
        <v>0</v>
      </c>
      <c r="I131" s="822"/>
      <c r="J131" s="458"/>
      <c r="K131" s="458"/>
      <c r="L131" s="458"/>
    </row>
    <row r="132" spans="1:14" s="38" customFormat="1" ht="12.2" customHeight="1" thickBot="1" x14ac:dyDescent="0.25">
      <c r="A132" s="301" t="s">
        <v>207</v>
      </c>
      <c r="B132" s="302" t="s">
        <v>397</v>
      </c>
      <c r="C132" s="1509"/>
      <c r="D132" s="866"/>
      <c r="E132" s="757"/>
      <c r="F132" s="757"/>
      <c r="G132" s="757"/>
      <c r="H132" s="708">
        <f t="shared" si="41"/>
        <v>0</v>
      </c>
      <c r="I132" s="874"/>
      <c r="J132" s="708"/>
      <c r="K132" s="708"/>
      <c r="L132" s="708"/>
      <c r="N132" s="38" t="s">
        <v>383</v>
      </c>
    </row>
    <row r="133" spans="1:14" ht="12.2" customHeight="1" thickBot="1" x14ac:dyDescent="0.25">
      <c r="A133" s="13" t="s">
        <v>18</v>
      </c>
      <c r="B133" s="63" t="s">
        <v>312</v>
      </c>
      <c r="C133" s="1510">
        <f>+C119+C123+C127</f>
        <v>675002503</v>
      </c>
      <c r="D133" s="481">
        <f t="shared" ref="D133:K133" si="59">+D119+D123+D127</f>
        <v>572124447</v>
      </c>
      <c r="E133" s="758">
        <f t="shared" si="59"/>
        <v>0</v>
      </c>
      <c r="F133" s="758">
        <f t="shared" si="59"/>
        <v>0</v>
      </c>
      <c r="G133" s="758">
        <f t="shared" si="59"/>
        <v>0</v>
      </c>
      <c r="H133" s="740">
        <f t="shared" si="41"/>
        <v>-102878056</v>
      </c>
      <c r="I133" s="875">
        <f t="shared" si="59"/>
        <v>0</v>
      </c>
      <c r="J133" s="740">
        <f t="shared" si="59"/>
        <v>0</v>
      </c>
      <c r="K133" s="740">
        <f t="shared" si="59"/>
        <v>0</v>
      </c>
      <c r="L133" s="740">
        <f t="shared" ref="L133" si="60">+L119+L123+L127</f>
        <v>0</v>
      </c>
    </row>
    <row r="134" spans="1:14" s="742" customFormat="1" ht="15" customHeight="1" thickBot="1" x14ac:dyDescent="0.25">
      <c r="A134" s="87" t="s">
        <v>19</v>
      </c>
      <c r="B134" s="741" t="s">
        <v>313</v>
      </c>
      <c r="C134" s="1510">
        <f>+C118+C133</f>
        <v>2072349368</v>
      </c>
      <c r="D134" s="481">
        <f t="shared" ref="D134:K134" si="61">+D118+D133</f>
        <v>2119289402</v>
      </c>
      <c r="E134" s="758">
        <f t="shared" si="61"/>
        <v>0</v>
      </c>
      <c r="F134" s="758">
        <f t="shared" si="61"/>
        <v>0</v>
      </c>
      <c r="G134" s="758">
        <f t="shared" si="61"/>
        <v>0</v>
      </c>
      <c r="H134" s="740">
        <f>+D134-C134</f>
        <v>46940034</v>
      </c>
      <c r="I134" s="875">
        <f t="shared" si="61"/>
        <v>0</v>
      </c>
      <c r="J134" s="740">
        <f t="shared" si="61"/>
        <v>0</v>
      </c>
      <c r="K134" s="740">
        <f t="shared" si="61"/>
        <v>0</v>
      </c>
      <c r="L134" s="740">
        <f t="shared" ref="L134" si="62">+L118+L133</f>
        <v>0</v>
      </c>
    </row>
    <row r="135" spans="1:14" ht="13.5" thickBot="1" x14ac:dyDescent="0.25">
      <c r="A135" s="709"/>
      <c r="B135" s="710"/>
      <c r="C135" s="1255"/>
      <c r="D135" s="711"/>
      <c r="E135" s="711"/>
      <c r="F135" s="711"/>
      <c r="G135" s="711"/>
      <c r="H135" s="711"/>
      <c r="I135" s="711"/>
      <c r="J135" s="711"/>
      <c r="K135" s="711"/>
      <c r="L135" s="711"/>
    </row>
    <row r="136" spans="1:14" ht="15" customHeight="1" thickBot="1" x14ac:dyDescent="0.25">
      <c r="A136" s="76" t="s">
        <v>291</v>
      </c>
      <c r="B136" s="77"/>
      <c r="C136" s="1511"/>
      <c r="D136" s="828"/>
      <c r="E136" s="173"/>
      <c r="F136" s="760"/>
      <c r="G136" s="173"/>
      <c r="H136" s="791">
        <f>+D136-C136</f>
        <v>0</v>
      </c>
      <c r="I136" s="791"/>
      <c r="J136" s="791"/>
      <c r="K136" s="791"/>
      <c r="L136" s="791"/>
    </row>
    <row r="137" spans="1:14" x14ac:dyDescent="0.2">
      <c r="C137" s="1256"/>
      <c r="D137" s="31"/>
      <c r="E137" s="31"/>
      <c r="F137" s="31"/>
      <c r="G137" s="31"/>
      <c r="H137" s="31"/>
      <c r="I137" s="31"/>
      <c r="J137" s="31"/>
      <c r="K137" s="31"/>
      <c r="L137" s="31"/>
    </row>
  </sheetData>
  <sheetProtection formatCells="0"/>
  <mergeCells count="8">
    <mergeCell ref="A1:H1"/>
    <mergeCell ref="C7:H7"/>
    <mergeCell ref="C8:H8"/>
    <mergeCell ref="M116:R116"/>
    <mergeCell ref="A88:H88"/>
    <mergeCell ref="A2:H2"/>
    <mergeCell ref="A4:H4"/>
    <mergeCell ref="A12:C12"/>
  </mergeCells>
  <printOptions horizontalCentered="1"/>
  <pageMargins left="0.39370078740157483" right="0.39370078740157483" top="0.59055118110236227" bottom="0.39370078740157483" header="0.78740157480314965" footer="0.78740157480314965"/>
  <pageSetup paperSize="9" scale="80" orientation="portrait" r:id="rId1"/>
  <headerFooter alignWithMargins="0"/>
  <rowBreaks count="2" manualBreakCount="2">
    <brk id="69" max="11" man="1"/>
    <brk id="87" max="11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6"/>
  <sheetViews>
    <sheetView topLeftCell="A103" zoomScale="124" zoomScaleNormal="124" zoomScaleSheetLayoutView="124" workbookViewId="0">
      <selection activeCell="D34" sqref="D34"/>
    </sheetView>
  </sheetViews>
  <sheetFormatPr defaultRowHeight="12.75" x14ac:dyDescent="0.2"/>
  <cols>
    <col min="1" max="1" width="13.1640625" style="88" customWidth="1"/>
    <col min="2" max="2" width="66.83203125" style="89" customWidth="1"/>
    <col min="3" max="3" width="17.5" style="90" customWidth="1"/>
    <col min="4" max="4" width="16.6640625" style="90" customWidth="1"/>
    <col min="5" max="7" width="16.6640625" style="90" hidden="1" customWidth="1"/>
    <col min="8" max="8" width="16.6640625" style="90" customWidth="1"/>
    <col min="9" max="12" width="15" style="90" hidden="1" customWidth="1"/>
    <col min="13" max="261" width="9.33203125" style="29"/>
    <col min="262" max="262" width="19.5" style="29" customWidth="1"/>
    <col min="263" max="263" width="71.33203125" style="29" customWidth="1"/>
    <col min="264" max="264" width="21.5" style="29" customWidth="1"/>
    <col min="265" max="265" width="9.33203125" style="29" customWidth="1"/>
    <col min="266" max="517" width="9.33203125" style="29"/>
    <col min="518" max="518" width="19.5" style="29" customWidth="1"/>
    <col min="519" max="519" width="71.33203125" style="29" customWidth="1"/>
    <col min="520" max="520" width="21.5" style="29" customWidth="1"/>
    <col min="521" max="521" width="9.33203125" style="29" customWidth="1"/>
    <col min="522" max="773" width="9.33203125" style="29"/>
    <col min="774" max="774" width="19.5" style="29" customWidth="1"/>
    <col min="775" max="775" width="71.33203125" style="29" customWidth="1"/>
    <col min="776" max="776" width="21.5" style="29" customWidth="1"/>
    <col min="777" max="777" width="9.33203125" style="29" customWidth="1"/>
    <col min="778" max="1029" width="9.33203125" style="29"/>
    <col min="1030" max="1030" width="19.5" style="29" customWidth="1"/>
    <col min="1031" max="1031" width="71.33203125" style="29" customWidth="1"/>
    <col min="1032" max="1032" width="21.5" style="29" customWidth="1"/>
    <col min="1033" max="1033" width="9.33203125" style="29" customWidth="1"/>
    <col min="1034" max="1285" width="9.33203125" style="29"/>
    <col min="1286" max="1286" width="19.5" style="29" customWidth="1"/>
    <col min="1287" max="1287" width="71.33203125" style="29" customWidth="1"/>
    <col min="1288" max="1288" width="21.5" style="29" customWidth="1"/>
    <col min="1289" max="1289" width="9.33203125" style="29" customWidth="1"/>
    <col min="1290" max="1541" width="9.33203125" style="29"/>
    <col min="1542" max="1542" width="19.5" style="29" customWidth="1"/>
    <col min="1543" max="1543" width="71.33203125" style="29" customWidth="1"/>
    <col min="1544" max="1544" width="21.5" style="29" customWidth="1"/>
    <col min="1545" max="1545" width="9.33203125" style="29" customWidth="1"/>
    <col min="1546" max="1797" width="9.33203125" style="29"/>
    <col min="1798" max="1798" width="19.5" style="29" customWidth="1"/>
    <col min="1799" max="1799" width="71.33203125" style="29" customWidth="1"/>
    <col min="1800" max="1800" width="21.5" style="29" customWidth="1"/>
    <col min="1801" max="1801" width="9.33203125" style="29" customWidth="1"/>
    <col min="1802" max="2053" width="9.33203125" style="29"/>
    <col min="2054" max="2054" width="19.5" style="29" customWidth="1"/>
    <col min="2055" max="2055" width="71.33203125" style="29" customWidth="1"/>
    <col min="2056" max="2056" width="21.5" style="29" customWidth="1"/>
    <col min="2057" max="2057" width="9.33203125" style="29" customWidth="1"/>
    <col min="2058" max="2309" width="9.33203125" style="29"/>
    <col min="2310" max="2310" width="19.5" style="29" customWidth="1"/>
    <col min="2311" max="2311" width="71.33203125" style="29" customWidth="1"/>
    <col min="2312" max="2312" width="21.5" style="29" customWidth="1"/>
    <col min="2313" max="2313" width="9.33203125" style="29" customWidth="1"/>
    <col min="2314" max="2565" width="9.33203125" style="29"/>
    <col min="2566" max="2566" width="19.5" style="29" customWidth="1"/>
    <col min="2567" max="2567" width="71.33203125" style="29" customWidth="1"/>
    <col min="2568" max="2568" width="21.5" style="29" customWidth="1"/>
    <col min="2569" max="2569" width="9.33203125" style="29" customWidth="1"/>
    <col min="2570" max="2821" width="9.33203125" style="29"/>
    <col min="2822" max="2822" width="19.5" style="29" customWidth="1"/>
    <col min="2823" max="2823" width="71.33203125" style="29" customWidth="1"/>
    <col min="2824" max="2824" width="21.5" style="29" customWidth="1"/>
    <col min="2825" max="2825" width="9.33203125" style="29" customWidth="1"/>
    <col min="2826" max="3077" width="9.33203125" style="29"/>
    <col min="3078" max="3078" width="19.5" style="29" customWidth="1"/>
    <col min="3079" max="3079" width="71.33203125" style="29" customWidth="1"/>
    <col min="3080" max="3080" width="21.5" style="29" customWidth="1"/>
    <col min="3081" max="3081" width="9.33203125" style="29" customWidth="1"/>
    <col min="3082" max="3333" width="9.33203125" style="29"/>
    <col min="3334" max="3334" width="19.5" style="29" customWidth="1"/>
    <col min="3335" max="3335" width="71.33203125" style="29" customWidth="1"/>
    <col min="3336" max="3336" width="21.5" style="29" customWidth="1"/>
    <col min="3337" max="3337" width="9.33203125" style="29" customWidth="1"/>
    <col min="3338" max="3589" width="9.33203125" style="29"/>
    <col min="3590" max="3590" width="19.5" style="29" customWidth="1"/>
    <col min="3591" max="3591" width="71.33203125" style="29" customWidth="1"/>
    <col min="3592" max="3592" width="21.5" style="29" customWidth="1"/>
    <col min="3593" max="3593" width="9.33203125" style="29" customWidth="1"/>
    <col min="3594" max="3845" width="9.33203125" style="29"/>
    <col min="3846" max="3846" width="19.5" style="29" customWidth="1"/>
    <col min="3847" max="3847" width="71.33203125" style="29" customWidth="1"/>
    <col min="3848" max="3848" width="21.5" style="29" customWidth="1"/>
    <col min="3849" max="3849" width="9.33203125" style="29" customWidth="1"/>
    <col min="3850" max="4101" width="9.33203125" style="29"/>
    <col min="4102" max="4102" width="19.5" style="29" customWidth="1"/>
    <col min="4103" max="4103" width="71.33203125" style="29" customWidth="1"/>
    <col min="4104" max="4104" width="21.5" style="29" customWidth="1"/>
    <col min="4105" max="4105" width="9.33203125" style="29" customWidth="1"/>
    <col min="4106" max="4357" width="9.33203125" style="29"/>
    <col min="4358" max="4358" width="19.5" style="29" customWidth="1"/>
    <col min="4359" max="4359" width="71.33203125" style="29" customWidth="1"/>
    <col min="4360" max="4360" width="21.5" style="29" customWidth="1"/>
    <col min="4361" max="4361" width="9.33203125" style="29" customWidth="1"/>
    <col min="4362" max="4613" width="9.33203125" style="29"/>
    <col min="4614" max="4614" width="19.5" style="29" customWidth="1"/>
    <col min="4615" max="4615" width="71.33203125" style="29" customWidth="1"/>
    <col min="4616" max="4616" width="21.5" style="29" customWidth="1"/>
    <col min="4617" max="4617" width="9.33203125" style="29" customWidth="1"/>
    <col min="4618" max="4869" width="9.33203125" style="29"/>
    <col min="4870" max="4870" width="19.5" style="29" customWidth="1"/>
    <col min="4871" max="4871" width="71.33203125" style="29" customWidth="1"/>
    <col min="4872" max="4872" width="21.5" style="29" customWidth="1"/>
    <col min="4873" max="4873" width="9.33203125" style="29" customWidth="1"/>
    <col min="4874" max="5125" width="9.33203125" style="29"/>
    <col min="5126" max="5126" width="19.5" style="29" customWidth="1"/>
    <col min="5127" max="5127" width="71.33203125" style="29" customWidth="1"/>
    <col min="5128" max="5128" width="21.5" style="29" customWidth="1"/>
    <col min="5129" max="5129" width="9.33203125" style="29" customWidth="1"/>
    <col min="5130" max="5381" width="9.33203125" style="29"/>
    <col min="5382" max="5382" width="19.5" style="29" customWidth="1"/>
    <col min="5383" max="5383" width="71.33203125" style="29" customWidth="1"/>
    <col min="5384" max="5384" width="21.5" style="29" customWidth="1"/>
    <col min="5385" max="5385" width="9.33203125" style="29" customWidth="1"/>
    <col min="5386" max="5637" width="9.33203125" style="29"/>
    <col min="5638" max="5638" width="19.5" style="29" customWidth="1"/>
    <col min="5639" max="5639" width="71.33203125" style="29" customWidth="1"/>
    <col min="5640" max="5640" width="21.5" style="29" customWidth="1"/>
    <col min="5641" max="5641" width="9.33203125" style="29" customWidth="1"/>
    <col min="5642" max="5893" width="9.33203125" style="29"/>
    <col min="5894" max="5894" width="19.5" style="29" customWidth="1"/>
    <col min="5895" max="5895" width="71.33203125" style="29" customWidth="1"/>
    <col min="5896" max="5896" width="21.5" style="29" customWidth="1"/>
    <col min="5897" max="5897" width="9.33203125" style="29" customWidth="1"/>
    <col min="5898" max="6149" width="9.33203125" style="29"/>
    <col min="6150" max="6150" width="19.5" style="29" customWidth="1"/>
    <col min="6151" max="6151" width="71.33203125" style="29" customWidth="1"/>
    <col min="6152" max="6152" width="21.5" style="29" customWidth="1"/>
    <col min="6153" max="6153" width="9.33203125" style="29" customWidth="1"/>
    <col min="6154" max="6405" width="9.33203125" style="29"/>
    <col min="6406" max="6406" width="19.5" style="29" customWidth="1"/>
    <col min="6407" max="6407" width="71.33203125" style="29" customWidth="1"/>
    <col min="6408" max="6408" width="21.5" style="29" customWidth="1"/>
    <col min="6409" max="6409" width="9.33203125" style="29" customWidth="1"/>
    <col min="6410" max="6661" width="9.33203125" style="29"/>
    <col min="6662" max="6662" width="19.5" style="29" customWidth="1"/>
    <col min="6663" max="6663" width="71.33203125" style="29" customWidth="1"/>
    <col min="6664" max="6664" width="21.5" style="29" customWidth="1"/>
    <col min="6665" max="6665" width="9.33203125" style="29" customWidth="1"/>
    <col min="6666" max="6917" width="9.33203125" style="29"/>
    <col min="6918" max="6918" width="19.5" style="29" customWidth="1"/>
    <col min="6919" max="6919" width="71.33203125" style="29" customWidth="1"/>
    <col min="6920" max="6920" width="21.5" style="29" customWidth="1"/>
    <col min="6921" max="6921" width="9.33203125" style="29" customWidth="1"/>
    <col min="6922" max="7173" width="9.33203125" style="29"/>
    <col min="7174" max="7174" width="19.5" style="29" customWidth="1"/>
    <col min="7175" max="7175" width="71.33203125" style="29" customWidth="1"/>
    <col min="7176" max="7176" width="21.5" style="29" customWidth="1"/>
    <col min="7177" max="7177" width="9.33203125" style="29" customWidth="1"/>
    <col min="7178" max="7429" width="9.33203125" style="29"/>
    <col min="7430" max="7430" width="19.5" style="29" customWidth="1"/>
    <col min="7431" max="7431" width="71.33203125" style="29" customWidth="1"/>
    <col min="7432" max="7432" width="21.5" style="29" customWidth="1"/>
    <col min="7433" max="7433" width="9.33203125" style="29" customWidth="1"/>
    <col min="7434" max="7685" width="9.33203125" style="29"/>
    <col min="7686" max="7686" width="19.5" style="29" customWidth="1"/>
    <col min="7687" max="7687" width="71.33203125" style="29" customWidth="1"/>
    <col min="7688" max="7688" width="21.5" style="29" customWidth="1"/>
    <col min="7689" max="7689" width="9.33203125" style="29" customWidth="1"/>
    <col min="7690" max="7941" width="9.33203125" style="29"/>
    <col min="7942" max="7942" width="19.5" style="29" customWidth="1"/>
    <col min="7943" max="7943" width="71.33203125" style="29" customWidth="1"/>
    <col min="7944" max="7944" width="21.5" style="29" customWidth="1"/>
    <col min="7945" max="7945" width="9.33203125" style="29" customWidth="1"/>
    <col min="7946" max="8197" width="9.33203125" style="29"/>
    <col min="8198" max="8198" width="19.5" style="29" customWidth="1"/>
    <col min="8199" max="8199" width="71.33203125" style="29" customWidth="1"/>
    <col min="8200" max="8200" width="21.5" style="29" customWidth="1"/>
    <col min="8201" max="8201" width="9.33203125" style="29" customWidth="1"/>
    <col min="8202" max="8453" width="9.33203125" style="29"/>
    <col min="8454" max="8454" width="19.5" style="29" customWidth="1"/>
    <col min="8455" max="8455" width="71.33203125" style="29" customWidth="1"/>
    <col min="8456" max="8456" width="21.5" style="29" customWidth="1"/>
    <col min="8457" max="8457" width="9.33203125" style="29" customWidth="1"/>
    <col min="8458" max="8709" width="9.33203125" style="29"/>
    <col min="8710" max="8710" width="19.5" style="29" customWidth="1"/>
    <col min="8711" max="8711" width="71.33203125" style="29" customWidth="1"/>
    <col min="8712" max="8712" width="21.5" style="29" customWidth="1"/>
    <col min="8713" max="8713" width="9.33203125" style="29" customWidth="1"/>
    <col min="8714" max="8965" width="9.33203125" style="29"/>
    <col min="8966" max="8966" width="19.5" style="29" customWidth="1"/>
    <col min="8967" max="8967" width="71.33203125" style="29" customWidth="1"/>
    <col min="8968" max="8968" width="21.5" style="29" customWidth="1"/>
    <col min="8969" max="8969" width="9.33203125" style="29" customWidth="1"/>
    <col min="8970" max="9221" width="9.33203125" style="29"/>
    <col min="9222" max="9222" width="19.5" style="29" customWidth="1"/>
    <col min="9223" max="9223" width="71.33203125" style="29" customWidth="1"/>
    <col min="9224" max="9224" width="21.5" style="29" customWidth="1"/>
    <col min="9225" max="9225" width="9.33203125" style="29" customWidth="1"/>
    <col min="9226" max="9477" width="9.33203125" style="29"/>
    <col min="9478" max="9478" width="19.5" style="29" customWidth="1"/>
    <col min="9479" max="9479" width="71.33203125" style="29" customWidth="1"/>
    <col min="9480" max="9480" width="21.5" style="29" customWidth="1"/>
    <col min="9481" max="9481" width="9.33203125" style="29" customWidth="1"/>
    <col min="9482" max="9733" width="9.33203125" style="29"/>
    <col min="9734" max="9734" width="19.5" style="29" customWidth="1"/>
    <col min="9735" max="9735" width="71.33203125" style="29" customWidth="1"/>
    <col min="9736" max="9736" width="21.5" style="29" customWidth="1"/>
    <col min="9737" max="9737" width="9.33203125" style="29" customWidth="1"/>
    <col min="9738" max="9989" width="9.33203125" style="29"/>
    <col min="9990" max="9990" width="19.5" style="29" customWidth="1"/>
    <col min="9991" max="9991" width="71.33203125" style="29" customWidth="1"/>
    <col min="9992" max="9992" width="21.5" style="29" customWidth="1"/>
    <col min="9993" max="9993" width="9.33203125" style="29" customWidth="1"/>
    <col min="9994" max="10245" width="9.33203125" style="29"/>
    <col min="10246" max="10246" width="19.5" style="29" customWidth="1"/>
    <col min="10247" max="10247" width="71.33203125" style="29" customWidth="1"/>
    <col min="10248" max="10248" width="21.5" style="29" customWidth="1"/>
    <col min="10249" max="10249" width="9.33203125" style="29" customWidth="1"/>
    <col min="10250" max="10501" width="9.33203125" style="29"/>
    <col min="10502" max="10502" width="19.5" style="29" customWidth="1"/>
    <col min="10503" max="10503" width="71.33203125" style="29" customWidth="1"/>
    <col min="10504" max="10504" width="21.5" style="29" customWidth="1"/>
    <col min="10505" max="10505" width="9.33203125" style="29" customWidth="1"/>
    <col min="10506" max="10757" width="9.33203125" style="29"/>
    <col min="10758" max="10758" width="19.5" style="29" customWidth="1"/>
    <col min="10759" max="10759" width="71.33203125" style="29" customWidth="1"/>
    <col min="10760" max="10760" width="21.5" style="29" customWidth="1"/>
    <col min="10761" max="10761" width="9.33203125" style="29" customWidth="1"/>
    <col min="10762" max="11013" width="9.33203125" style="29"/>
    <col min="11014" max="11014" width="19.5" style="29" customWidth="1"/>
    <col min="11015" max="11015" width="71.33203125" style="29" customWidth="1"/>
    <col min="11016" max="11016" width="21.5" style="29" customWidth="1"/>
    <col min="11017" max="11017" width="9.33203125" style="29" customWidth="1"/>
    <col min="11018" max="11269" width="9.33203125" style="29"/>
    <col min="11270" max="11270" width="19.5" style="29" customWidth="1"/>
    <col min="11271" max="11271" width="71.33203125" style="29" customWidth="1"/>
    <col min="11272" max="11272" width="21.5" style="29" customWidth="1"/>
    <col min="11273" max="11273" width="9.33203125" style="29" customWidth="1"/>
    <col min="11274" max="11525" width="9.33203125" style="29"/>
    <col min="11526" max="11526" width="19.5" style="29" customWidth="1"/>
    <col min="11527" max="11527" width="71.33203125" style="29" customWidth="1"/>
    <col min="11528" max="11528" width="21.5" style="29" customWidth="1"/>
    <col min="11529" max="11529" width="9.33203125" style="29" customWidth="1"/>
    <col min="11530" max="11781" width="9.33203125" style="29"/>
    <col min="11782" max="11782" width="19.5" style="29" customWidth="1"/>
    <col min="11783" max="11783" width="71.33203125" style="29" customWidth="1"/>
    <col min="11784" max="11784" width="21.5" style="29" customWidth="1"/>
    <col min="11785" max="11785" width="9.33203125" style="29" customWidth="1"/>
    <col min="11786" max="12037" width="9.33203125" style="29"/>
    <col min="12038" max="12038" width="19.5" style="29" customWidth="1"/>
    <col min="12039" max="12039" width="71.33203125" style="29" customWidth="1"/>
    <col min="12040" max="12040" width="21.5" style="29" customWidth="1"/>
    <col min="12041" max="12041" width="9.33203125" style="29" customWidth="1"/>
    <col min="12042" max="12293" width="9.33203125" style="29"/>
    <col min="12294" max="12294" width="19.5" style="29" customWidth="1"/>
    <col min="12295" max="12295" width="71.33203125" style="29" customWidth="1"/>
    <col min="12296" max="12296" width="21.5" style="29" customWidth="1"/>
    <col min="12297" max="12297" width="9.33203125" style="29" customWidth="1"/>
    <col min="12298" max="12549" width="9.33203125" style="29"/>
    <col min="12550" max="12550" width="19.5" style="29" customWidth="1"/>
    <col min="12551" max="12551" width="71.33203125" style="29" customWidth="1"/>
    <col min="12552" max="12552" width="21.5" style="29" customWidth="1"/>
    <col min="12553" max="12553" width="9.33203125" style="29" customWidth="1"/>
    <col min="12554" max="12805" width="9.33203125" style="29"/>
    <col min="12806" max="12806" width="19.5" style="29" customWidth="1"/>
    <col min="12807" max="12807" width="71.33203125" style="29" customWidth="1"/>
    <col min="12808" max="12808" width="21.5" style="29" customWidth="1"/>
    <col min="12809" max="12809" width="9.33203125" style="29" customWidth="1"/>
    <col min="12810" max="13061" width="9.33203125" style="29"/>
    <col min="13062" max="13062" width="19.5" style="29" customWidth="1"/>
    <col min="13063" max="13063" width="71.33203125" style="29" customWidth="1"/>
    <col min="13064" max="13064" width="21.5" style="29" customWidth="1"/>
    <col min="13065" max="13065" width="9.33203125" style="29" customWidth="1"/>
    <col min="13066" max="13317" width="9.33203125" style="29"/>
    <col min="13318" max="13318" width="19.5" style="29" customWidth="1"/>
    <col min="13319" max="13319" width="71.33203125" style="29" customWidth="1"/>
    <col min="13320" max="13320" width="21.5" style="29" customWidth="1"/>
    <col min="13321" max="13321" width="9.33203125" style="29" customWidth="1"/>
    <col min="13322" max="13573" width="9.33203125" style="29"/>
    <col min="13574" max="13574" width="19.5" style="29" customWidth="1"/>
    <col min="13575" max="13575" width="71.33203125" style="29" customWidth="1"/>
    <col min="13576" max="13576" width="21.5" style="29" customWidth="1"/>
    <col min="13577" max="13577" width="9.33203125" style="29" customWidth="1"/>
    <col min="13578" max="13829" width="9.33203125" style="29"/>
    <col min="13830" max="13830" width="19.5" style="29" customWidth="1"/>
    <col min="13831" max="13831" width="71.33203125" style="29" customWidth="1"/>
    <col min="13832" max="13832" width="21.5" style="29" customWidth="1"/>
    <col min="13833" max="13833" width="9.33203125" style="29" customWidth="1"/>
    <col min="13834" max="14085" width="9.33203125" style="29"/>
    <col min="14086" max="14086" width="19.5" style="29" customWidth="1"/>
    <col min="14087" max="14087" width="71.33203125" style="29" customWidth="1"/>
    <col min="14088" max="14088" width="21.5" style="29" customWidth="1"/>
    <col min="14089" max="14089" width="9.33203125" style="29" customWidth="1"/>
    <col min="14090" max="14341" width="9.33203125" style="29"/>
    <col min="14342" max="14342" width="19.5" style="29" customWidth="1"/>
    <col min="14343" max="14343" width="71.33203125" style="29" customWidth="1"/>
    <col min="14344" max="14344" width="21.5" style="29" customWidth="1"/>
    <col min="14345" max="14345" width="9.33203125" style="29" customWidth="1"/>
    <col min="14346" max="14597" width="9.33203125" style="29"/>
    <col min="14598" max="14598" width="19.5" style="29" customWidth="1"/>
    <col min="14599" max="14599" width="71.33203125" style="29" customWidth="1"/>
    <col min="14600" max="14600" width="21.5" style="29" customWidth="1"/>
    <col min="14601" max="14601" width="9.33203125" style="29" customWidth="1"/>
    <col min="14602" max="14853" width="9.33203125" style="29"/>
    <col min="14854" max="14854" width="19.5" style="29" customWidth="1"/>
    <col min="14855" max="14855" width="71.33203125" style="29" customWidth="1"/>
    <col min="14856" max="14856" width="21.5" style="29" customWidth="1"/>
    <col min="14857" max="14857" width="9.33203125" style="29" customWidth="1"/>
    <col min="14858" max="15109" width="9.33203125" style="29"/>
    <col min="15110" max="15110" width="19.5" style="29" customWidth="1"/>
    <col min="15111" max="15111" width="71.33203125" style="29" customWidth="1"/>
    <col min="15112" max="15112" width="21.5" style="29" customWidth="1"/>
    <col min="15113" max="15113" width="9.33203125" style="29" customWidth="1"/>
    <col min="15114" max="15365" width="9.33203125" style="29"/>
    <col min="15366" max="15366" width="19.5" style="29" customWidth="1"/>
    <col min="15367" max="15367" width="71.33203125" style="29" customWidth="1"/>
    <col min="15368" max="15368" width="21.5" style="29" customWidth="1"/>
    <col min="15369" max="15369" width="9.33203125" style="29" customWidth="1"/>
    <col min="15370" max="15621" width="9.33203125" style="29"/>
    <col min="15622" max="15622" width="19.5" style="29" customWidth="1"/>
    <col min="15623" max="15623" width="71.33203125" style="29" customWidth="1"/>
    <col min="15624" max="15624" width="21.5" style="29" customWidth="1"/>
    <col min="15625" max="15625" width="9.33203125" style="29" customWidth="1"/>
    <col min="15626" max="15877" width="9.33203125" style="29"/>
    <col min="15878" max="15878" width="19.5" style="29" customWidth="1"/>
    <col min="15879" max="15879" width="71.33203125" style="29" customWidth="1"/>
    <col min="15880" max="15880" width="21.5" style="29" customWidth="1"/>
    <col min="15881" max="15881" width="9.33203125" style="29" customWidth="1"/>
    <col min="15882" max="16133" width="9.33203125" style="29"/>
    <col min="16134" max="16134" width="19.5" style="29" customWidth="1"/>
    <col min="16135" max="16135" width="71.33203125" style="29" customWidth="1"/>
    <col min="16136" max="16136" width="21.5" style="29" customWidth="1"/>
    <col min="16137" max="16137" width="9.33203125" style="29" customWidth="1"/>
    <col min="16138" max="16384" width="9.33203125" style="29"/>
  </cols>
  <sheetData>
    <row r="1" spans="1:12" x14ac:dyDescent="0.2">
      <c r="A1" s="1894" t="s">
        <v>872</v>
      </c>
      <c r="B1" s="1894"/>
      <c r="C1" s="1894"/>
      <c r="D1" s="1894"/>
      <c r="E1" s="1894"/>
      <c r="F1" s="1894"/>
      <c r="G1" s="1894"/>
      <c r="H1" s="1894"/>
    </row>
    <row r="2" spans="1:12" x14ac:dyDescent="0.2">
      <c r="A2" s="2035" t="s">
        <v>801</v>
      </c>
      <c r="B2" s="2035"/>
      <c r="C2" s="2035"/>
      <c r="D2" s="2035"/>
      <c r="E2" s="2035"/>
      <c r="F2" s="2035"/>
      <c r="G2" s="2035"/>
      <c r="H2" s="2035"/>
      <c r="I2" s="29"/>
      <c r="J2" s="29"/>
      <c r="K2" s="29"/>
      <c r="L2" s="29"/>
    </row>
    <row r="3" spans="1:12" x14ac:dyDescent="0.2">
      <c r="A3" s="1895"/>
      <c r="B3" s="1895"/>
      <c r="C3" s="1895"/>
      <c r="D3" s="1895"/>
      <c r="E3" s="1895"/>
      <c r="F3" s="1895"/>
      <c r="G3" s="1895"/>
      <c r="H3" s="1895"/>
      <c r="I3" s="29"/>
      <c r="J3" s="29"/>
      <c r="K3" s="29"/>
      <c r="L3" s="29"/>
    </row>
    <row r="4" spans="1:12" x14ac:dyDescent="0.2">
      <c r="C4" s="1344"/>
      <c r="D4" s="1344"/>
      <c r="E4" s="1344"/>
      <c r="F4" s="1344"/>
      <c r="G4" s="1344"/>
      <c r="H4" s="1344"/>
      <c r="I4" s="1344"/>
      <c r="J4" s="1344"/>
      <c r="K4" s="1344"/>
      <c r="L4" s="1344"/>
    </row>
    <row r="5" spans="1:12" s="28" customFormat="1" ht="16.5" customHeight="1" thickBot="1" x14ac:dyDescent="0.25">
      <c r="A5" s="298"/>
      <c r="B5" s="299"/>
      <c r="C5" s="1344"/>
      <c r="D5" s="1344"/>
      <c r="E5" s="1344"/>
      <c r="F5" s="1344"/>
      <c r="G5" s="1344"/>
      <c r="H5" s="1344"/>
      <c r="I5" s="1344"/>
      <c r="J5" s="1344"/>
      <c r="K5" s="1344"/>
      <c r="L5" s="1344"/>
    </row>
    <row r="6" spans="1:12" s="45" customFormat="1" ht="21.2" customHeight="1" x14ac:dyDescent="0.2">
      <c r="A6" s="43" t="s">
        <v>84</v>
      </c>
      <c r="B6" s="44" t="s">
        <v>9</v>
      </c>
      <c r="C6" s="2038" t="s">
        <v>140</v>
      </c>
      <c r="D6" s="2039"/>
      <c r="E6" s="2039"/>
      <c r="F6" s="2039"/>
      <c r="G6" s="2039"/>
      <c r="H6" s="2040"/>
    </row>
    <row r="7" spans="1:12" s="45" customFormat="1" ht="26.45" customHeight="1" thickBot="1" x14ac:dyDescent="0.25">
      <c r="A7" s="46" t="s">
        <v>558</v>
      </c>
      <c r="B7" s="47" t="s">
        <v>402</v>
      </c>
      <c r="C7" s="2041">
        <v>1</v>
      </c>
      <c r="D7" s="2042"/>
      <c r="E7" s="2042"/>
      <c r="F7" s="2042"/>
      <c r="G7" s="2042"/>
      <c r="H7" s="2043"/>
    </row>
    <row r="8" spans="1:12" s="414" customFormat="1" ht="15.95" customHeight="1" thickBot="1" x14ac:dyDescent="0.3">
      <c r="A8" s="2044" t="s">
        <v>360</v>
      </c>
      <c r="B8" s="2044"/>
      <c r="C8" s="2044"/>
      <c r="D8" s="2044"/>
      <c r="E8" s="2044"/>
      <c r="F8" s="2044"/>
      <c r="G8" s="2044"/>
      <c r="H8" s="2044"/>
    </row>
    <row r="9" spans="1:12" ht="57.75" customHeight="1" thickBot="1" x14ac:dyDescent="0.25">
      <c r="A9" s="834" t="s">
        <v>141</v>
      </c>
      <c r="B9" s="49" t="s">
        <v>36</v>
      </c>
      <c r="C9" s="49" t="str">
        <f>'23._köt_össz_bev'!C10</f>
        <v>2024. évi eredeti előirányzat a
25/2023. (XII.14.) rendelet szerint</v>
      </c>
      <c r="D9" s="333" t="str">
        <f>'23._köt_össz_bev'!D10</f>
        <v>Módosított előirányzat a …./2024.  (VI…..)  rendelet szerint</v>
      </c>
      <c r="E9" s="49" t="str">
        <f>'23._köt_össz_bev'!E10</f>
        <v>Módosított előirányzat a …./2024. (IX…..)  rendelet szerint</v>
      </c>
      <c r="F9" s="49" t="str">
        <f>'23._köt_össz_bev'!F10</f>
        <v>Módosított előirányzat a .../2024. (XII…...)  rendelet szerint</v>
      </c>
      <c r="G9" s="49" t="str">
        <f>'23._köt_össz_bev'!G10</f>
        <v>Módosított előirányzat a …../2024. (II…..)  rendelet szerint</v>
      </c>
      <c r="H9" s="162" t="str">
        <f>'23._köt_össz_bev'!H10</f>
        <v>Változás a 25/2023. (XII.14.) rendelethez képest</v>
      </c>
      <c r="I9" s="333" t="str">
        <f>'23._köt_össz_bev'!I10</f>
        <v>2024. évi teljesítés              2024.06.30-ig</v>
      </c>
      <c r="J9" s="49" t="str">
        <f>'23._köt_össz_bev'!J10</f>
        <v>2024. évi teljesítés              2024.09.30-ig</v>
      </c>
      <c r="K9" s="49" t="str">
        <f>'23._köt_össz_bev'!K10</f>
        <v>2024. évi teljesítés              2024.12.31-ig</v>
      </c>
      <c r="L9" s="49" t="str">
        <f>'23._köt_össz_bev'!L10</f>
        <v>Teljesítés %-a</v>
      </c>
    </row>
    <row r="10" spans="1:12" s="53" customFormat="1" ht="12.95" customHeight="1" thickBot="1" x14ac:dyDescent="0.25">
      <c r="A10" s="50" t="s">
        <v>296</v>
      </c>
      <c r="B10" s="51" t="s">
        <v>297</v>
      </c>
      <c r="C10" s="1348" t="s">
        <v>298</v>
      </c>
      <c r="D10" s="321" t="s">
        <v>299</v>
      </c>
      <c r="E10" s="51" t="s">
        <v>299</v>
      </c>
      <c r="F10" s="51" t="s">
        <v>386</v>
      </c>
      <c r="G10" s="51" t="s">
        <v>422</v>
      </c>
      <c r="H10" s="317" t="s">
        <v>300</v>
      </c>
      <c r="I10" s="317"/>
      <c r="J10" s="52"/>
      <c r="K10" s="52"/>
      <c r="L10" s="52"/>
    </row>
    <row r="11" spans="1:12" s="53" customFormat="1" ht="15.95" customHeight="1" thickBot="1" x14ac:dyDescent="0.25">
      <c r="A11" s="2046" t="s">
        <v>37</v>
      </c>
      <c r="B11" s="2047"/>
      <c r="C11" s="2047"/>
      <c r="D11" s="776"/>
      <c r="E11" s="761"/>
      <c r="F11" s="761"/>
      <c r="G11" s="761"/>
      <c r="H11" s="700"/>
      <c r="I11" s="417"/>
      <c r="J11" s="700"/>
      <c r="K11" s="700"/>
      <c r="L11" s="700"/>
    </row>
    <row r="12" spans="1:12" s="53" customFormat="1" ht="12.2" customHeight="1" thickBot="1" x14ac:dyDescent="0.25">
      <c r="A12" s="13" t="s">
        <v>12</v>
      </c>
      <c r="B12" s="79" t="s">
        <v>596</v>
      </c>
      <c r="C12" s="139">
        <f>+C20+C21+C22+C23+C24</f>
        <v>0</v>
      </c>
      <c r="D12" s="326">
        <f t="shared" ref="D12:K12" si="0">+D20+D21+D22+D23+D24</f>
        <v>0</v>
      </c>
      <c r="E12" s="745">
        <f t="shared" si="0"/>
        <v>0</v>
      </c>
      <c r="F12" s="745">
        <f t="shared" si="0"/>
        <v>0</v>
      </c>
      <c r="G12" s="745">
        <f t="shared" si="0"/>
        <v>0</v>
      </c>
      <c r="H12" s="32">
        <f>+D12-C12</f>
        <v>0</v>
      </c>
      <c r="I12" s="823">
        <f t="shared" si="0"/>
        <v>0</v>
      </c>
      <c r="J12" s="32">
        <f t="shared" si="0"/>
        <v>0</v>
      </c>
      <c r="K12" s="32">
        <f t="shared" si="0"/>
        <v>0</v>
      </c>
      <c r="L12" s="32">
        <f t="shared" ref="L12" si="1">+L13+L14+L15+L16+L17+L18+L19</f>
        <v>0</v>
      </c>
    </row>
    <row r="13" spans="1:12" s="30" customFormat="1" ht="12.2" customHeight="1" x14ac:dyDescent="0.2">
      <c r="A13" s="11" t="s">
        <v>90</v>
      </c>
      <c r="B13" s="80" t="s">
        <v>187</v>
      </c>
      <c r="C13" s="140"/>
      <c r="D13" s="324"/>
      <c r="E13" s="746"/>
      <c r="F13" s="746"/>
      <c r="G13" s="746"/>
      <c r="H13" s="15">
        <f t="shared" ref="H13:H76" si="2">+D13-C13</f>
        <v>0</v>
      </c>
      <c r="I13" s="821"/>
      <c r="J13" s="15"/>
      <c r="K13" s="15"/>
      <c r="L13" s="15"/>
    </row>
    <row r="14" spans="1:12" s="61" customFormat="1" ht="12.2" customHeight="1" x14ac:dyDescent="0.2">
      <c r="A14" s="1355" t="s">
        <v>91</v>
      </c>
      <c r="B14" s="477" t="s">
        <v>522</v>
      </c>
      <c r="C14" s="531"/>
      <c r="D14" s="456"/>
      <c r="E14" s="747"/>
      <c r="F14" s="747"/>
      <c r="G14" s="747"/>
      <c r="H14" s="458">
        <f t="shared" si="2"/>
        <v>0</v>
      </c>
      <c r="I14" s="822"/>
      <c r="J14" s="458"/>
      <c r="K14" s="458"/>
      <c r="L14" s="458"/>
    </row>
    <row r="15" spans="1:12" s="61" customFormat="1" ht="12.2" customHeight="1" x14ac:dyDescent="0.2">
      <c r="A15" s="1355" t="s">
        <v>92</v>
      </c>
      <c r="B15" s="477" t="s">
        <v>523</v>
      </c>
      <c r="C15" s="531"/>
      <c r="D15" s="456"/>
      <c r="E15" s="747"/>
      <c r="F15" s="747"/>
      <c r="G15" s="747"/>
      <c r="H15" s="458">
        <f t="shared" si="2"/>
        <v>0</v>
      </c>
      <c r="I15" s="822"/>
      <c r="J15" s="458"/>
      <c r="K15" s="458"/>
      <c r="L15" s="458"/>
    </row>
    <row r="16" spans="1:12" s="61" customFormat="1" ht="12.2" customHeight="1" x14ac:dyDescent="0.2">
      <c r="A16" s="1355" t="s">
        <v>89</v>
      </c>
      <c r="B16" s="477" t="s">
        <v>524</v>
      </c>
      <c r="C16" s="531"/>
      <c r="D16" s="456"/>
      <c r="E16" s="747"/>
      <c r="F16" s="747"/>
      <c r="G16" s="747"/>
      <c r="H16" s="458">
        <f t="shared" si="2"/>
        <v>0</v>
      </c>
      <c r="I16" s="822"/>
      <c r="J16" s="458"/>
      <c r="K16" s="458"/>
      <c r="L16" s="458"/>
    </row>
    <row r="17" spans="1:12" s="61" customFormat="1" ht="12.2" customHeight="1" x14ac:dyDescent="0.2">
      <c r="A17" s="1355" t="s">
        <v>146</v>
      </c>
      <c r="B17" s="477" t="s">
        <v>188</v>
      </c>
      <c r="C17" s="531"/>
      <c r="D17" s="456"/>
      <c r="E17" s="747"/>
      <c r="F17" s="747"/>
      <c r="G17" s="747"/>
      <c r="H17" s="458">
        <f t="shared" si="2"/>
        <v>0</v>
      </c>
      <c r="I17" s="822"/>
      <c r="J17" s="458"/>
      <c r="K17" s="458"/>
      <c r="L17" s="458"/>
    </row>
    <row r="18" spans="1:12" s="61" customFormat="1" ht="12.2" customHeight="1" x14ac:dyDescent="0.2">
      <c r="A18" s="1356" t="s">
        <v>148</v>
      </c>
      <c r="B18" s="477" t="s">
        <v>270</v>
      </c>
      <c r="C18" s="531"/>
      <c r="D18" s="456"/>
      <c r="E18" s="747"/>
      <c r="F18" s="747"/>
      <c r="G18" s="747"/>
      <c r="H18" s="458">
        <f t="shared" si="2"/>
        <v>0</v>
      </c>
      <c r="I18" s="822"/>
      <c r="J18" s="458"/>
      <c r="K18" s="458"/>
      <c r="L18" s="458"/>
    </row>
    <row r="19" spans="1:12" s="30" customFormat="1" ht="12.2" customHeight="1" x14ac:dyDescent="0.2">
      <c r="A19" s="1356" t="s">
        <v>150</v>
      </c>
      <c r="B19" s="917" t="s">
        <v>271</v>
      </c>
      <c r="C19" s="531"/>
      <c r="D19" s="820"/>
      <c r="E19" s="748"/>
      <c r="F19" s="748"/>
      <c r="G19" s="748"/>
      <c r="H19" s="705">
        <f t="shared" si="2"/>
        <v>0</v>
      </c>
      <c r="I19" s="824"/>
      <c r="J19" s="705"/>
      <c r="K19" s="705"/>
      <c r="L19" s="705"/>
    </row>
    <row r="20" spans="1:12" s="30" customFormat="1" ht="12.2" customHeight="1" x14ac:dyDescent="0.2">
      <c r="A20" s="1358" t="s">
        <v>152</v>
      </c>
      <c r="B20" s="887" t="s">
        <v>597</v>
      </c>
      <c r="C20" s="531">
        <f>+C13+C14+C15+C16+C17+C18+C19</f>
        <v>0</v>
      </c>
      <c r="D20" s="864">
        <f t="shared" ref="D20:K20" si="3">+D13+D14+D15+D16+D17+D18+D19</f>
        <v>0</v>
      </c>
      <c r="E20" s="755">
        <f t="shared" si="3"/>
        <v>0</v>
      </c>
      <c r="F20" s="755">
        <f t="shared" si="3"/>
        <v>0</v>
      </c>
      <c r="G20" s="755">
        <f t="shared" si="3"/>
        <v>0</v>
      </c>
      <c r="H20" s="707">
        <f t="shared" si="2"/>
        <v>0</v>
      </c>
      <c r="I20" s="1046">
        <f t="shared" si="3"/>
        <v>0</v>
      </c>
      <c r="J20" s="707">
        <f t="shared" si="3"/>
        <v>0</v>
      </c>
      <c r="K20" s="707">
        <f t="shared" si="3"/>
        <v>0</v>
      </c>
      <c r="L20" s="707">
        <f t="shared" ref="L20" si="4">+L13+L14+L15+L16+L17+L18+L19</f>
        <v>0</v>
      </c>
    </row>
    <row r="21" spans="1:12" s="30" customFormat="1" ht="12.2" customHeight="1" x14ac:dyDescent="0.2">
      <c r="A21" s="11" t="s">
        <v>153</v>
      </c>
      <c r="B21" s="80" t="s">
        <v>158</v>
      </c>
      <c r="C21" s="140"/>
      <c r="D21" s="324"/>
      <c r="E21" s="746"/>
      <c r="F21" s="746"/>
      <c r="G21" s="746"/>
      <c r="H21" s="15">
        <f t="shared" si="2"/>
        <v>0</v>
      </c>
      <c r="I21" s="821"/>
      <c r="J21" s="15"/>
      <c r="K21" s="15"/>
      <c r="L21" s="15"/>
    </row>
    <row r="22" spans="1:12" s="30" customFormat="1" ht="12.2" customHeight="1" x14ac:dyDescent="0.2">
      <c r="A22" s="11" t="s">
        <v>155</v>
      </c>
      <c r="B22" s="477" t="s">
        <v>189</v>
      </c>
      <c r="C22" s="531"/>
      <c r="D22" s="456"/>
      <c r="E22" s="747"/>
      <c r="F22" s="747"/>
      <c r="G22" s="747"/>
      <c r="H22" s="458">
        <f t="shared" si="2"/>
        <v>0</v>
      </c>
      <c r="I22" s="822"/>
      <c r="J22" s="458"/>
      <c r="K22" s="458"/>
      <c r="L22" s="458"/>
    </row>
    <row r="23" spans="1:12" s="30" customFormat="1" ht="12.2" customHeight="1" x14ac:dyDescent="0.2">
      <c r="A23" s="11" t="s">
        <v>275</v>
      </c>
      <c r="B23" s="477" t="s">
        <v>190</v>
      </c>
      <c r="C23" s="531"/>
      <c r="D23" s="456"/>
      <c r="E23" s="747"/>
      <c r="F23" s="747"/>
      <c r="G23" s="747"/>
      <c r="H23" s="458">
        <f t="shared" si="2"/>
        <v>0</v>
      </c>
      <c r="I23" s="822"/>
      <c r="J23" s="458"/>
      <c r="K23" s="458"/>
      <c r="L23" s="458"/>
    </row>
    <row r="24" spans="1:12" s="30" customFormat="1" ht="12.2" customHeight="1" x14ac:dyDescent="0.2">
      <c r="A24" s="11" t="s">
        <v>569</v>
      </c>
      <c r="B24" s="477" t="s">
        <v>191</v>
      </c>
      <c r="C24" s="531"/>
      <c r="D24" s="456"/>
      <c r="E24" s="747"/>
      <c r="F24" s="747"/>
      <c r="G24" s="747"/>
      <c r="H24" s="458">
        <f t="shared" si="2"/>
        <v>0</v>
      </c>
      <c r="I24" s="822"/>
      <c r="J24" s="458"/>
      <c r="K24" s="458"/>
      <c r="L24" s="458"/>
    </row>
    <row r="25" spans="1:12" s="61" customFormat="1" ht="12.2" customHeight="1" thickBot="1" x14ac:dyDescent="0.25">
      <c r="A25" s="11" t="s">
        <v>570</v>
      </c>
      <c r="B25" s="661" t="s">
        <v>617</v>
      </c>
      <c r="C25" s="680"/>
      <c r="D25" s="820"/>
      <c r="E25" s="748"/>
      <c r="F25" s="748"/>
      <c r="G25" s="748"/>
      <c r="H25" s="705">
        <f t="shared" si="2"/>
        <v>0</v>
      </c>
      <c r="I25" s="824"/>
      <c r="J25" s="705"/>
      <c r="K25" s="705"/>
      <c r="L25" s="705"/>
    </row>
    <row r="26" spans="1:12" s="61" customFormat="1" ht="12.2" customHeight="1" thickBot="1" x14ac:dyDescent="0.25">
      <c r="A26" s="13" t="s">
        <v>13</v>
      </c>
      <c r="B26" s="79" t="s">
        <v>571</v>
      </c>
      <c r="C26" s="139">
        <f>+C27+C28+C29+C30</f>
        <v>0</v>
      </c>
      <c r="D26" s="326">
        <f t="shared" ref="D26:K26" si="5">+D27+D28+D29+D30</f>
        <v>0</v>
      </c>
      <c r="E26" s="745">
        <f t="shared" si="5"/>
        <v>0</v>
      </c>
      <c r="F26" s="745">
        <f t="shared" si="5"/>
        <v>0</v>
      </c>
      <c r="G26" s="745">
        <f t="shared" si="5"/>
        <v>0</v>
      </c>
      <c r="H26" s="32">
        <f t="shared" si="2"/>
        <v>0</v>
      </c>
      <c r="I26" s="823">
        <f t="shared" si="5"/>
        <v>0</v>
      </c>
      <c r="J26" s="32">
        <f t="shared" si="5"/>
        <v>0</v>
      </c>
      <c r="K26" s="32">
        <f t="shared" si="5"/>
        <v>0</v>
      </c>
      <c r="L26" s="32">
        <f t="shared" ref="L26" si="6">+L27+L28+L29+L30</f>
        <v>0</v>
      </c>
    </row>
    <row r="27" spans="1:12" s="61" customFormat="1" ht="12.2" customHeight="1" x14ac:dyDescent="0.2">
      <c r="A27" s="11" t="s">
        <v>93</v>
      </c>
      <c r="B27" s="916" t="s">
        <v>192</v>
      </c>
      <c r="C27" s="140"/>
      <c r="D27" s="324"/>
      <c r="E27" s="746"/>
      <c r="F27" s="746"/>
      <c r="G27" s="746"/>
      <c r="H27" s="15">
        <f t="shared" si="2"/>
        <v>0</v>
      </c>
      <c r="I27" s="821"/>
      <c r="J27" s="15"/>
      <c r="K27" s="15"/>
      <c r="L27" s="15"/>
    </row>
    <row r="28" spans="1:12" s="61" customFormat="1" ht="12.2" customHeight="1" x14ac:dyDescent="0.2">
      <c r="A28" s="1355" t="s">
        <v>94</v>
      </c>
      <c r="B28" s="917" t="s">
        <v>193</v>
      </c>
      <c r="C28" s="531"/>
      <c r="D28" s="456"/>
      <c r="E28" s="747"/>
      <c r="F28" s="747"/>
      <c r="G28" s="747"/>
      <c r="H28" s="458">
        <f t="shared" si="2"/>
        <v>0</v>
      </c>
      <c r="I28" s="822"/>
      <c r="J28" s="458"/>
      <c r="K28" s="458"/>
      <c r="L28" s="458"/>
    </row>
    <row r="29" spans="1:12" s="61" customFormat="1" ht="12.2" customHeight="1" x14ac:dyDescent="0.2">
      <c r="A29" s="1355" t="s">
        <v>95</v>
      </c>
      <c r="B29" s="917" t="s">
        <v>195</v>
      </c>
      <c r="C29" s="531"/>
      <c r="D29" s="456"/>
      <c r="E29" s="747"/>
      <c r="F29" s="747"/>
      <c r="G29" s="747"/>
      <c r="H29" s="458">
        <f t="shared" si="2"/>
        <v>0</v>
      </c>
      <c r="I29" s="822"/>
      <c r="J29" s="458"/>
      <c r="K29" s="458"/>
      <c r="L29" s="458"/>
    </row>
    <row r="30" spans="1:12" s="61" customFormat="1" ht="12.2" customHeight="1" x14ac:dyDescent="0.2">
      <c r="A30" s="1355" t="s">
        <v>96</v>
      </c>
      <c r="B30" s="917" t="s">
        <v>196</v>
      </c>
      <c r="C30" s="531"/>
      <c r="D30" s="456"/>
      <c r="E30" s="747"/>
      <c r="F30" s="747"/>
      <c r="G30" s="747"/>
      <c r="H30" s="458">
        <f t="shared" si="2"/>
        <v>0</v>
      </c>
      <c r="I30" s="822"/>
      <c r="J30" s="458"/>
      <c r="K30" s="458"/>
      <c r="L30" s="458"/>
    </row>
    <row r="31" spans="1:12" s="61" customFormat="1" ht="12.2" customHeight="1" thickBot="1" x14ac:dyDescent="0.25">
      <c r="A31" s="1356" t="s">
        <v>320</v>
      </c>
      <c r="B31" s="661" t="s">
        <v>272</v>
      </c>
      <c r="C31" s="680"/>
      <c r="D31" s="820"/>
      <c r="E31" s="748"/>
      <c r="F31" s="748"/>
      <c r="G31" s="748"/>
      <c r="H31" s="705">
        <f t="shared" si="2"/>
        <v>0</v>
      </c>
      <c r="I31" s="824"/>
      <c r="J31" s="705"/>
      <c r="K31" s="705"/>
      <c r="L31" s="705"/>
    </row>
    <row r="32" spans="1:12" s="61" customFormat="1" ht="12.2" customHeight="1" thickBot="1" x14ac:dyDescent="0.25">
      <c r="A32" s="13" t="s">
        <v>599</v>
      </c>
      <c r="B32" s="79" t="s">
        <v>572</v>
      </c>
      <c r="C32" s="1428">
        <f>C33+C35+C37+C38+C41</f>
        <v>638579529</v>
      </c>
      <c r="D32" s="327">
        <f t="shared" ref="D32:K32" si="7">D33+D35+D37+D38+D41</f>
        <v>654000768</v>
      </c>
      <c r="E32" s="712">
        <f t="shared" si="7"/>
        <v>0</v>
      </c>
      <c r="F32" s="712">
        <f t="shared" si="7"/>
        <v>0</v>
      </c>
      <c r="G32" s="712">
        <f t="shared" si="7"/>
        <v>0</v>
      </c>
      <c r="H32" s="81">
        <f t="shared" si="2"/>
        <v>15421239</v>
      </c>
      <c r="I32" s="831">
        <f t="shared" si="7"/>
        <v>0</v>
      </c>
      <c r="J32" s="81">
        <f t="shared" si="7"/>
        <v>0</v>
      </c>
      <c r="K32" s="81">
        <f t="shared" si="7"/>
        <v>0</v>
      </c>
      <c r="L32" s="81">
        <f t="shared" ref="L32" si="8">L33+L35+L37+L38+L41</f>
        <v>0</v>
      </c>
    </row>
    <row r="33" spans="1:12" s="61" customFormat="1" ht="12.2" customHeight="1" x14ac:dyDescent="0.2">
      <c r="A33" s="11" t="s">
        <v>97</v>
      </c>
      <c r="B33" s="916" t="s">
        <v>277</v>
      </c>
      <c r="C33" s="141">
        <f>C34</f>
        <v>638579529</v>
      </c>
      <c r="D33" s="345">
        <f>D34</f>
        <v>654000768</v>
      </c>
      <c r="E33" s="749">
        <f t="shared" ref="E33:K33" si="9">E34</f>
        <v>0</v>
      </c>
      <c r="F33" s="749">
        <f t="shared" si="9"/>
        <v>0</v>
      </c>
      <c r="G33" s="749">
        <f t="shared" si="9"/>
        <v>0</v>
      </c>
      <c r="H33" s="82">
        <f t="shared" si="2"/>
        <v>15421239</v>
      </c>
      <c r="I33" s="830">
        <f t="shared" si="9"/>
        <v>0</v>
      </c>
      <c r="J33" s="82">
        <f t="shared" si="9"/>
        <v>0</v>
      </c>
      <c r="K33" s="82">
        <f t="shared" si="9"/>
        <v>0</v>
      </c>
      <c r="L33" s="82">
        <f t="shared" ref="L33" si="10">L34</f>
        <v>0</v>
      </c>
    </row>
    <row r="34" spans="1:12" s="61" customFormat="1" ht="12.2" customHeight="1" x14ac:dyDescent="0.2">
      <c r="A34" s="1355" t="s">
        <v>573</v>
      </c>
      <c r="B34" s="917" t="s">
        <v>229</v>
      </c>
      <c r="C34" s="531">
        <v>638579529</v>
      </c>
      <c r="D34" s="456">
        <f>638579529+15421239</f>
        <v>654000768</v>
      </c>
      <c r="E34" s="747"/>
      <c r="F34" s="747"/>
      <c r="G34" s="747"/>
      <c r="H34" s="458">
        <f t="shared" si="2"/>
        <v>15421239</v>
      </c>
      <c r="I34" s="822"/>
      <c r="J34" s="458"/>
      <c r="K34" s="458"/>
      <c r="L34" s="458"/>
    </row>
    <row r="35" spans="1:12" s="61" customFormat="1" ht="12.2" customHeight="1" x14ac:dyDescent="0.2">
      <c r="A35" s="1355" t="s">
        <v>98</v>
      </c>
      <c r="B35" s="916" t="s">
        <v>278</v>
      </c>
      <c r="C35" s="531">
        <f>C36</f>
        <v>0</v>
      </c>
      <c r="D35" s="456">
        <f t="shared" ref="D35:K35" si="11">D36</f>
        <v>0</v>
      </c>
      <c r="E35" s="747">
        <f t="shared" si="11"/>
        <v>0</v>
      </c>
      <c r="F35" s="747">
        <f t="shared" si="11"/>
        <v>0</v>
      </c>
      <c r="G35" s="747">
        <f t="shared" si="11"/>
        <v>0</v>
      </c>
      <c r="H35" s="458">
        <f t="shared" si="2"/>
        <v>0</v>
      </c>
      <c r="I35" s="822">
        <f t="shared" si="11"/>
        <v>0</v>
      </c>
      <c r="J35" s="458">
        <f t="shared" si="11"/>
        <v>0</v>
      </c>
      <c r="K35" s="458">
        <f t="shared" si="11"/>
        <v>0</v>
      </c>
      <c r="L35" s="458">
        <f t="shared" ref="L35" si="12">L36</f>
        <v>0</v>
      </c>
    </row>
    <row r="36" spans="1:12" s="61" customFormat="1" ht="12.2" customHeight="1" x14ac:dyDescent="0.2">
      <c r="A36" s="1355" t="s">
        <v>574</v>
      </c>
      <c r="B36" s="917" t="s">
        <v>279</v>
      </c>
      <c r="C36" s="531"/>
      <c r="D36" s="456"/>
      <c r="E36" s="747"/>
      <c r="F36" s="747"/>
      <c r="G36" s="747"/>
      <c r="H36" s="458">
        <f t="shared" si="2"/>
        <v>0</v>
      </c>
      <c r="I36" s="822"/>
      <c r="J36" s="458"/>
      <c r="K36" s="458"/>
      <c r="L36" s="458"/>
    </row>
    <row r="37" spans="1:12" s="61" customFormat="1" ht="12.2" customHeight="1" x14ac:dyDescent="0.2">
      <c r="A37" s="1355" t="s">
        <v>105</v>
      </c>
      <c r="B37" s="917" t="s">
        <v>197</v>
      </c>
      <c r="C37" s="531"/>
      <c r="D37" s="456"/>
      <c r="E37" s="747"/>
      <c r="F37" s="747"/>
      <c r="G37" s="747"/>
      <c r="H37" s="458">
        <f t="shared" si="2"/>
        <v>0</v>
      </c>
      <c r="I37" s="822"/>
      <c r="J37" s="458"/>
      <c r="K37" s="458"/>
      <c r="L37" s="458"/>
    </row>
    <row r="38" spans="1:12" s="61" customFormat="1" ht="12.2" customHeight="1" x14ac:dyDescent="0.2">
      <c r="A38" s="1355" t="s">
        <v>194</v>
      </c>
      <c r="B38" s="917" t="s">
        <v>198</v>
      </c>
      <c r="C38" s="531">
        <f>SUM(C39:C40)</f>
        <v>0</v>
      </c>
      <c r="D38" s="456">
        <f t="shared" ref="D38:K38" si="13">SUM(D39:D40)</f>
        <v>0</v>
      </c>
      <c r="E38" s="747">
        <f t="shared" si="13"/>
        <v>0</v>
      </c>
      <c r="F38" s="747">
        <f t="shared" si="13"/>
        <v>0</v>
      </c>
      <c r="G38" s="747">
        <f t="shared" si="13"/>
        <v>0</v>
      </c>
      <c r="H38" s="458">
        <f t="shared" si="2"/>
        <v>0</v>
      </c>
      <c r="I38" s="822">
        <f t="shared" si="13"/>
        <v>0</v>
      </c>
      <c r="J38" s="458">
        <f t="shared" si="13"/>
        <v>0</v>
      </c>
      <c r="K38" s="458">
        <f t="shared" si="13"/>
        <v>0</v>
      </c>
      <c r="L38" s="458">
        <f t="shared" ref="L38" si="14">SUM(L39:L40)</f>
        <v>0</v>
      </c>
    </row>
    <row r="39" spans="1:12" s="61" customFormat="1" ht="12.2" customHeight="1" x14ac:dyDescent="0.2">
      <c r="A39" s="1356" t="s">
        <v>321</v>
      </c>
      <c r="B39" s="917" t="s">
        <v>230</v>
      </c>
      <c r="C39" s="680"/>
      <c r="D39" s="820"/>
      <c r="E39" s="748"/>
      <c r="F39" s="748"/>
      <c r="G39" s="748"/>
      <c r="H39" s="705">
        <f t="shared" si="2"/>
        <v>0</v>
      </c>
      <c r="I39" s="824"/>
      <c r="J39" s="705"/>
      <c r="K39" s="705"/>
      <c r="L39" s="705"/>
    </row>
    <row r="40" spans="1:12" s="61" customFormat="1" ht="12.2" customHeight="1" x14ac:dyDescent="0.2">
      <c r="A40" s="1356" t="s">
        <v>575</v>
      </c>
      <c r="B40" s="917" t="s">
        <v>671</v>
      </c>
      <c r="C40" s="680"/>
      <c r="D40" s="820"/>
      <c r="E40" s="748"/>
      <c r="F40" s="748"/>
      <c r="G40" s="748"/>
      <c r="H40" s="705">
        <f t="shared" si="2"/>
        <v>0</v>
      </c>
      <c r="I40" s="824"/>
      <c r="J40" s="705"/>
      <c r="K40" s="705"/>
      <c r="L40" s="705"/>
    </row>
    <row r="41" spans="1:12" s="61" customFormat="1" ht="12.2" customHeight="1" thickBot="1" x14ac:dyDescent="0.25">
      <c r="A41" s="1356" t="s">
        <v>576</v>
      </c>
      <c r="B41" s="661" t="s">
        <v>117</v>
      </c>
      <c r="C41" s="680"/>
      <c r="D41" s="820"/>
      <c r="E41" s="748"/>
      <c r="F41" s="748"/>
      <c r="G41" s="748"/>
      <c r="H41" s="705">
        <f t="shared" si="2"/>
        <v>0</v>
      </c>
      <c r="I41" s="824"/>
      <c r="J41" s="705"/>
      <c r="K41" s="705"/>
      <c r="L41" s="705"/>
    </row>
    <row r="42" spans="1:12" s="61" customFormat="1" ht="12.2" customHeight="1" thickBot="1" x14ac:dyDescent="0.25">
      <c r="A42" s="13" t="s">
        <v>15</v>
      </c>
      <c r="B42" s="79" t="s">
        <v>600</v>
      </c>
      <c r="C42" s="139">
        <f>SUM(C43:C53)</f>
        <v>0</v>
      </c>
      <c r="D42" s="326">
        <f t="shared" ref="D42:K42" si="15">SUM(D43:D53)</f>
        <v>0</v>
      </c>
      <c r="E42" s="745">
        <f t="shared" si="15"/>
        <v>0</v>
      </c>
      <c r="F42" s="745">
        <f t="shared" si="15"/>
        <v>0</v>
      </c>
      <c r="G42" s="745">
        <f t="shared" si="15"/>
        <v>0</v>
      </c>
      <c r="H42" s="32">
        <f t="shared" si="2"/>
        <v>0</v>
      </c>
      <c r="I42" s="823">
        <f t="shared" si="15"/>
        <v>0</v>
      </c>
      <c r="J42" s="32">
        <f t="shared" si="15"/>
        <v>0</v>
      </c>
      <c r="K42" s="32">
        <f t="shared" si="15"/>
        <v>0</v>
      </c>
      <c r="L42" s="32">
        <f t="shared" ref="L42" si="16">SUM(L43:L53)</f>
        <v>0</v>
      </c>
    </row>
    <row r="43" spans="1:12" s="61" customFormat="1" ht="12.2" customHeight="1" x14ac:dyDescent="0.2">
      <c r="A43" s="11" t="s">
        <v>99</v>
      </c>
      <c r="B43" s="916" t="s">
        <v>142</v>
      </c>
      <c r="C43" s="140"/>
      <c r="D43" s="324"/>
      <c r="E43" s="746"/>
      <c r="F43" s="746"/>
      <c r="G43" s="746"/>
      <c r="H43" s="15">
        <f t="shared" si="2"/>
        <v>0</v>
      </c>
      <c r="I43" s="821"/>
      <c r="J43" s="15"/>
      <c r="K43" s="15"/>
      <c r="L43" s="15"/>
    </row>
    <row r="44" spans="1:12" s="61" customFormat="1" ht="12.2" customHeight="1" x14ac:dyDescent="0.2">
      <c r="A44" s="1355" t="s">
        <v>100</v>
      </c>
      <c r="B44" s="917" t="s">
        <v>143</v>
      </c>
      <c r="C44" s="531"/>
      <c r="D44" s="456"/>
      <c r="E44" s="747"/>
      <c r="F44" s="747"/>
      <c r="G44" s="747"/>
      <c r="H44" s="458">
        <f t="shared" si="2"/>
        <v>0</v>
      </c>
      <c r="I44" s="822"/>
      <c r="J44" s="458"/>
      <c r="K44" s="458"/>
      <c r="L44" s="458"/>
    </row>
    <row r="45" spans="1:12" s="61" customFormat="1" ht="12.2" customHeight="1" x14ac:dyDescent="0.2">
      <c r="A45" s="1355" t="s">
        <v>163</v>
      </c>
      <c r="B45" s="917" t="s">
        <v>273</v>
      </c>
      <c r="C45" s="531"/>
      <c r="D45" s="456"/>
      <c r="E45" s="747"/>
      <c r="F45" s="747"/>
      <c r="G45" s="747"/>
      <c r="H45" s="458">
        <f t="shared" si="2"/>
        <v>0</v>
      </c>
      <c r="I45" s="822"/>
      <c r="J45" s="458"/>
      <c r="K45" s="458"/>
      <c r="L45" s="458"/>
    </row>
    <row r="46" spans="1:12" s="61" customFormat="1" ht="12.2" customHeight="1" x14ac:dyDescent="0.2">
      <c r="A46" s="1355" t="s">
        <v>199</v>
      </c>
      <c r="B46" s="917" t="s">
        <v>145</v>
      </c>
      <c r="C46" s="531"/>
      <c r="D46" s="456"/>
      <c r="E46" s="747"/>
      <c r="F46" s="747"/>
      <c r="G46" s="747"/>
      <c r="H46" s="458">
        <f t="shared" si="2"/>
        <v>0</v>
      </c>
      <c r="I46" s="822"/>
      <c r="J46" s="458"/>
      <c r="K46" s="458"/>
      <c r="L46" s="458"/>
    </row>
    <row r="47" spans="1:12" s="61" customFormat="1" ht="12.2" customHeight="1" x14ac:dyDescent="0.2">
      <c r="A47" s="1355" t="s">
        <v>281</v>
      </c>
      <c r="B47" s="917" t="s">
        <v>147</v>
      </c>
      <c r="C47" s="531"/>
      <c r="D47" s="456"/>
      <c r="E47" s="747"/>
      <c r="F47" s="747"/>
      <c r="G47" s="747"/>
      <c r="H47" s="458">
        <f t="shared" si="2"/>
        <v>0</v>
      </c>
      <c r="I47" s="822"/>
      <c r="J47" s="458"/>
      <c r="K47" s="458"/>
      <c r="L47" s="458"/>
    </row>
    <row r="48" spans="1:12" s="61" customFormat="1" ht="12.2" customHeight="1" x14ac:dyDescent="0.2">
      <c r="A48" s="1355" t="s">
        <v>577</v>
      </c>
      <c r="B48" s="917" t="s">
        <v>202</v>
      </c>
      <c r="C48" s="531"/>
      <c r="D48" s="456"/>
      <c r="E48" s="747"/>
      <c r="F48" s="747"/>
      <c r="G48" s="747"/>
      <c r="H48" s="458">
        <f t="shared" si="2"/>
        <v>0</v>
      </c>
      <c r="I48" s="822"/>
      <c r="J48" s="458"/>
      <c r="K48" s="458"/>
      <c r="L48" s="458"/>
    </row>
    <row r="49" spans="1:12" s="61" customFormat="1" ht="12.2" customHeight="1" x14ac:dyDescent="0.2">
      <c r="A49" s="1355" t="s">
        <v>578</v>
      </c>
      <c r="B49" s="917" t="s">
        <v>203</v>
      </c>
      <c r="C49" s="531"/>
      <c r="D49" s="456"/>
      <c r="E49" s="747"/>
      <c r="F49" s="747"/>
      <c r="G49" s="747"/>
      <c r="H49" s="458">
        <f t="shared" si="2"/>
        <v>0</v>
      </c>
      <c r="I49" s="822"/>
      <c r="J49" s="458"/>
      <c r="K49" s="458"/>
      <c r="L49" s="458"/>
    </row>
    <row r="50" spans="1:12" s="61" customFormat="1" ht="12.2" customHeight="1" x14ac:dyDescent="0.2">
      <c r="A50" s="1355" t="s">
        <v>579</v>
      </c>
      <c r="B50" s="917" t="s">
        <v>301</v>
      </c>
      <c r="C50" s="531"/>
      <c r="D50" s="456"/>
      <c r="E50" s="747"/>
      <c r="F50" s="747"/>
      <c r="G50" s="747"/>
      <c r="H50" s="458">
        <f t="shared" si="2"/>
        <v>0</v>
      </c>
      <c r="I50" s="822"/>
      <c r="J50" s="458"/>
      <c r="K50" s="458"/>
      <c r="L50" s="458"/>
    </row>
    <row r="51" spans="1:12" s="61" customFormat="1" ht="12.2" customHeight="1" x14ac:dyDescent="0.2">
      <c r="A51" s="1355" t="s">
        <v>580</v>
      </c>
      <c r="B51" s="917" t="s">
        <v>154</v>
      </c>
      <c r="C51" s="532"/>
      <c r="D51" s="457"/>
      <c r="E51" s="752"/>
      <c r="F51" s="752"/>
      <c r="G51" s="752"/>
      <c r="H51" s="459">
        <f t="shared" si="2"/>
        <v>0</v>
      </c>
      <c r="I51" s="868"/>
      <c r="J51" s="459"/>
      <c r="K51" s="459"/>
      <c r="L51" s="459"/>
    </row>
    <row r="52" spans="1:12" s="61" customFormat="1" ht="12.2" customHeight="1" x14ac:dyDescent="0.2">
      <c r="A52" s="1356" t="s">
        <v>581</v>
      </c>
      <c r="B52" s="661" t="s">
        <v>274</v>
      </c>
      <c r="C52" s="1429"/>
      <c r="D52" s="863"/>
      <c r="E52" s="750"/>
      <c r="F52" s="750"/>
      <c r="G52" s="750"/>
      <c r="H52" s="706">
        <f t="shared" si="2"/>
        <v>0</v>
      </c>
      <c r="I52" s="869"/>
      <c r="J52" s="706"/>
      <c r="K52" s="706"/>
      <c r="L52" s="706"/>
    </row>
    <row r="53" spans="1:12" s="61" customFormat="1" ht="12.2" customHeight="1" thickBot="1" x14ac:dyDescent="0.25">
      <c r="A53" s="1356" t="s">
        <v>582</v>
      </c>
      <c r="B53" s="661" t="s">
        <v>156</v>
      </c>
      <c r="C53" s="1429"/>
      <c r="D53" s="863"/>
      <c r="E53" s="750"/>
      <c r="F53" s="750"/>
      <c r="G53" s="750"/>
      <c r="H53" s="706">
        <f t="shared" si="2"/>
        <v>0</v>
      </c>
      <c r="I53" s="869"/>
      <c r="J53" s="706"/>
      <c r="K53" s="706"/>
      <c r="L53" s="706"/>
    </row>
    <row r="54" spans="1:12" s="61" customFormat="1" ht="12.2" customHeight="1" thickBot="1" x14ac:dyDescent="0.25">
      <c r="A54" s="13" t="s">
        <v>16</v>
      </c>
      <c r="B54" s="79" t="s">
        <v>583</v>
      </c>
      <c r="C54" s="139">
        <f>SUM(C55:C59)</f>
        <v>0</v>
      </c>
      <c r="D54" s="326">
        <f t="shared" ref="D54:K54" si="17">SUM(D55:D59)</f>
        <v>0</v>
      </c>
      <c r="E54" s="745">
        <f t="shared" si="17"/>
        <v>0</v>
      </c>
      <c r="F54" s="745">
        <f t="shared" si="17"/>
        <v>0</v>
      </c>
      <c r="G54" s="745">
        <f t="shared" si="17"/>
        <v>0</v>
      </c>
      <c r="H54" s="32">
        <f t="shared" si="2"/>
        <v>0</v>
      </c>
      <c r="I54" s="823">
        <f t="shared" si="17"/>
        <v>0</v>
      </c>
      <c r="J54" s="32">
        <f t="shared" si="17"/>
        <v>0</v>
      </c>
      <c r="K54" s="32">
        <f t="shared" si="17"/>
        <v>0</v>
      </c>
      <c r="L54" s="32">
        <f t="shared" ref="L54" si="18">SUM(L55:L59)</f>
        <v>0</v>
      </c>
    </row>
    <row r="55" spans="1:12" s="61" customFormat="1" ht="12.2" customHeight="1" x14ac:dyDescent="0.2">
      <c r="A55" s="11" t="s">
        <v>88</v>
      </c>
      <c r="B55" s="916" t="s">
        <v>166</v>
      </c>
      <c r="C55" s="142"/>
      <c r="D55" s="346"/>
      <c r="E55" s="751"/>
      <c r="F55" s="751"/>
      <c r="G55" s="751"/>
      <c r="H55" s="27">
        <f t="shared" si="2"/>
        <v>0</v>
      </c>
      <c r="I55" s="870"/>
      <c r="J55" s="27"/>
      <c r="K55" s="27"/>
      <c r="L55" s="27"/>
    </row>
    <row r="56" spans="1:12" s="61" customFormat="1" ht="12.2" customHeight="1" x14ac:dyDescent="0.2">
      <c r="A56" s="1355" t="s">
        <v>101</v>
      </c>
      <c r="B56" s="917" t="s">
        <v>167</v>
      </c>
      <c r="C56" s="532"/>
      <c r="D56" s="457"/>
      <c r="E56" s="752"/>
      <c r="F56" s="752"/>
      <c r="G56" s="752"/>
      <c r="H56" s="459">
        <f t="shared" si="2"/>
        <v>0</v>
      </c>
      <c r="I56" s="868"/>
      <c r="J56" s="459"/>
      <c r="K56" s="459"/>
      <c r="L56" s="459"/>
    </row>
    <row r="57" spans="1:12" s="61" customFormat="1" ht="12.2" customHeight="1" x14ac:dyDescent="0.2">
      <c r="A57" s="1355" t="s">
        <v>102</v>
      </c>
      <c r="B57" s="917" t="s">
        <v>168</v>
      </c>
      <c r="C57" s="532"/>
      <c r="D57" s="457"/>
      <c r="E57" s="752"/>
      <c r="F57" s="752"/>
      <c r="G57" s="752"/>
      <c r="H57" s="459">
        <f t="shared" si="2"/>
        <v>0</v>
      </c>
      <c r="I57" s="868"/>
      <c r="J57" s="459"/>
      <c r="K57" s="459"/>
      <c r="L57" s="459"/>
    </row>
    <row r="58" spans="1:12" s="61" customFormat="1" ht="12.2" customHeight="1" x14ac:dyDescent="0.2">
      <c r="A58" s="1355" t="s">
        <v>200</v>
      </c>
      <c r="B58" s="917" t="s">
        <v>206</v>
      </c>
      <c r="C58" s="532"/>
      <c r="D58" s="457"/>
      <c r="E58" s="752"/>
      <c r="F58" s="752"/>
      <c r="G58" s="752"/>
      <c r="H58" s="459">
        <f t="shared" si="2"/>
        <v>0</v>
      </c>
      <c r="I58" s="868"/>
      <c r="J58" s="459"/>
      <c r="K58" s="459"/>
      <c r="L58" s="459"/>
    </row>
    <row r="59" spans="1:12" s="61" customFormat="1" ht="12.2" customHeight="1" thickBot="1" x14ac:dyDescent="0.25">
      <c r="A59" s="1356" t="s">
        <v>201</v>
      </c>
      <c r="B59" s="661" t="s">
        <v>208</v>
      </c>
      <c r="C59" s="1429"/>
      <c r="D59" s="863"/>
      <c r="E59" s="750"/>
      <c r="F59" s="750"/>
      <c r="G59" s="750"/>
      <c r="H59" s="706">
        <f t="shared" si="2"/>
        <v>0</v>
      </c>
      <c r="I59" s="869"/>
      <c r="J59" s="706"/>
      <c r="K59" s="706"/>
      <c r="L59" s="706"/>
    </row>
    <row r="60" spans="1:12" s="61" customFormat="1" ht="12.2" customHeight="1" thickBot="1" x14ac:dyDescent="0.25">
      <c r="A60" s="13" t="s">
        <v>17</v>
      </c>
      <c r="B60" s="79" t="s">
        <v>601</v>
      </c>
      <c r="C60" s="139">
        <f>SUM(C61:C62)</f>
        <v>0</v>
      </c>
      <c r="D60" s="326">
        <f t="shared" ref="D60:K60" si="19">SUM(D61:D62)</f>
        <v>0</v>
      </c>
      <c r="E60" s="745">
        <f t="shared" si="19"/>
        <v>0</v>
      </c>
      <c r="F60" s="745">
        <f t="shared" si="19"/>
        <v>0</v>
      </c>
      <c r="G60" s="745">
        <f t="shared" si="19"/>
        <v>0</v>
      </c>
      <c r="H60" s="32">
        <f t="shared" si="2"/>
        <v>0</v>
      </c>
      <c r="I60" s="823">
        <f t="shared" si="19"/>
        <v>0</v>
      </c>
      <c r="J60" s="32">
        <f t="shared" si="19"/>
        <v>0</v>
      </c>
      <c r="K60" s="32">
        <f t="shared" si="19"/>
        <v>0</v>
      </c>
      <c r="L60" s="32">
        <f t="shared" ref="L60" si="20">SUM(L61:L62)</f>
        <v>0</v>
      </c>
    </row>
    <row r="61" spans="1:12" s="61" customFormat="1" ht="12.2" customHeight="1" x14ac:dyDescent="0.2">
      <c r="A61" s="1355" t="s">
        <v>103</v>
      </c>
      <c r="B61" s="917" t="s">
        <v>209</v>
      </c>
      <c r="C61" s="531"/>
      <c r="D61" s="456"/>
      <c r="E61" s="747"/>
      <c r="F61" s="747"/>
      <c r="G61" s="747"/>
      <c r="H61" s="458">
        <f t="shared" si="2"/>
        <v>0</v>
      </c>
      <c r="I61" s="822"/>
      <c r="J61" s="458"/>
      <c r="K61" s="458"/>
      <c r="L61" s="458"/>
    </row>
    <row r="62" spans="1:12" s="61" customFormat="1" ht="12.2" customHeight="1" x14ac:dyDescent="0.2">
      <c r="A62" s="1355" t="s">
        <v>104</v>
      </c>
      <c r="B62" s="917" t="s">
        <v>210</v>
      </c>
      <c r="C62" s="531"/>
      <c r="D62" s="456"/>
      <c r="E62" s="747"/>
      <c r="F62" s="747"/>
      <c r="G62" s="747"/>
      <c r="H62" s="458">
        <f t="shared" si="2"/>
        <v>0</v>
      </c>
      <c r="I62" s="822"/>
      <c r="J62" s="458"/>
      <c r="K62" s="458"/>
      <c r="L62" s="458"/>
    </row>
    <row r="63" spans="1:12" s="61" customFormat="1" ht="12.2" customHeight="1" thickBot="1" x14ac:dyDescent="0.25">
      <c r="A63" s="1356" t="s">
        <v>584</v>
      </c>
      <c r="B63" s="661" t="s">
        <v>616</v>
      </c>
      <c r="C63" s="680"/>
      <c r="D63" s="820"/>
      <c r="E63" s="748"/>
      <c r="F63" s="748"/>
      <c r="G63" s="748"/>
      <c r="H63" s="705">
        <f t="shared" si="2"/>
        <v>0</v>
      </c>
      <c r="I63" s="824"/>
      <c r="J63" s="705"/>
      <c r="K63" s="705"/>
      <c r="L63" s="705"/>
    </row>
    <row r="64" spans="1:12" s="61" customFormat="1" ht="12.2" customHeight="1" thickBot="1" x14ac:dyDescent="0.25">
      <c r="A64" s="13" t="s">
        <v>18</v>
      </c>
      <c r="B64" s="479" t="s">
        <v>378</v>
      </c>
      <c r="C64" s="139">
        <f>SUM(C65:C66)</f>
        <v>0</v>
      </c>
      <c r="D64" s="326">
        <f t="shared" ref="D64:K64" si="21">SUM(D65:D66)</f>
        <v>0</v>
      </c>
      <c r="E64" s="745">
        <f t="shared" si="21"/>
        <v>0</v>
      </c>
      <c r="F64" s="745">
        <f t="shared" si="21"/>
        <v>0</v>
      </c>
      <c r="G64" s="745">
        <f t="shared" si="21"/>
        <v>0</v>
      </c>
      <c r="H64" s="32">
        <f t="shared" si="2"/>
        <v>0</v>
      </c>
      <c r="I64" s="823">
        <f t="shared" si="21"/>
        <v>0</v>
      </c>
      <c r="J64" s="32">
        <f t="shared" si="21"/>
        <v>0</v>
      </c>
      <c r="K64" s="32">
        <f t="shared" si="21"/>
        <v>0</v>
      </c>
      <c r="L64" s="32">
        <f t="shared" ref="L64" si="22">SUM(L65:L66)</f>
        <v>0</v>
      </c>
    </row>
    <row r="65" spans="1:12" s="61" customFormat="1" ht="12.2" customHeight="1" x14ac:dyDescent="0.2">
      <c r="A65" s="11" t="s">
        <v>106</v>
      </c>
      <c r="B65" s="917" t="s">
        <v>211</v>
      </c>
      <c r="C65" s="532"/>
      <c r="D65" s="457"/>
      <c r="E65" s="752"/>
      <c r="F65" s="752"/>
      <c r="G65" s="752"/>
      <c r="H65" s="459">
        <f t="shared" si="2"/>
        <v>0</v>
      </c>
      <c r="I65" s="868"/>
      <c r="J65" s="459"/>
      <c r="K65" s="459"/>
      <c r="L65" s="459"/>
    </row>
    <row r="66" spans="1:12" s="61" customFormat="1" ht="12.2" customHeight="1" x14ac:dyDescent="0.2">
      <c r="A66" s="1355" t="s">
        <v>107</v>
      </c>
      <c r="B66" s="917" t="s">
        <v>212</v>
      </c>
      <c r="C66" s="532"/>
      <c r="D66" s="457"/>
      <c r="E66" s="752"/>
      <c r="F66" s="752"/>
      <c r="G66" s="752"/>
      <c r="H66" s="459">
        <f t="shared" si="2"/>
        <v>0</v>
      </c>
      <c r="I66" s="868"/>
      <c r="J66" s="459"/>
      <c r="K66" s="459"/>
      <c r="L66" s="459"/>
    </row>
    <row r="67" spans="1:12" s="61" customFormat="1" ht="12.2" customHeight="1" thickBot="1" x14ac:dyDescent="0.25">
      <c r="A67" s="301" t="s">
        <v>322</v>
      </c>
      <c r="B67" s="918" t="s">
        <v>366</v>
      </c>
      <c r="C67" s="532"/>
      <c r="D67" s="457"/>
      <c r="E67" s="752"/>
      <c r="F67" s="752"/>
      <c r="G67" s="752"/>
      <c r="H67" s="459">
        <f t="shared" si="2"/>
        <v>0</v>
      </c>
      <c r="I67" s="868"/>
      <c r="J67" s="459"/>
      <c r="K67" s="459"/>
      <c r="L67" s="459"/>
    </row>
    <row r="68" spans="1:12" s="61" customFormat="1" ht="12.2" customHeight="1" thickBot="1" x14ac:dyDescent="0.25">
      <c r="A68" s="480" t="s">
        <v>19</v>
      </c>
      <c r="B68" s="919" t="s">
        <v>602</v>
      </c>
      <c r="C68" s="1428">
        <f>+C12+C26+C32+C42+C54+C60+C64</f>
        <v>638579529</v>
      </c>
      <c r="D68" s="327">
        <f t="shared" ref="D68:K68" si="23">+D12+D26+D32+D42+D54+D60+D64</f>
        <v>654000768</v>
      </c>
      <c r="E68" s="712">
        <f t="shared" si="23"/>
        <v>0</v>
      </c>
      <c r="F68" s="712">
        <f t="shared" si="23"/>
        <v>0</v>
      </c>
      <c r="G68" s="712">
        <f t="shared" si="23"/>
        <v>0</v>
      </c>
      <c r="H68" s="81">
        <f t="shared" si="2"/>
        <v>15421239</v>
      </c>
      <c r="I68" s="831">
        <f t="shared" si="23"/>
        <v>0</v>
      </c>
      <c r="J68" s="81">
        <f t="shared" si="23"/>
        <v>0</v>
      </c>
      <c r="K68" s="81">
        <f t="shared" si="23"/>
        <v>0</v>
      </c>
      <c r="L68" s="81">
        <f t="shared" ref="L68" si="24">+L12+L20+L26+L32+L42+L54+L60+L64</f>
        <v>0</v>
      </c>
    </row>
    <row r="69" spans="1:12" s="61" customFormat="1" ht="12.2" customHeight="1" thickBot="1" x14ac:dyDescent="0.25">
      <c r="A69" s="70" t="s">
        <v>20</v>
      </c>
      <c r="B69" s="479" t="s">
        <v>603</v>
      </c>
      <c r="C69" s="139">
        <f>SUM(C70:C72)</f>
        <v>0</v>
      </c>
      <c r="D69" s="326">
        <f t="shared" ref="D69:K69" si="25">SUM(D70:D72)</f>
        <v>0</v>
      </c>
      <c r="E69" s="745">
        <f t="shared" si="25"/>
        <v>0</v>
      </c>
      <c r="F69" s="745">
        <f t="shared" si="25"/>
        <v>0</v>
      </c>
      <c r="G69" s="745">
        <f t="shared" si="25"/>
        <v>0</v>
      </c>
      <c r="H69" s="32">
        <f t="shared" si="2"/>
        <v>0</v>
      </c>
      <c r="I69" s="823">
        <f t="shared" si="25"/>
        <v>0</v>
      </c>
      <c r="J69" s="32">
        <f t="shared" si="25"/>
        <v>0</v>
      </c>
      <c r="K69" s="32">
        <f t="shared" si="25"/>
        <v>0</v>
      </c>
      <c r="L69" s="32">
        <f t="shared" ref="L69" si="26">SUM(L70:L72)</f>
        <v>0</v>
      </c>
    </row>
    <row r="70" spans="1:12" s="61" customFormat="1" ht="12.2" customHeight="1" x14ac:dyDescent="0.2">
      <c r="A70" s="11" t="s">
        <v>170</v>
      </c>
      <c r="B70" s="916" t="s">
        <v>214</v>
      </c>
      <c r="C70" s="532"/>
      <c r="D70" s="457"/>
      <c r="E70" s="752"/>
      <c r="F70" s="752"/>
      <c r="G70" s="752"/>
      <c r="H70" s="459">
        <f t="shared" si="2"/>
        <v>0</v>
      </c>
      <c r="I70" s="868"/>
      <c r="J70" s="459"/>
      <c r="K70" s="459"/>
      <c r="L70" s="459"/>
    </row>
    <row r="71" spans="1:12" s="61" customFormat="1" ht="12.2" customHeight="1" x14ac:dyDescent="0.2">
      <c r="A71" s="1355" t="s">
        <v>171</v>
      </c>
      <c r="B71" s="917" t="s">
        <v>323</v>
      </c>
      <c r="C71" s="532"/>
      <c r="D71" s="457"/>
      <c r="E71" s="752"/>
      <c r="F71" s="752"/>
      <c r="G71" s="752"/>
      <c r="H71" s="459">
        <f t="shared" si="2"/>
        <v>0</v>
      </c>
      <c r="I71" s="868"/>
      <c r="J71" s="459"/>
      <c r="K71" s="459"/>
      <c r="L71" s="459"/>
    </row>
    <row r="72" spans="1:12" s="61" customFormat="1" ht="12.2" customHeight="1" thickBot="1" x14ac:dyDescent="0.25">
      <c r="A72" s="1356" t="s">
        <v>172</v>
      </c>
      <c r="B72" s="917" t="s">
        <v>504</v>
      </c>
      <c r="C72" s="532"/>
      <c r="D72" s="457"/>
      <c r="E72" s="752"/>
      <c r="F72" s="752"/>
      <c r="G72" s="752"/>
      <c r="H72" s="459">
        <f t="shared" si="2"/>
        <v>0</v>
      </c>
      <c r="I72" s="868"/>
      <c r="J72" s="459"/>
      <c r="K72" s="459"/>
      <c r="L72" s="459"/>
    </row>
    <row r="73" spans="1:12" s="61" customFormat="1" ht="12.2" customHeight="1" thickBot="1" x14ac:dyDescent="0.25">
      <c r="A73" s="70" t="s">
        <v>21</v>
      </c>
      <c r="B73" s="479" t="s">
        <v>585</v>
      </c>
      <c r="C73" s="139">
        <f>SUM(C74:C76)</f>
        <v>0</v>
      </c>
      <c r="D73" s="326">
        <f t="shared" ref="D73:K73" si="27">SUM(D74:D76)</f>
        <v>0</v>
      </c>
      <c r="E73" s="745">
        <f t="shared" si="27"/>
        <v>0</v>
      </c>
      <c r="F73" s="745">
        <f t="shared" si="27"/>
        <v>0</v>
      </c>
      <c r="G73" s="745">
        <f t="shared" si="27"/>
        <v>0</v>
      </c>
      <c r="H73" s="32">
        <f t="shared" si="2"/>
        <v>0</v>
      </c>
      <c r="I73" s="823">
        <f t="shared" si="27"/>
        <v>0</v>
      </c>
      <c r="J73" s="32">
        <f t="shared" si="27"/>
        <v>0</v>
      </c>
      <c r="K73" s="32">
        <f t="shared" si="27"/>
        <v>0</v>
      </c>
      <c r="L73" s="32">
        <f t="shared" ref="L73" si="28">SUM(L74:L76)</f>
        <v>0</v>
      </c>
    </row>
    <row r="74" spans="1:12" s="61" customFormat="1" ht="12.2" customHeight="1" x14ac:dyDescent="0.2">
      <c r="A74" s="11" t="s">
        <v>213</v>
      </c>
      <c r="B74" s="916" t="s">
        <v>217</v>
      </c>
      <c r="C74" s="532"/>
      <c r="D74" s="457"/>
      <c r="E74" s="752"/>
      <c r="F74" s="752"/>
      <c r="G74" s="752"/>
      <c r="H74" s="459">
        <f t="shared" si="2"/>
        <v>0</v>
      </c>
      <c r="I74" s="868"/>
      <c r="J74" s="459"/>
      <c r="K74" s="459"/>
      <c r="L74" s="459"/>
    </row>
    <row r="75" spans="1:12" s="61" customFormat="1" ht="12.2" customHeight="1" x14ac:dyDescent="0.2">
      <c r="A75" s="11" t="s">
        <v>614</v>
      </c>
      <c r="B75" s="916" t="s">
        <v>388</v>
      </c>
      <c r="C75" s="532"/>
      <c r="D75" s="457"/>
      <c r="E75" s="752"/>
      <c r="F75" s="752"/>
      <c r="G75" s="752"/>
      <c r="H75" s="459">
        <f t="shared" si="2"/>
        <v>0</v>
      </c>
      <c r="I75" s="868"/>
      <c r="J75" s="459"/>
      <c r="K75" s="459"/>
      <c r="L75" s="459"/>
    </row>
    <row r="76" spans="1:12" s="61" customFormat="1" ht="12.2" customHeight="1" thickBot="1" x14ac:dyDescent="0.25">
      <c r="A76" s="1355" t="s">
        <v>215</v>
      </c>
      <c r="B76" s="917" t="s">
        <v>525</v>
      </c>
      <c r="C76" s="532"/>
      <c r="D76" s="457"/>
      <c r="E76" s="752"/>
      <c r="F76" s="752"/>
      <c r="G76" s="752"/>
      <c r="H76" s="459">
        <f t="shared" si="2"/>
        <v>0</v>
      </c>
      <c r="I76" s="868"/>
      <c r="J76" s="459"/>
      <c r="K76" s="459"/>
      <c r="L76" s="459"/>
    </row>
    <row r="77" spans="1:12" s="61" customFormat="1" ht="12.2" customHeight="1" thickBot="1" x14ac:dyDescent="0.25">
      <c r="A77" s="70" t="s">
        <v>22</v>
      </c>
      <c r="B77" s="479" t="s">
        <v>586</v>
      </c>
      <c r="C77" s="139">
        <f>SUM(C78:C79)</f>
        <v>0</v>
      </c>
      <c r="D77" s="326">
        <f t="shared" ref="D77:K77" si="29">SUM(D78:D79)</f>
        <v>0</v>
      </c>
      <c r="E77" s="745">
        <f t="shared" si="29"/>
        <v>0</v>
      </c>
      <c r="F77" s="745">
        <f t="shared" si="29"/>
        <v>0</v>
      </c>
      <c r="G77" s="745">
        <f t="shared" si="29"/>
        <v>0</v>
      </c>
      <c r="H77" s="32">
        <f t="shared" ref="H77:H85" si="30">+D77-C77</f>
        <v>0</v>
      </c>
      <c r="I77" s="823">
        <f t="shared" si="29"/>
        <v>0</v>
      </c>
      <c r="J77" s="32">
        <f t="shared" si="29"/>
        <v>0</v>
      </c>
      <c r="K77" s="32">
        <f t="shared" si="29"/>
        <v>0</v>
      </c>
      <c r="L77" s="32">
        <f t="shared" ref="L77" si="31">SUM(L78:L79)</f>
        <v>0</v>
      </c>
    </row>
    <row r="78" spans="1:12" s="61" customFormat="1" ht="12.2" customHeight="1" x14ac:dyDescent="0.2">
      <c r="A78" s="11" t="s">
        <v>216</v>
      </c>
      <c r="B78" s="66" t="s">
        <v>367</v>
      </c>
      <c r="C78" s="532"/>
      <c r="D78" s="457"/>
      <c r="E78" s="752"/>
      <c r="F78" s="752"/>
      <c r="G78" s="752"/>
      <c r="H78" s="459">
        <f t="shared" si="30"/>
        <v>0</v>
      </c>
      <c r="I78" s="868"/>
      <c r="J78" s="459"/>
      <c r="K78" s="459"/>
      <c r="L78" s="459"/>
    </row>
    <row r="79" spans="1:12" s="61" customFormat="1" ht="12.2" customHeight="1" thickBot="1" x14ac:dyDescent="0.25">
      <c r="A79" s="1356" t="s">
        <v>218</v>
      </c>
      <c r="B79" s="66" t="s">
        <v>368</v>
      </c>
      <c r="C79" s="532"/>
      <c r="D79" s="457"/>
      <c r="E79" s="752"/>
      <c r="F79" s="752"/>
      <c r="G79" s="752"/>
      <c r="H79" s="459">
        <f t="shared" si="30"/>
        <v>0</v>
      </c>
      <c r="I79" s="868"/>
      <c r="J79" s="459"/>
      <c r="K79" s="459"/>
      <c r="L79" s="459"/>
    </row>
    <row r="80" spans="1:12" s="30" customFormat="1" ht="12.2" customHeight="1" thickBot="1" x14ac:dyDescent="0.25">
      <c r="A80" s="70" t="s">
        <v>23</v>
      </c>
      <c r="B80" s="479" t="s">
        <v>587</v>
      </c>
      <c r="C80" s="139">
        <f>SUM(C81:C83)</f>
        <v>0</v>
      </c>
      <c r="D80" s="326">
        <f t="shared" ref="D80:K80" si="32">SUM(D81:D83)</f>
        <v>0</v>
      </c>
      <c r="E80" s="745">
        <f t="shared" si="32"/>
        <v>0</v>
      </c>
      <c r="F80" s="745">
        <f t="shared" si="32"/>
        <v>0</v>
      </c>
      <c r="G80" s="745">
        <f t="shared" si="32"/>
        <v>0</v>
      </c>
      <c r="H80" s="32">
        <f t="shared" si="30"/>
        <v>0</v>
      </c>
      <c r="I80" s="823">
        <f t="shared" si="32"/>
        <v>0</v>
      </c>
      <c r="J80" s="32">
        <f t="shared" si="32"/>
        <v>0</v>
      </c>
      <c r="K80" s="32">
        <f t="shared" si="32"/>
        <v>0</v>
      </c>
      <c r="L80" s="32">
        <f t="shared" ref="L80" si="33">SUM(L81:L83)</f>
        <v>0</v>
      </c>
    </row>
    <row r="81" spans="1:16" s="61" customFormat="1" ht="12.2" customHeight="1" x14ac:dyDescent="0.2">
      <c r="A81" s="11" t="s">
        <v>219</v>
      </c>
      <c r="B81" s="916" t="s">
        <v>302</v>
      </c>
      <c r="C81" s="532"/>
      <c r="D81" s="457"/>
      <c r="E81" s="752"/>
      <c r="F81" s="752"/>
      <c r="G81" s="752"/>
      <c r="H81" s="459">
        <f t="shared" si="30"/>
        <v>0</v>
      </c>
      <c r="I81" s="868"/>
      <c r="J81" s="459"/>
      <c r="K81" s="459"/>
      <c r="L81" s="459"/>
    </row>
    <row r="82" spans="1:16" s="61" customFormat="1" ht="12.2" customHeight="1" x14ac:dyDescent="0.2">
      <c r="A82" s="1355" t="s">
        <v>220</v>
      </c>
      <c r="B82" s="917" t="s">
        <v>303</v>
      </c>
      <c r="C82" s="532"/>
      <c r="D82" s="457"/>
      <c r="E82" s="752"/>
      <c r="F82" s="752"/>
      <c r="G82" s="752"/>
      <c r="H82" s="459">
        <f t="shared" si="30"/>
        <v>0</v>
      </c>
      <c r="I82" s="868"/>
      <c r="J82" s="459"/>
      <c r="K82" s="459"/>
      <c r="L82" s="459"/>
    </row>
    <row r="83" spans="1:16" s="61" customFormat="1" ht="12.2" customHeight="1" thickBot="1" x14ac:dyDescent="0.25">
      <c r="A83" s="1356" t="s">
        <v>324</v>
      </c>
      <c r="B83" s="661" t="s">
        <v>376</v>
      </c>
      <c r="C83" s="532"/>
      <c r="D83" s="457"/>
      <c r="E83" s="752"/>
      <c r="F83" s="752"/>
      <c r="G83" s="752"/>
      <c r="H83" s="459">
        <f t="shared" si="30"/>
        <v>0</v>
      </c>
      <c r="I83" s="868"/>
      <c r="J83" s="459"/>
      <c r="K83" s="459"/>
      <c r="L83" s="459"/>
    </row>
    <row r="84" spans="1:16" s="30" customFormat="1" ht="12.2" customHeight="1" thickBot="1" x14ac:dyDescent="0.25">
      <c r="A84" s="70" t="s">
        <v>24</v>
      </c>
      <c r="B84" s="479" t="s">
        <v>588</v>
      </c>
      <c r="C84" s="1428">
        <f>+C69+C73+C77+C80</f>
        <v>0</v>
      </c>
      <c r="D84" s="327">
        <f t="shared" ref="D84:K84" si="34">+D69+D73+D77+D80</f>
        <v>0</v>
      </c>
      <c r="E84" s="712">
        <f t="shared" si="34"/>
        <v>0</v>
      </c>
      <c r="F84" s="712">
        <f t="shared" si="34"/>
        <v>0</v>
      </c>
      <c r="G84" s="712">
        <f t="shared" si="34"/>
        <v>0</v>
      </c>
      <c r="H84" s="81">
        <f t="shared" si="30"/>
        <v>0</v>
      </c>
      <c r="I84" s="831">
        <f t="shared" si="34"/>
        <v>0</v>
      </c>
      <c r="J84" s="81">
        <f t="shared" si="34"/>
        <v>0</v>
      </c>
      <c r="K84" s="81">
        <f t="shared" si="34"/>
        <v>0</v>
      </c>
      <c r="L84" s="81">
        <f t="shared" ref="L84" si="35">+L69+L73+L77+L80</f>
        <v>0</v>
      </c>
    </row>
    <row r="85" spans="1:16" s="30" customFormat="1" ht="12.2" customHeight="1" thickBot="1" x14ac:dyDescent="0.25">
      <c r="A85" s="87" t="s">
        <v>25</v>
      </c>
      <c r="B85" s="741" t="s">
        <v>609</v>
      </c>
      <c r="C85" s="1428">
        <f>+C68+C84</f>
        <v>638579529</v>
      </c>
      <c r="D85" s="819">
        <f t="shared" ref="D85:K85" si="36">+D68+D84</f>
        <v>654000768</v>
      </c>
      <c r="E85" s="712">
        <f t="shared" si="36"/>
        <v>0</v>
      </c>
      <c r="F85" s="712">
        <f t="shared" si="36"/>
        <v>0</v>
      </c>
      <c r="G85" s="712">
        <f t="shared" si="36"/>
        <v>0</v>
      </c>
      <c r="H85" s="81">
        <f t="shared" si="30"/>
        <v>15421239</v>
      </c>
      <c r="I85" s="831">
        <f t="shared" si="36"/>
        <v>0</v>
      </c>
      <c r="J85" s="81">
        <f t="shared" si="36"/>
        <v>0</v>
      </c>
      <c r="K85" s="81">
        <f t="shared" si="36"/>
        <v>0</v>
      </c>
      <c r="L85" s="81">
        <f t="shared" ref="L85" si="37">+L68+L84</f>
        <v>0</v>
      </c>
    </row>
    <row r="86" spans="1:16" s="61" customFormat="1" ht="15" customHeight="1" x14ac:dyDescent="0.2">
      <c r="A86" s="418"/>
      <c r="B86" s="419"/>
      <c r="C86" s="183"/>
      <c r="D86" s="73"/>
      <c r="E86" s="73"/>
      <c r="F86" s="73"/>
      <c r="G86" s="73"/>
      <c r="H86" s="183"/>
      <c r="I86" s="183"/>
      <c r="J86" s="183"/>
      <c r="K86" s="183"/>
      <c r="L86" s="183"/>
    </row>
    <row r="87" spans="1:16" ht="13.5" thickBot="1" x14ac:dyDescent="0.25">
      <c r="A87" s="2037" t="s">
        <v>383</v>
      </c>
      <c r="B87" s="2037"/>
      <c r="C87" s="2037"/>
      <c r="D87" s="2037"/>
      <c r="E87" s="2037"/>
      <c r="F87" s="2037"/>
      <c r="G87" s="2037"/>
      <c r="H87" s="2037"/>
      <c r="I87" s="29"/>
      <c r="J87" s="29"/>
      <c r="K87" s="29"/>
      <c r="L87" s="29"/>
      <c r="N87" s="17" t="b">
        <f>D85=D133</f>
        <v>1</v>
      </c>
    </row>
    <row r="88" spans="1:16" s="734" customFormat="1" ht="53.45" customHeight="1" thickBot="1" x14ac:dyDescent="0.25">
      <c r="A88" s="834"/>
      <c r="B88" s="835" t="s">
        <v>38</v>
      </c>
      <c r="C88" s="20" t="str">
        <f>C9</f>
        <v>2024. évi eredeti előirányzat a
25/2023. (XII.14.) rendelet szerint</v>
      </c>
      <c r="D88" s="293" t="str">
        <f t="shared" ref="D88:L88" si="38">D9</f>
        <v>Módosított előirányzat a …./2024.  (VI…..)  rendelet szerint</v>
      </c>
      <c r="E88" s="20" t="str">
        <f t="shared" si="38"/>
        <v>Módosított előirányzat a …./2024. (IX…..)  rendelet szerint</v>
      </c>
      <c r="F88" s="20" t="str">
        <f t="shared" si="38"/>
        <v>Módosított előirányzat a .../2024. (XII…...)  rendelet szerint</v>
      </c>
      <c r="G88" s="20" t="str">
        <f t="shared" si="38"/>
        <v>Módosított előirányzat a …../2024. (II…..)  rendelet szerint</v>
      </c>
      <c r="H88" s="39" t="str">
        <f t="shared" si="38"/>
        <v>Változás a 25/2023. (XII.14.) rendelethez képest</v>
      </c>
      <c r="I88" s="293" t="str">
        <f t="shared" si="38"/>
        <v>2024. évi teljesítés              2024.06.30-ig</v>
      </c>
      <c r="J88" s="20" t="str">
        <f t="shared" si="38"/>
        <v>2024. évi teljesítés              2024.09.30-ig</v>
      </c>
      <c r="K88" s="20" t="str">
        <f t="shared" si="38"/>
        <v>2024. évi teljesítés              2024.12.31-ig</v>
      </c>
      <c r="L88" s="20" t="str">
        <f t="shared" si="38"/>
        <v>Teljesítés %-a</v>
      </c>
    </row>
    <row r="89" spans="1:16" s="38" customFormat="1" ht="12.2" customHeight="1" thickBot="1" x14ac:dyDescent="0.25">
      <c r="A89" s="83" t="s">
        <v>12</v>
      </c>
      <c r="B89" s="1037" t="s">
        <v>537</v>
      </c>
      <c r="C89" s="1432">
        <f>C90+C92+C93+C94+C95</f>
        <v>0</v>
      </c>
      <c r="D89" s="322">
        <f t="shared" ref="D89:K89" si="39">D90+D92+D93+D94+D95</f>
        <v>0</v>
      </c>
      <c r="E89" s="753">
        <f t="shared" si="39"/>
        <v>0</v>
      </c>
      <c r="F89" s="753">
        <f t="shared" si="39"/>
        <v>0</v>
      </c>
      <c r="G89" s="753">
        <f t="shared" si="39"/>
        <v>0</v>
      </c>
      <c r="H89" s="84">
        <f t="shared" ref="H89:H133" si="40">+D89-C89</f>
        <v>0</v>
      </c>
      <c r="I89" s="872">
        <f t="shared" si="39"/>
        <v>0</v>
      </c>
      <c r="J89" s="84">
        <f t="shared" si="39"/>
        <v>0</v>
      </c>
      <c r="K89" s="84">
        <f t="shared" si="39"/>
        <v>0</v>
      </c>
      <c r="L89" s="84">
        <f t="shared" ref="L89" si="41">L90+L92+L93+L94+L95+L102</f>
        <v>0</v>
      </c>
    </row>
    <row r="90" spans="1:16" ht="12.2" customHeight="1" x14ac:dyDescent="0.2">
      <c r="A90" s="119" t="s">
        <v>90</v>
      </c>
      <c r="B90" s="57" t="s">
        <v>68</v>
      </c>
      <c r="C90" s="143"/>
      <c r="D90" s="323"/>
      <c r="E90" s="754"/>
      <c r="F90" s="754"/>
      <c r="G90" s="754"/>
      <c r="H90" s="85">
        <f t="shared" si="40"/>
        <v>0</v>
      </c>
      <c r="I90" s="873"/>
      <c r="J90" s="85"/>
      <c r="K90" s="85"/>
      <c r="L90" s="85"/>
    </row>
    <row r="91" spans="1:16" ht="12.2" customHeight="1" x14ac:dyDescent="0.2">
      <c r="A91" s="1355" t="s">
        <v>304</v>
      </c>
      <c r="B91" s="466" t="s">
        <v>269</v>
      </c>
      <c r="C91" s="140"/>
      <c r="D91" s="324"/>
      <c r="E91" s="746"/>
      <c r="F91" s="746"/>
      <c r="G91" s="746"/>
      <c r="H91" s="15">
        <f t="shared" si="40"/>
        <v>0</v>
      </c>
      <c r="I91" s="821"/>
      <c r="J91" s="15"/>
      <c r="K91" s="15"/>
      <c r="L91" s="15"/>
    </row>
    <row r="92" spans="1:16" ht="12.2" customHeight="1" x14ac:dyDescent="0.2">
      <c r="A92" s="1355" t="s">
        <v>91</v>
      </c>
      <c r="B92" s="461" t="s">
        <v>86</v>
      </c>
      <c r="C92" s="531"/>
      <c r="D92" s="456"/>
      <c r="E92" s="747"/>
      <c r="F92" s="747"/>
      <c r="G92" s="747"/>
      <c r="H92" s="458">
        <f t="shared" si="40"/>
        <v>0</v>
      </c>
      <c r="I92" s="822"/>
      <c r="J92" s="458"/>
      <c r="K92" s="458"/>
      <c r="L92" s="458"/>
    </row>
    <row r="93" spans="1:16" ht="12.2" customHeight="1" x14ac:dyDescent="0.2">
      <c r="A93" s="1355" t="s">
        <v>92</v>
      </c>
      <c r="B93" s="461" t="s">
        <v>69</v>
      </c>
      <c r="C93" s="680"/>
      <c r="D93" s="820"/>
      <c r="E93" s="748"/>
      <c r="F93" s="748"/>
      <c r="G93" s="748"/>
      <c r="H93" s="705">
        <f t="shared" si="40"/>
        <v>0</v>
      </c>
      <c r="I93" s="824"/>
      <c r="J93" s="705"/>
      <c r="K93" s="705"/>
      <c r="L93" s="705"/>
    </row>
    <row r="94" spans="1:16" ht="12.2" customHeight="1" x14ac:dyDescent="0.2">
      <c r="A94" s="1355" t="s">
        <v>89</v>
      </c>
      <c r="B94" s="461" t="s">
        <v>80</v>
      </c>
      <c r="C94" s="680"/>
      <c r="D94" s="820"/>
      <c r="E94" s="748"/>
      <c r="F94" s="748"/>
      <c r="G94" s="748"/>
      <c r="H94" s="705">
        <f t="shared" si="40"/>
        <v>0</v>
      </c>
      <c r="I94" s="824"/>
      <c r="J94" s="705"/>
      <c r="K94" s="705"/>
      <c r="L94" s="705"/>
      <c r="P94" s="29" t="s">
        <v>383</v>
      </c>
    </row>
    <row r="95" spans="1:16" ht="12.2" customHeight="1" x14ac:dyDescent="0.2">
      <c r="A95" s="1355" t="s">
        <v>146</v>
      </c>
      <c r="B95" s="59" t="s">
        <v>87</v>
      </c>
      <c r="C95" s="680">
        <f>SUM(C96:C102)</f>
        <v>0</v>
      </c>
      <c r="D95" s="820">
        <f t="shared" ref="D95:K95" si="42">SUM(D96:D102)</f>
        <v>0</v>
      </c>
      <c r="E95" s="748">
        <f t="shared" si="42"/>
        <v>0</v>
      </c>
      <c r="F95" s="748">
        <f t="shared" si="42"/>
        <v>0</v>
      </c>
      <c r="G95" s="748">
        <f t="shared" si="42"/>
        <v>0</v>
      </c>
      <c r="H95" s="705">
        <f t="shared" si="40"/>
        <v>0</v>
      </c>
      <c r="I95" s="824">
        <f t="shared" si="42"/>
        <v>0</v>
      </c>
      <c r="J95" s="705">
        <f t="shared" si="42"/>
        <v>0</v>
      </c>
      <c r="K95" s="705">
        <f t="shared" si="42"/>
        <v>0</v>
      </c>
      <c r="L95" s="705">
        <f t="shared" ref="L95" si="43">SUM(L96:L101)</f>
        <v>0</v>
      </c>
    </row>
    <row r="96" spans="1:16" ht="12.2" customHeight="1" x14ac:dyDescent="0.2">
      <c r="A96" s="1355" t="s">
        <v>305</v>
      </c>
      <c r="B96" s="893" t="s">
        <v>543</v>
      </c>
      <c r="C96" s="680"/>
      <c r="D96" s="820"/>
      <c r="E96" s="748"/>
      <c r="F96" s="748"/>
      <c r="G96" s="748"/>
      <c r="H96" s="705">
        <f t="shared" si="40"/>
        <v>0</v>
      </c>
      <c r="I96" s="824"/>
      <c r="J96" s="705"/>
      <c r="K96" s="705"/>
      <c r="L96" s="705"/>
    </row>
    <row r="97" spans="1:16" ht="12.2" customHeight="1" x14ac:dyDescent="0.2">
      <c r="A97" s="1355" t="s">
        <v>306</v>
      </c>
      <c r="B97" s="1038" t="s">
        <v>621</v>
      </c>
      <c r="C97" s="680"/>
      <c r="D97" s="820"/>
      <c r="E97" s="748"/>
      <c r="F97" s="748"/>
      <c r="G97" s="748"/>
      <c r="H97" s="705">
        <f t="shared" si="40"/>
        <v>0</v>
      </c>
      <c r="I97" s="824"/>
      <c r="J97" s="705"/>
      <c r="K97" s="705"/>
      <c r="L97" s="705"/>
    </row>
    <row r="98" spans="1:16" ht="12.2" customHeight="1" x14ac:dyDescent="0.2">
      <c r="A98" s="1355" t="s">
        <v>307</v>
      </c>
      <c r="B98" s="1038" t="s">
        <v>620</v>
      </c>
      <c r="C98" s="680"/>
      <c r="D98" s="820"/>
      <c r="E98" s="748"/>
      <c r="F98" s="748"/>
      <c r="G98" s="748"/>
      <c r="H98" s="705">
        <f t="shared" si="40"/>
        <v>0</v>
      </c>
      <c r="I98" s="824"/>
      <c r="J98" s="705"/>
      <c r="K98" s="705"/>
      <c r="L98" s="705"/>
    </row>
    <row r="99" spans="1:16" ht="12.2" customHeight="1" x14ac:dyDescent="0.2">
      <c r="A99" s="1355" t="s">
        <v>308</v>
      </c>
      <c r="B99" s="1038" t="s">
        <v>619</v>
      </c>
      <c r="C99" s="680"/>
      <c r="D99" s="820"/>
      <c r="E99" s="680"/>
      <c r="F99" s="748"/>
      <c r="G99" s="748"/>
      <c r="H99" s="705">
        <f t="shared" si="40"/>
        <v>0</v>
      </c>
      <c r="I99" s="824"/>
      <c r="J99" s="705"/>
      <c r="K99" s="705"/>
      <c r="L99" s="705"/>
    </row>
    <row r="100" spans="1:16" ht="12.2" customHeight="1" x14ac:dyDescent="0.2">
      <c r="A100" s="1355" t="s">
        <v>309</v>
      </c>
      <c r="B100" s="1038" t="s">
        <v>624</v>
      </c>
      <c r="C100" s="680"/>
      <c r="D100" s="820"/>
      <c r="E100" s="680"/>
      <c r="F100" s="748"/>
      <c r="G100" s="748"/>
      <c r="H100" s="705">
        <f t="shared" si="40"/>
        <v>0</v>
      </c>
      <c r="I100" s="824"/>
      <c r="J100" s="705"/>
      <c r="K100" s="705"/>
      <c r="L100" s="705"/>
      <c r="P100" s="29" t="s">
        <v>383</v>
      </c>
    </row>
    <row r="101" spans="1:16" ht="12.2" customHeight="1" x14ac:dyDescent="0.2">
      <c r="A101" s="1355" t="s">
        <v>359</v>
      </c>
      <c r="B101" s="1038" t="s">
        <v>618</v>
      </c>
      <c r="C101" s="680"/>
      <c r="D101" s="820"/>
      <c r="E101" s="680"/>
      <c r="F101" s="748"/>
      <c r="G101" s="748"/>
      <c r="H101" s="705">
        <f t="shared" si="40"/>
        <v>0</v>
      </c>
      <c r="I101" s="824"/>
      <c r="J101" s="705"/>
      <c r="K101" s="705"/>
      <c r="L101" s="705"/>
    </row>
    <row r="102" spans="1:16" ht="12.2" customHeight="1" x14ac:dyDescent="0.2">
      <c r="A102" s="1355" t="s">
        <v>589</v>
      </c>
      <c r="B102" s="1039" t="s">
        <v>623</v>
      </c>
      <c r="C102" s="1493">
        <f>+C103+C104</f>
        <v>0</v>
      </c>
      <c r="D102" s="864">
        <f t="shared" ref="D102:K102" si="44">+D103+D104</f>
        <v>0</v>
      </c>
      <c r="E102" s="755">
        <f t="shared" si="44"/>
        <v>0</v>
      </c>
      <c r="F102" s="755">
        <f t="shared" si="44"/>
        <v>0</v>
      </c>
      <c r="G102" s="755">
        <f t="shared" si="44"/>
        <v>0</v>
      </c>
      <c r="H102" s="707">
        <f t="shared" si="40"/>
        <v>0</v>
      </c>
      <c r="I102" s="1046">
        <f t="shared" si="44"/>
        <v>0</v>
      </c>
      <c r="J102" s="707">
        <f t="shared" si="44"/>
        <v>0</v>
      </c>
      <c r="K102" s="707">
        <f t="shared" si="44"/>
        <v>0</v>
      </c>
      <c r="L102" s="707">
        <f t="shared" ref="L102" si="45">+L103+L104</f>
        <v>0</v>
      </c>
    </row>
    <row r="103" spans="1:16" ht="12.75" customHeight="1" x14ac:dyDescent="0.2">
      <c r="A103" s="11" t="s">
        <v>590</v>
      </c>
      <c r="B103" s="1040" t="s">
        <v>591</v>
      </c>
      <c r="C103" s="140"/>
      <c r="D103" s="324"/>
      <c r="E103" s="746"/>
      <c r="F103" s="746"/>
      <c r="G103" s="746"/>
      <c r="H103" s="15">
        <f t="shared" si="40"/>
        <v>0</v>
      </c>
      <c r="I103" s="821"/>
      <c r="J103" s="15"/>
      <c r="K103" s="15"/>
      <c r="L103" s="15"/>
    </row>
    <row r="104" spans="1:16" ht="12.75" customHeight="1" x14ac:dyDescent="0.2">
      <c r="A104" s="1356" t="s">
        <v>592</v>
      </c>
      <c r="B104" s="1041" t="s">
        <v>593</v>
      </c>
      <c r="C104" s="531">
        <f>SUM(C105:C106)</f>
        <v>0</v>
      </c>
      <c r="D104" s="456">
        <f t="shared" ref="D104:K104" si="46">SUM(D105:D106)</f>
        <v>0</v>
      </c>
      <c r="E104" s="747">
        <f t="shared" si="46"/>
        <v>0</v>
      </c>
      <c r="F104" s="747">
        <f t="shared" si="46"/>
        <v>0</v>
      </c>
      <c r="G104" s="747">
        <f t="shared" si="46"/>
        <v>0</v>
      </c>
      <c r="H104" s="458">
        <f t="shared" si="40"/>
        <v>0</v>
      </c>
      <c r="I104" s="822">
        <f t="shared" si="46"/>
        <v>0</v>
      </c>
      <c r="J104" s="458">
        <f t="shared" si="46"/>
        <v>0</v>
      </c>
      <c r="K104" s="458">
        <f t="shared" si="46"/>
        <v>0</v>
      </c>
      <c r="L104" s="458">
        <f t="shared" ref="L104" si="47">SUM(L105:L106)</f>
        <v>0</v>
      </c>
    </row>
    <row r="105" spans="1:16" ht="12.75" customHeight="1" x14ac:dyDescent="0.2">
      <c r="A105" s="1356" t="s">
        <v>594</v>
      </c>
      <c r="B105" s="1042" t="s">
        <v>622</v>
      </c>
      <c r="C105" s="531"/>
      <c r="D105" s="456"/>
      <c r="E105" s="747"/>
      <c r="F105" s="747"/>
      <c r="G105" s="747"/>
      <c r="H105" s="458">
        <f t="shared" si="40"/>
        <v>0</v>
      </c>
      <c r="I105" s="822"/>
      <c r="J105" s="458"/>
      <c r="K105" s="458"/>
      <c r="L105" s="458"/>
    </row>
    <row r="106" spans="1:16" ht="12.75" customHeight="1" thickBot="1" x14ac:dyDescent="0.25">
      <c r="A106" s="1356" t="s">
        <v>595</v>
      </c>
      <c r="B106" s="1042" t="s">
        <v>610</v>
      </c>
      <c r="C106" s="531"/>
      <c r="D106" s="456"/>
      <c r="E106" s="747"/>
      <c r="F106" s="747"/>
      <c r="G106" s="747"/>
      <c r="H106" s="458">
        <f t="shared" si="40"/>
        <v>0</v>
      </c>
      <c r="I106" s="822"/>
      <c r="J106" s="458"/>
      <c r="K106" s="458"/>
      <c r="L106" s="458"/>
    </row>
    <row r="107" spans="1:16" ht="12.2" customHeight="1" thickBot="1" x14ac:dyDescent="0.25">
      <c r="A107" s="13" t="s">
        <v>13</v>
      </c>
      <c r="B107" s="120" t="s">
        <v>382</v>
      </c>
      <c r="C107" s="139">
        <f>+C108+C110+C112</f>
        <v>0</v>
      </c>
      <c r="D107" s="326">
        <f t="shared" ref="D107:K107" si="48">+D108+D110+D112</f>
        <v>0</v>
      </c>
      <c r="E107" s="745">
        <f t="shared" si="48"/>
        <v>0</v>
      </c>
      <c r="F107" s="745">
        <f t="shared" si="48"/>
        <v>0</v>
      </c>
      <c r="G107" s="745">
        <f t="shared" si="48"/>
        <v>0</v>
      </c>
      <c r="H107" s="32">
        <f t="shared" si="40"/>
        <v>0</v>
      </c>
      <c r="I107" s="823">
        <f t="shared" si="48"/>
        <v>0</v>
      </c>
      <c r="J107" s="32">
        <f t="shared" si="48"/>
        <v>0</v>
      </c>
      <c r="K107" s="32">
        <f t="shared" si="48"/>
        <v>0</v>
      </c>
      <c r="L107" s="32">
        <f t="shared" ref="L107" si="49">+L108+L110+L112</f>
        <v>0</v>
      </c>
    </row>
    <row r="108" spans="1:16" ht="12.2" customHeight="1" x14ac:dyDescent="0.2">
      <c r="A108" s="11" t="s">
        <v>93</v>
      </c>
      <c r="B108" s="461" t="s">
        <v>118</v>
      </c>
      <c r="C108" s="140"/>
      <c r="D108" s="324"/>
      <c r="E108" s="746"/>
      <c r="F108" s="746"/>
      <c r="G108" s="746"/>
      <c r="H108" s="15">
        <f t="shared" si="40"/>
        <v>0</v>
      </c>
      <c r="I108" s="821"/>
      <c r="J108" s="15"/>
      <c r="K108" s="15"/>
      <c r="L108" s="15"/>
    </row>
    <row r="109" spans="1:16" ht="12.2" customHeight="1" x14ac:dyDescent="0.2">
      <c r="A109" s="11" t="s">
        <v>315</v>
      </c>
      <c r="B109" s="1041" t="s">
        <v>224</v>
      </c>
      <c r="C109" s="140"/>
      <c r="D109" s="324"/>
      <c r="E109" s="746"/>
      <c r="F109" s="746"/>
      <c r="G109" s="746"/>
      <c r="H109" s="15">
        <f t="shared" si="40"/>
        <v>0</v>
      </c>
      <c r="I109" s="821"/>
      <c r="J109" s="15"/>
      <c r="K109" s="15"/>
      <c r="L109" s="15"/>
    </row>
    <row r="110" spans="1:16" ht="12.2" customHeight="1" x14ac:dyDescent="0.2">
      <c r="A110" s="11" t="s">
        <v>94</v>
      </c>
      <c r="B110" s="486" t="s">
        <v>2</v>
      </c>
      <c r="C110" s="531"/>
      <c r="D110" s="456"/>
      <c r="E110" s="747"/>
      <c r="F110" s="747"/>
      <c r="G110" s="747"/>
      <c r="H110" s="458">
        <f t="shared" si="40"/>
        <v>0</v>
      </c>
      <c r="I110" s="822"/>
      <c r="J110" s="458"/>
      <c r="K110" s="458"/>
      <c r="L110" s="458"/>
    </row>
    <row r="111" spans="1:16" ht="12.2" customHeight="1" x14ac:dyDescent="0.2">
      <c r="A111" s="11" t="s">
        <v>314</v>
      </c>
      <c r="B111" s="1041" t="s">
        <v>542</v>
      </c>
      <c r="C111" s="531"/>
      <c r="D111" s="456"/>
      <c r="E111" s="747"/>
      <c r="F111" s="747"/>
      <c r="G111" s="747"/>
      <c r="H111" s="458">
        <f t="shared" si="40"/>
        <v>0</v>
      </c>
      <c r="I111" s="822"/>
      <c r="J111" s="458"/>
      <c r="K111" s="458"/>
      <c r="L111" s="458"/>
    </row>
    <row r="112" spans="1:16" ht="12.2" customHeight="1" x14ac:dyDescent="0.2">
      <c r="A112" s="11" t="s">
        <v>95</v>
      </c>
      <c r="B112" s="661" t="s">
        <v>267</v>
      </c>
      <c r="C112" s="531">
        <f>SUM(C113:C116)</f>
        <v>0</v>
      </c>
      <c r="D112" s="456">
        <f t="shared" ref="D112:K112" si="50">SUM(D113:D116)</f>
        <v>0</v>
      </c>
      <c r="E112" s="747">
        <f t="shared" si="50"/>
        <v>0</v>
      </c>
      <c r="F112" s="747">
        <f t="shared" si="50"/>
        <v>0</v>
      </c>
      <c r="G112" s="747">
        <f t="shared" si="50"/>
        <v>0</v>
      </c>
      <c r="H112" s="458">
        <f t="shared" si="40"/>
        <v>0</v>
      </c>
      <c r="I112" s="822">
        <f t="shared" si="50"/>
        <v>0</v>
      </c>
      <c r="J112" s="458">
        <f t="shared" si="50"/>
        <v>0</v>
      </c>
      <c r="K112" s="458">
        <f t="shared" si="50"/>
        <v>0</v>
      </c>
      <c r="L112" s="458">
        <f t="shared" ref="L112" si="51">SUM(L113:L116)</f>
        <v>0</v>
      </c>
    </row>
    <row r="113" spans="1:16" ht="12.2" customHeight="1" x14ac:dyDescent="0.2">
      <c r="A113" s="11" t="s">
        <v>316</v>
      </c>
      <c r="B113" s="483" t="s">
        <v>225</v>
      </c>
      <c r="C113" s="531"/>
      <c r="D113" s="456"/>
      <c r="E113" s="747"/>
      <c r="F113" s="747"/>
      <c r="G113" s="747"/>
      <c r="H113" s="458">
        <f t="shared" si="40"/>
        <v>0</v>
      </c>
      <c r="I113" s="822"/>
      <c r="J113" s="458"/>
      <c r="K113" s="458"/>
      <c r="L113" s="458"/>
    </row>
    <row r="114" spans="1:16" ht="12.2" customHeight="1" x14ac:dyDescent="0.2">
      <c r="A114" s="11" t="s">
        <v>317</v>
      </c>
      <c r="B114" s="483" t="s">
        <v>226</v>
      </c>
      <c r="C114" s="531"/>
      <c r="D114" s="456"/>
      <c r="E114" s="747"/>
      <c r="F114" s="747"/>
      <c r="G114" s="747"/>
      <c r="H114" s="458">
        <f t="shared" si="40"/>
        <v>0</v>
      </c>
      <c r="I114" s="822"/>
      <c r="J114" s="458"/>
      <c r="K114" s="458"/>
      <c r="L114" s="458"/>
    </row>
    <row r="115" spans="1:16" ht="12.2" customHeight="1" x14ac:dyDescent="0.2">
      <c r="A115" s="11" t="s">
        <v>318</v>
      </c>
      <c r="B115" s="483" t="s">
        <v>223</v>
      </c>
      <c r="C115" s="531"/>
      <c r="D115" s="456"/>
      <c r="E115" s="747"/>
      <c r="F115" s="747"/>
      <c r="G115" s="747"/>
      <c r="H115" s="458">
        <f t="shared" si="40"/>
        <v>0</v>
      </c>
      <c r="I115" s="822"/>
      <c r="J115" s="458"/>
      <c r="K115" s="458"/>
      <c r="L115" s="458"/>
    </row>
    <row r="116" spans="1:16" ht="12.2" customHeight="1" thickBot="1" x14ac:dyDescent="0.25">
      <c r="A116" s="11" t="s">
        <v>319</v>
      </c>
      <c r="B116" s="483" t="s">
        <v>227</v>
      </c>
      <c r="C116" s="680"/>
      <c r="D116" s="820"/>
      <c r="E116" s="748"/>
      <c r="F116" s="748"/>
      <c r="G116" s="748"/>
      <c r="H116" s="705">
        <f t="shared" si="40"/>
        <v>0</v>
      </c>
      <c r="I116" s="824"/>
      <c r="J116" s="705"/>
      <c r="K116" s="705"/>
      <c r="L116" s="705"/>
    </row>
    <row r="117" spans="1:16" ht="12.2" customHeight="1" thickBot="1" x14ac:dyDescent="0.25">
      <c r="A117" s="13" t="s">
        <v>14</v>
      </c>
      <c r="B117" s="63" t="s">
        <v>530</v>
      </c>
      <c r="C117" s="139">
        <f>+C89+C107</f>
        <v>0</v>
      </c>
      <c r="D117" s="326">
        <f t="shared" ref="D117:K117" si="52">+D89+D107</f>
        <v>0</v>
      </c>
      <c r="E117" s="745">
        <f t="shared" si="52"/>
        <v>0</v>
      </c>
      <c r="F117" s="745">
        <f t="shared" si="52"/>
        <v>0</v>
      </c>
      <c r="G117" s="745">
        <f t="shared" si="52"/>
        <v>0</v>
      </c>
      <c r="H117" s="32">
        <f t="shared" si="40"/>
        <v>0</v>
      </c>
      <c r="I117" s="823">
        <f t="shared" si="52"/>
        <v>0</v>
      </c>
      <c r="J117" s="32">
        <f t="shared" si="52"/>
        <v>0</v>
      </c>
      <c r="K117" s="32">
        <f t="shared" si="52"/>
        <v>0</v>
      </c>
      <c r="L117" s="32">
        <f t="shared" ref="L117" si="53">+L89+L107</f>
        <v>0</v>
      </c>
    </row>
    <row r="118" spans="1:16" ht="12.2" customHeight="1" thickBot="1" x14ac:dyDescent="0.25">
      <c r="A118" s="13" t="s">
        <v>15</v>
      </c>
      <c r="B118" s="63" t="s">
        <v>531</v>
      </c>
      <c r="C118" s="139">
        <f>+C119+C120+C121</f>
        <v>0</v>
      </c>
      <c r="D118" s="326">
        <f t="shared" ref="D118:K118" si="54">+D119+D120+D121</f>
        <v>0</v>
      </c>
      <c r="E118" s="745">
        <f t="shared" si="54"/>
        <v>0</v>
      </c>
      <c r="F118" s="745">
        <f t="shared" si="54"/>
        <v>0</v>
      </c>
      <c r="G118" s="745">
        <f t="shared" si="54"/>
        <v>0</v>
      </c>
      <c r="H118" s="32">
        <f t="shared" si="40"/>
        <v>0</v>
      </c>
      <c r="I118" s="823">
        <f t="shared" si="54"/>
        <v>0</v>
      </c>
      <c r="J118" s="32">
        <f t="shared" si="54"/>
        <v>0</v>
      </c>
      <c r="K118" s="32">
        <f t="shared" si="54"/>
        <v>0</v>
      </c>
      <c r="L118" s="32">
        <f t="shared" ref="L118" si="55">+L119+L120+L121</f>
        <v>0</v>
      </c>
    </row>
    <row r="119" spans="1:16" s="38" customFormat="1" ht="12.2" customHeight="1" x14ac:dyDescent="0.2">
      <c r="A119" s="11" t="s">
        <v>99</v>
      </c>
      <c r="B119" s="16" t="s">
        <v>395</v>
      </c>
      <c r="C119" s="531"/>
      <c r="D119" s="456"/>
      <c r="E119" s="747"/>
      <c r="F119" s="747"/>
      <c r="G119" s="747"/>
      <c r="H119" s="458">
        <f t="shared" si="40"/>
        <v>0</v>
      </c>
      <c r="I119" s="822"/>
      <c r="J119" s="458"/>
      <c r="K119" s="458"/>
      <c r="L119" s="458"/>
    </row>
    <row r="120" spans="1:16" ht="12.2" customHeight="1" x14ac:dyDescent="0.2">
      <c r="A120" s="11" t="s">
        <v>100</v>
      </c>
      <c r="B120" s="16" t="s">
        <v>242</v>
      </c>
      <c r="C120" s="531"/>
      <c r="D120" s="456"/>
      <c r="E120" s="747"/>
      <c r="F120" s="747"/>
      <c r="G120" s="747"/>
      <c r="H120" s="458">
        <f t="shared" si="40"/>
        <v>0</v>
      </c>
      <c r="I120" s="822"/>
      <c r="J120" s="458"/>
      <c r="K120" s="458"/>
      <c r="L120" s="458"/>
    </row>
    <row r="121" spans="1:16" ht="12.2" customHeight="1" thickBot="1" x14ac:dyDescent="0.25">
      <c r="A121" s="12" t="s">
        <v>163</v>
      </c>
      <c r="B121" s="59" t="s">
        <v>243</v>
      </c>
      <c r="C121" s="531"/>
      <c r="D121" s="456"/>
      <c r="E121" s="747"/>
      <c r="F121" s="747"/>
      <c r="G121" s="747"/>
      <c r="H121" s="458">
        <f t="shared" si="40"/>
        <v>0</v>
      </c>
      <c r="I121" s="822"/>
      <c r="J121" s="458"/>
      <c r="K121" s="458"/>
      <c r="L121" s="458"/>
    </row>
    <row r="122" spans="1:16" ht="12.2" customHeight="1" thickBot="1" x14ac:dyDescent="0.25">
      <c r="A122" s="13" t="s">
        <v>16</v>
      </c>
      <c r="B122" s="63" t="s">
        <v>535</v>
      </c>
      <c r="C122" s="139">
        <f>+C123+C125+C124</f>
        <v>0</v>
      </c>
      <c r="D122" s="326">
        <f t="shared" ref="D122:K122" si="56">+D123+D125+D124</f>
        <v>0</v>
      </c>
      <c r="E122" s="745">
        <f t="shared" si="56"/>
        <v>0</v>
      </c>
      <c r="F122" s="745">
        <f t="shared" si="56"/>
        <v>0</v>
      </c>
      <c r="G122" s="745">
        <f t="shared" si="56"/>
        <v>0</v>
      </c>
      <c r="H122" s="32">
        <f t="shared" si="40"/>
        <v>0</v>
      </c>
      <c r="I122" s="823">
        <f t="shared" si="56"/>
        <v>0</v>
      </c>
      <c r="J122" s="32">
        <f t="shared" si="56"/>
        <v>0</v>
      </c>
      <c r="K122" s="32">
        <f t="shared" si="56"/>
        <v>0</v>
      </c>
      <c r="L122" s="32">
        <f t="shared" ref="L122" si="57">+L123+L125</f>
        <v>0</v>
      </c>
    </row>
    <row r="123" spans="1:16" ht="12.2" customHeight="1" x14ac:dyDescent="0.2">
      <c r="A123" s="11" t="s">
        <v>88</v>
      </c>
      <c r="B123" s="16" t="s">
        <v>389</v>
      </c>
      <c r="C123" s="531"/>
      <c r="D123" s="456"/>
      <c r="E123" s="747"/>
      <c r="F123" s="747"/>
      <c r="G123" s="747"/>
      <c r="H123" s="458">
        <f t="shared" si="40"/>
        <v>0</v>
      </c>
      <c r="I123" s="822"/>
      <c r="J123" s="458"/>
      <c r="K123" s="458"/>
      <c r="L123" s="458"/>
    </row>
    <row r="124" spans="1:16" ht="12.2" customHeight="1" x14ac:dyDescent="0.2">
      <c r="A124" s="11" t="s">
        <v>101</v>
      </c>
      <c r="B124" s="16" t="s">
        <v>390</v>
      </c>
      <c r="C124" s="531"/>
      <c r="D124" s="456"/>
      <c r="E124" s="747"/>
      <c r="F124" s="747"/>
      <c r="G124" s="747"/>
      <c r="H124" s="458">
        <f t="shared" si="40"/>
        <v>0</v>
      </c>
      <c r="I124" s="822"/>
      <c r="J124" s="458"/>
      <c r="K124" s="458"/>
      <c r="L124" s="458"/>
    </row>
    <row r="125" spans="1:16" ht="12.2" customHeight="1" thickBot="1" x14ac:dyDescent="0.25">
      <c r="A125" s="11" t="s">
        <v>102</v>
      </c>
      <c r="B125" s="16" t="s">
        <v>526</v>
      </c>
      <c r="C125" s="531"/>
      <c r="D125" s="456"/>
      <c r="E125" s="747"/>
      <c r="F125" s="747"/>
      <c r="G125" s="747"/>
      <c r="H125" s="458">
        <f t="shared" si="40"/>
        <v>0</v>
      </c>
      <c r="I125" s="822"/>
      <c r="J125" s="458"/>
      <c r="K125" s="458"/>
      <c r="L125" s="458"/>
    </row>
    <row r="126" spans="1:16" ht="12.2" customHeight="1" thickBot="1" x14ac:dyDescent="0.25">
      <c r="A126" s="13" t="s">
        <v>17</v>
      </c>
      <c r="B126" s="63" t="s">
        <v>532</v>
      </c>
      <c r="C126" s="1428">
        <f>+C127+C128+C129+C130+C131</f>
        <v>638579529</v>
      </c>
      <c r="D126" s="327">
        <f t="shared" ref="D126:K126" si="58">+D127+D128+D129+D130+D131</f>
        <v>654000768</v>
      </c>
      <c r="E126" s="712" t="e">
        <f t="shared" si="58"/>
        <v>#REF!</v>
      </c>
      <c r="F126" s="712">
        <f t="shared" si="58"/>
        <v>0</v>
      </c>
      <c r="G126" s="712">
        <f t="shared" si="58"/>
        <v>0</v>
      </c>
      <c r="H126" s="81">
        <f t="shared" si="40"/>
        <v>15421239</v>
      </c>
      <c r="I126" s="831">
        <f t="shared" si="58"/>
        <v>0</v>
      </c>
      <c r="J126" s="81">
        <f t="shared" si="58"/>
        <v>0</v>
      </c>
      <c r="K126" s="81">
        <f t="shared" si="58"/>
        <v>0</v>
      </c>
      <c r="L126" s="81">
        <f t="shared" ref="L126" si="59">+L127+L128+L129+L130+L131</f>
        <v>0</v>
      </c>
      <c r="P126" s="86"/>
    </row>
    <row r="127" spans="1:16" x14ac:dyDescent="0.2">
      <c r="A127" s="11" t="s">
        <v>103</v>
      </c>
      <c r="B127" s="16" t="s">
        <v>239</v>
      </c>
      <c r="C127" s="531">
        <f>'25._Int.össz_államig'!C47</f>
        <v>628529529</v>
      </c>
      <c r="D127" s="456">
        <f>'25._Int.össz_államig'!D47</f>
        <v>639550768</v>
      </c>
      <c r="E127" s="531" t="e">
        <f>'25._Int.össz_államig'!E47</f>
        <v>#REF!</v>
      </c>
      <c r="F127" s="747">
        <f>'25._Int.össz_államig'!F47</f>
        <v>0</v>
      </c>
      <c r="G127" s="747">
        <f>'25._Int.össz_államig'!G47</f>
        <v>0</v>
      </c>
      <c r="H127" s="458">
        <f t="shared" si="40"/>
        <v>11021239</v>
      </c>
      <c r="I127" s="822">
        <f>'25._Int.össz_államig'!I47</f>
        <v>0</v>
      </c>
      <c r="J127" s="458">
        <f>'25._Int.össz_államig'!J47</f>
        <v>0</v>
      </c>
      <c r="K127" s="458">
        <f>'25._Int.össz_államig'!K47</f>
        <v>0</v>
      </c>
      <c r="L127" s="458">
        <f>'25._Int.össz_államig'!L47</f>
        <v>0</v>
      </c>
    </row>
    <row r="128" spans="1:16" ht="12.2" customHeight="1" x14ac:dyDescent="0.2">
      <c r="A128" s="11" t="s">
        <v>104</v>
      </c>
      <c r="B128" s="16" t="s">
        <v>240</v>
      </c>
      <c r="C128" s="531">
        <f>'25._Int.össz_államig'!C48</f>
        <v>10050000</v>
      </c>
      <c r="D128" s="456">
        <f>'25._Int.össz_államig'!D48</f>
        <v>14450000</v>
      </c>
      <c r="E128" s="531">
        <f>'25._Int.össz_államig'!E48</f>
        <v>0</v>
      </c>
      <c r="F128" s="747">
        <f>'25._Int.össz_államig'!F48</f>
        <v>0</v>
      </c>
      <c r="G128" s="747">
        <f>'25._Int.össz_államig'!G48</f>
        <v>0</v>
      </c>
      <c r="H128" s="458">
        <f t="shared" si="40"/>
        <v>4400000</v>
      </c>
      <c r="I128" s="822">
        <f>'25._Int.össz_államig'!I48</f>
        <v>0</v>
      </c>
      <c r="J128" s="458">
        <f>'25._Int.össz_államig'!J48</f>
        <v>0</v>
      </c>
      <c r="K128" s="458">
        <f>'25._Int.össz_államig'!K48</f>
        <v>0</v>
      </c>
      <c r="L128" s="458">
        <f>'25._Int.össz_államig'!L48</f>
        <v>0</v>
      </c>
    </row>
    <row r="129" spans="1:12" s="38" customFormat="1" ht="12.2" customHeight="1" x14ac:dyDescent="0.2">
      <c r="A129" s="11" t="s">
        <v>204</v>
      </c>
      <c r="B129" s="16" t="s">
        <v>396</v>
      </c>
      <c r="C129" s="531"/>
      <c r="D129" s="456"/>
      <c r="E129" s="747"/>
      <c r="F129" s="747"/>
      <c r="G129" s="747"/>
      <c r="H129" s="458">
        <f t="shared" si="40"/>
        <v>0</v>
      </c>
      <c r="I129" s="822"/>
      <c r="J129" s="458"/>
      <c r="K129" s="458"/>
      <c r="L129" s="458"/>
    </row>
    <row r="130" spans="1:12" s="38" customFormat="1" ht="12.2" customHeight="1" x14ac:dyDescent="0.2">
      <c r="A130" s="12" t="s">
        <v>205</v>
      </c>
      <c r="B130" s="59" t="s">
        <v>228</v>
      </c>
      <c r="C130" s="531"/>
      <c r="D130" s="456"/>
      <c r="E130" s="747"/>
      <c r="F130" s="747"/>
      <c r="G130" s="747"/>
      <c r="H130" s="458">
        <f t="shared" si="40"/>
        <v>0</v>
      </c>
      <c r="I130" s="822"/>
      <c r="J130" s="458"/>
      <c r="K130" s="458"/>
      <c r="L130" s="458"/>
    </row>
    <row r="131" spans="1:12" s="38" customFormat="1" ht="12.2" customHeight="1" thickBot="1" x14ac:dyDescent="0.25">
      <c r="A131" s="301" t="s">
        <v>207</v>
      </c>
      <c r="B131" s="302" t="s">
        <v>397</v>
      </c>
      <c r="C131" s="1491"/>
      <c r="D131" s="866"/>
      <c r="E131" s="757"/>
      <c r="F131" s="757"/>
      <c r="G131" s="757"/>
      <c r="H131" s="708">
        <f t="shared" si="40"/>
        <v>0</v>
      </c>
      <c r="I131" s="874"/>
      <c r="J131" s="708"/>
      <c r="K131" s="708"/>
      <c r="L131" s="708"/>
    </row>
    <row r="132" spans="1:12" ht="12.2" customHeight="1" thickBot="1" x14ac:dyDescent="0.25">
      <c r="A132" s="13" t="s">
        <v>18</v>
      </c>
      <c r="B132" s="63" t="s">
        <v>534</v>
      </c>
      <c r="C132" s="1434">
        <f>+C118+C122+C126</f>
        <v>638579529</v>
      </c>
      <c r="D132" s="481">
        <f t="shared" ref="D132:K132" si="60">+D118+D122+D126</f>
        <v>654000768</v>
      </c>
      <c r="E132" s="758" t="e">
        <f t="shared" si="60"/>
        <v>#REF!</v>
      </c>
      <c r="F132" s="758">
        <f t="shared" si="60"/>
        <v>0</v>
      </c>
      <c r="G132" s="758">
        <f t="shared" si="60"/>
        <v>0</v>
      </c>
      <c r="H132" s="740">
        <f t="shared" si="40"/>
        <v>15421239</v>
      </c>
      <c r="I132" s="875">
        <f t="shared" si="60"/>
        <v>0</v>
      </c>
      <c r="J132" s="740">
        <f t="shared" si="60"/>
        <v>0</v>
      </c>
      <c r="K132" s="740">
        <f t="shared" si="60"/>
        <v>0</v>
      </c>
      <c r="L132" s="740">
        <f t="shared" ref="L132" si="61">+L118+L122+L126</f>
        <v>0</v>
      </c>
    </row>
    <row r="133" spans="1:12" s="742" customFormat="1" ht="15" customHeight="1" thickBot="1" x14ac:dyDescent="0.25">
      <c r="A133" s="87" t="s">
        <v>19</v>
      </c>
      <c r="B133" s="741" t="s">
        <v>533</v>
      </c>
      <c r="C133" s="1434">
        <f>+C117+C132</f>
        <v>638579529</v>
      </c>
      <c r="D133" s="481">
        <f t="shared" ref="D133:K133" si="62">+D117+D132</f>
        <v>654000768</v>
      </c>
      <c r="E133" s="758" t="e">
        <f t="shared" si="62"/>
        <v>#REF!</v>
      </c>
      <c r="F133" s="758">
        <f t="shared" si="62"/>
        <v>0</v>
      </c>
      <c r="G133" s="758">
        <f t="shared" si="62"/>
        <v>0</v>
      </c>
      <c r="H133" s="740">
        <f t="shared" si="40"/>
        <v>15421239</v>
      </c>
      <c r="I133" s="875">
        <f t="shared" si="62"/>
        <v>0</v>
      </c>
      <c r="J133" s="740">
        <f t="shared" si="62"/>
        <v>0</v>
      </c>
      <c r="K133" s="740">
        <f t="shared" si="62"/>
        <v>0</v>
      </c>
      <c r="L133" s="740">
        <f t="shared" ref="L133" si="63">+L117+L132</f>
        <v>0</v>
      </c>
    </row>
    <row r="134" spans="1:12" ht="13.5" thickBot="1" x14ac:dyDescent="0.25">
      <c r="A134" s="709"/>
      <c r="B134" s="710"/>
      <c r="C134" s="711"/>
      <c r="D134" s="711"/>
      <c r="E134" s="711"/>
      <c r="F134" s="711"/>
      <c r="G134" s="711"/>
      <c r="H134" s="711"/>
      <c r="I134" s="711"/>
      <c r="J134" s="711"/>
      <c r="K134" s="711"/>
      <c r="L134" s="711"/>
    </row>
    <row r="135" spans="1:12" ht="15" customHeight="1" thickBot="1" x14ac:dyDescent="0.25">
      <c r="A135" s="76" t="s">
        <v>291</v>
      </c>
      <c r="B135" s="77"/>
      <c r="C135" s="173">
        <v>0</v>
      </c>
      <c r="D135" s="828">
        <v>0</v>
      </c>
      <c r="E135" s="173">
        <v>0</v>
      </c>
      <c r="F135" s="760">
        <v>0</v>
      </c>
      <c r="G135" s="173">
        <v>0</v>
      </c>
      <c r="H135" s="791">
        <f>+D135-C135</f>
        <v>0</v>
      </c>
      <c r="I135" s="791">
        <v>0</v>
      </c>
      <c r="J135" s="791">
        <v>0</v>
      </c>
      <c r="K135" s="791">
        <v>0</v>
      </c>
      <c r="L135" s="791">
        <v>0</v>
      </c>
    </row>
    <row r="136" spans="1:12" x14ac:dyDescent="0.2">
      <c r="C136" s="894">
        <f>C133-C85</f>
        <v>0</v>
      </c>
      <c r="D136" s="31"/>
      <c r="E136" s="31"/>
      <c r="F136" s="31"/>
      <c r="G136" s="31"/>
      <c r="H136" s="31" t="s">
        <v>821</v>
      </c>
      <c r="I136" s="31"/>
      <c r="J136" s="31"/>
      <c r="K136" s="31"/>
      <c r="L136" s="31"/>
    </row>
  </sheetData>
  <sheetProtection formatCells="0"/>
  <mergeCells count="8">
    <mergeCell ref="A1:H1"/>
    <mergeCell ref="A8:H8"/>
    <mergeCell ref="C6:H6"/>
    <mergeCell ref="A87:H87"/>
    <mergeCell ref="A2:H2"/>
    <mergeCell ref="A3:H3"/>
    <mergeCell ref="A11:C11"/>
    <mergeCell ref="C7:H7"/>
  </mergeCells>
  <printOptions horizontalCentered="1"/>
  <pageMargins left="0.39370078740157483" right="0.39370078740157483" top="0.59055118110236227" bottom="0.39370078740157483" header="0.78740157480314965" footer="0.78740157480314965"/>
  <pageSetup paperSize="9" scale="78" orientation="portrait" r:id="rId1"/>
  <headerFooter alignWithMargins="0"/>
  <rowBreaks count="2" manualBreakCount="2">
    <brk id="68" max="7" man="1"/>
    <brk id="85" max="7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73"/>
  <sheetViews>
    <sheetView topLeftCell="A37" zoomScaleNormal="100" zoomScaleSheetLayoutView="100" workbookViewId="0">
      <selection activeCell="V69" sqref="V69"/>
    </sheetView>
  </sheetViews>
  <sheetFormatPr defaultRowHeight="12.75" x14ac:dyDescent="0.2"/>
  <cols>
    <col min="1" max="1" width="13.83203125" style="42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4" t="s">
        <v>873</v>
      </c>
      <c r="B1" s="1894"/>
      <c r="C1" s="1894"/>
      <c r="D1" s="1894"/>
      <c r="E1" s="1894"/>
      <c r="F1" s="1894"/>
      <c r="G1" s="1894"/>
      <c r="H1" s="1894"/>
    </row>
    <row r="2" spans="1:12" s="715" customFormat="1" ht="12" x14ac:dyDescent="0.2">
      <c r="A2" s="2035" t="s">
        <v>838</v>
      </c>
      <c r="B2" s="2035"/>
      <c r="C2" s="2035"/>
      <c r="D2" s="2035"/>
      <c r="E2" s="2035"/>
      <c r="F2" s="2035"/>
      <c r="G2" s="2035"/>
      <c r="H2" s="203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296"/>
      <c r="D4" s="296"/>
      <c r="E4" s="296"/>
      <c r="F4" s="296"/>
      <c r="G4" s="296"/>
      <c r="H4" s="296"/>
    </row>
    <row r="5" spans="1:12" s="45" customFormat="1" ht="36" x14ac:dyDescent="0.2">
      <c r="A5" s="43" t="s">
        <v>136</v>
      </c>
      <c r="B5" s="44" t="s">
        <v>129</v>
      </c>
      <c r="C5" s="1932" t="s">
        <v>186</v>
      </c>
      <c r="D5" s="1933"/>
      <c r="E5" s="1933"/>
      <c r="F5" s="1933"/>
      <c r="G5" s="1933"/>
      <c r="H5" s="1934"/>
      <c r="I5" s="439"/>
      <c r="J5" s="439"/>
      <c r="K5" s="698"/>
      <c r="L5" s="698"/>
    </row>
    <row r="6" spans="1:12" s="45" customFormat="1" ht="24.75" thickBot="1" x14ac:dyDescent="0.25">
      <c r="A6" s="46" t="s">
        <v>138</v>
      </c>
      <c r="B6" s="47" t="s">
        <v>400</v>
      </c>
      <c r="C6" s="1935" t="s">
        <v>140</v>
      </c>
      <c r="D6" s="1936"/>
      <c r="E6" s="1936"/>
      <c r="F6" s="1936"/>
      <c r="G6" s="1936"/>
      <c r="H6" s="1937"/>
      <c r="I6" s="440"/>
      <c r="J6" s="440"/>
      <c r="K6" s="699"/>
      <c r="L6" s="699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289671278</v>
      </c>
      <c r="D11" s="163">
        <f t="shared" ref="D11:K11" si="0">SUM(D12:D22)</f>
        <v>289671278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719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 t="e">
        <f t="shared" ref="L11" si="1">SUM(L12:L22)</f>
        <v>#DIV/0!</v>
      </c>
    </row>
    <row r="12" spans="1:12" s="30" customFormat="1" ht="12.2" customHeight="1" x14ac:dyDescent="0.2">
      <c r="A12" s="56" t="s">
        <v>90</v>
      </c>
      <c r="B12" s="57" t="s">
        <v>142</v>
      </c>
      <c r="C12" s="164">
        <f>'26._Hivatal_köt'!C12+'27._TIK_köt'!C12+'28._Humán_köt'!C12+'29._Óvoda_köt'!C12+'30._TMKK_köt'!C12+'31._Rendelő_köt'!C12</f>
        <v>0</v>
      </c>
      <c r="D12" s="337">
        <f>'26._Hivatal_köt'!D12+'27._TIK_köt'!D12+'28._Humán_köt'!D12+'29._Óvoda_köt'!D12+'30._TMKK_köt'!D12+'31._Rendelő_köt'!D12</f>
        <v>0</v>
      </c>
      <c r="E12" s="763">
        <f>'26._Hivatal_köt'!E12+'27._TIK_köt'!E12+'28._Humán_köt'!E12+'29._Óvoda_köt'!E12+'30._TMKK_köt'!E12+'31._Rendelő_köt'!E12</f>
        <v>0</v>
      </c>
      <c r="F12" s="763">
        <f>'26._Hivatal_köt'!F12+'27._TIK_köt'!F12+'28._Humán_köt'!F12+'29._Óvoda_köt'!F12+'30._TMKK_köt'!F12+'31._Rendelő_köt'!F12</f>
        <v>0</v>
      </c>
      <c r="G12" s="763">
        <f>'26._Hivatal_köt'!G12+'27._TIK_köt'!G12+'28._Humán_köt'!G12+'29._Óvoda_köt'!G12+'30._TMKK_köt'!G12+'31._Rendelő_köt'!G12</f>
        <v>0</v>
      </c>
      <c r="H12" s="720">
        <f t="shared" ref="H12:H49" si="2">+D12-C12</f>
        <v>0</v>
      </c>
      <c r="I12" s="1514">
        <f>'26._Hivatal_köt'!I12+'27._TIK_köt'!I12+'28._Humán_köt'!I12+'29._Óvoda_köt'!I12+'30._TMKK_köt'!I12+'31._Rendelő_köt'!I12</f>
        <v>0</v>
      </c>
      <c r="J12" s="421">
        <f>'26._Hivatal_köt'!J12+'27._TIK_köt'!J12+'28._Humán_köt'!J12+'29._Óvoda_köt'!J12+'30._TMKK_köt'!J12+'31._Rendelő_köt'!J12</f>
        <v>0</v>
      </c>
      <c r="K12" s="421">
        <f>'26._Hivatal_köt'!K12+'27._TIK_köt'!K12+'28._Humán_köt'!K12+'29._Óvoda_köt'!K12+'30._TMKK_köt'!K12+'31._Rendelő_köt'!K12</f>
        <v>0</v>
      </c>
      <c r="L12" s="421" t="e">
        <f>'26._Hivatal_köt'!L12+'27._TIK_köt'!L12+'28._Humán_köt'!L12+'29._Óvoda_köt'!L12+'30._TMKK_köt'!L12+'31._Rendelő_köt'!L12</f>
        <v>#DIV/0!</v>
      </c>
    </row>
    <row r="13" spans="1:12" s="30" customFormat="1" ht="12.2" customHeight="1" x14ac:dyDescent="0.2">
      <c r="A13" s="1419" t="s">
        <v>91</v>
      </c>
      <c r="B13" s="461" t="s">
        <v>143</v>
      </c>
      <c r="C13" s="462">
        <f>'26._Hivatal_köt'!C13+'27._TIK_köt'!C13+'28._Humán_köt'!C13+'29._Óvoda_köt'!C13+'30._TMKK_köt'!C13+'31._Rendelő_köt'!C13</f>
        <v>29656702</v>
      </c>
      <c r="D13" s="472">
        <f>'26._Hivatal_köt'!D13+'27._TIK_köt'!D13+'28._Humán_köt'!D13+'29._Óvoda_köt'!D13+'30._TMKK_köt'!D13+'31._Rendelő_köt'!D13</f>
        <v>29656702</v>
      </c>
      <c r="E13" s="101">
        <f>'26._Hivatal_köt'!E13+'27._TIK_köt'!E13+'28._Humán_köt'!E13+'29._Óvoda_köt'!E13+'30._TMKK_köt'!E13+'31._Rendelő_köt'!E13</f>
        <v>0</v>
      </c>
      <c r="F13" s="101">
        <f>'26._Hivatal_köt'!F13+'27._TIK_köt'!F13+'28._Humán_köt'!F13+'29._Óvoda_köt'!F13+'30._TMKK_köt'!F13+'31._Rendelő_köt'!F13</f>
        <v>0</v>
      </c>
      <c r="G13" s="101">
        <f>'26._Hivatal_köt'!G13+'27._TIK_köt'!G13+'28._Humán_köt'!G13+'29._Óvoda_köt'!G13+'30._TMKK_köt'!G13+'31._Rendelő_köt'!G13</f>
        <v>0</v>
      </c>
      <c r="H13" s="721">
        <f t="shared" si="2"/>
        <v>0</v>
      </c>
      <c r="I13" s="1515">
        <f>'26._Hivatal_köt'!I13+'27._TIK_köt'!I13+'28._Humán_köt'!I13+'29._Óvoda_köt'!I13+'30._TMKK_köt'!I13+'31._Rendelő_köt'!I13</f>
        <v>0</v>
      </c>
      <c r="J13" s="422">
        <f>'26._Hivatal_köt'!J13+'27._TIK_köt'!J13+'28._Humán_köt'!J13+'29._Óvoda_köt'!J13+'30._TMKK_köt'!J13+'31._Rendelő_köt'!J13</f>
        <v>0</v>
      </c>
      <c r="K13" s="422">
        <f>'26._Hivatal_köt'!K13+'27._TIK_köt'!K13+'28._Humán_köt'!K13+'29._Óvoda_köt'!K13+'30._TMKK_köt'!K13+'31._Rendelő_köt'!K13</f>
        <v>0</v>
      </c>
      <c r="L13" s="422" t="e">
        <f>'26._Hivatal_köt'!L13+'27._TIK_köt'!L13+'28._Humán_köt'!L13+'29._Óvoda_köt'!L13+'30._TMKK_köt'!L13+'31._Rendelő_köt'!L13</f>
        <v>#DIV/0!</v>
      </c>
    </row>
    <row r="14" spans="1:12" s="30" customFormat="1" ht="12.2" customHeight="1" x14ac:dyDescent="0.2">
      <c r="A14" s="1419" t="s">
        <v>92</v>
      </c>
      <c r="B14" s="461" t="s">
        <v>144</v>
      </c>
      <c r="C14" s="462">
        <f>'26._Hivatal_köt'!C14+'27._TIK_köt'!C14+'28._Humán_köt'!C14+'29._Óvoda_köt'!C14+'30._TMKK_köt'!C14+'31._Rendelő_köt'!C14</f>
        <v>6238800</v>
      </c>
      <c r="D14" s="472">
        <f>'26._Hivatal_köt'!D14+'27._TIK_köt'!D14+'28._Humán_köt'!D14+'29._Óvoda_köt'!D14+'30._TMKK_köt'!D14+'31._Rendelő_köt'!D14</f>
        <v>6238800</v>
      </c>
      <c r="E14" s="101">
        <f>'26._Hivatal_köt'!E14+'27._TIK_köt'!E14+'28._Humán_köt'!E14+'29._Óvoda_köt'!E14+'30._TMKK_köt'!E14+'31._Rendelő_köt'!E14</f>
        <v>0</v>
      </c>
      <c r="F14" s="101">
        <f>'26._Hivatal_köt'!F14+'27._TIK_köt'!F14+'28._Humán_köt'!F14+'29._Óvoda_köt'!F14+'30._TMKK_köt'!F14+'31._Rendelő_köt'!F14</f>
        <v>0</v>
      </c>
      <c r="G14" s="101">
        <f>'26._Hivatal_köt'!G14+'27._TIK_köt'!G14+'28._Humán_köt'!G14+'29._Óvoda_köt'!G14+'30._TMKK_köt'!G14+'31._Rendelő_köt'!G14</f>
        <v>0</v>
      </c>
      <c r="H14" s="721">
        <f t="shared" si="2"/>
        <v>0</v>
      </c>
      <c r="I14" s="1515">
        <f>'26._Hivatal_köt'!I14+'27._TIK_köt'!I14+'28._Humán_köt'!I14+'29._Óvoda_köt'!I14+'30._TMKK_köt'!I14+'31._Rendelő_köt'!I14</f>
        <v>0</v>
      </c>
      <c r="J14" s="422">
        <f>'26._Hivatal_köt'!J14+'27._TIK_köt'!J14+'28._Humán_köt'!J14+'29._Óvoda_köt'!J14+'30._TMKK_köt'!J14+'31._Rendelő_köt'!J14</f>
        <v>0</v>
      </c>
      <c r="K14" s="422">
        <f>'26._Hivatal_köt'!K14+'27._TIK_köt'!K14+'28._Humán_köt'!K14+'29._Óvoda_köt'!K14+'30._TMKK_köt'!K14+'31._Rendelő_köt'!K14</f>
        <v>0</v>
      </c>
      <c r="L14" s="422" t="e">
        <f>'26._Hivatal_köt'!L14+'27._TIK_köt'!L14+'28._Humán_köt'!L14+'29._Óvoda_köt'!L14+'30._TMKK_köt'!L14+'31._Rendelő_köt'!L14</f>
        <v>#DIV/0!</v>
      </c>
    </row>
    <row r="15" spans="1:12" s="30" customFormat="1" ht="12.2" customHeight="1" x14ac:dyDescent="0.2">
      <c r="A15" s="1419" t="s">
        <v>89</v>
      </c>
      <c r="B15" s="461" t="s">
        <v>145</v>
      </c>
      <c r="C15" s="462">
        <f>'26._Hivatal_köt'!C15+'27._TIK_köt'!C15+'28._Humán_köt'!C15+'29._Óvoda_köt'!C15+'30._TMKK_köt'!C15+'31._Rendelő_köt'!C15</f>
        <v>0</v>
      </c>
      <c r="D15" s="472">
        <f>'26._Hivatal_köt'!D15+'27._TIK_köt'!D15+'28._Humán_köt'!D15+'29._Óvoda_köt'!D15+'30._TMKK_köt'!D15+'31._Rendelő_köt'!D15</f>
        <v>0</v>
      </c>
      <c r="E15" s="101">
        <f>'26._Hivatal_köt'!E15+'27._TIK_köt'!E15+'28._Humán_köt'!E15+'29._Óvoda_köt'!E15+'30._TMKK_köt'!E15+'31._Rendelő_köt'!E15</f>
        <v>0</v>
      </c>
      <c r="F15" s="101">
        <f>'26._Hivatal_köt'!F15+'27._TIK_köt'!F15+'28._Humán_köt'!F15+'29._Óvoda_köt'!F15+'30._TMKK_köt'!F15+'31._Rendelő_köt'!F15</f>
        <v>0</v>
      </c>
      <c r="G15" s="101">
        <f>'26._Hivatal_köt'!G15+'27._TIK_köt'!G15+'28._Humán_köt'!G15+'29._Óvoda_köt'!G15+'30._TMKK_köt'!G15+'31._Rendelő_köt'!G15</f>
        <v>0</v>
      </c>
      <c r="H15" s="721">
        <f t="shared" si="2"/>
        <v>0</v>
      </c>
      <c r="I15" s="1515">
        <f>'26._Hivatal_köt'!I15+'27._TIK_köt'!I15+'28._Humán_köt'!I15+'29._Óvoda_köt'!I15+'30._TMKK_köt'!I15+'31._Rendelő_köt'!I15</f>
        <v>0</v>
      </c>
      <c r="J15" s="422">
        <f>'26._Hivatal_köt'!J15+'27._TIK_köt'!J15+'28._Humán_köt'!J15+'29._Óvoda_köt'!J15+'30._TMKK_köt'!J15+'31._Rendelő_köt'!J15</f>
        <v>0</v>
      </c>
      <c r="K15" s="422">
        <f>'26._Hivatal_köt'!K15+'27._TIK_köt'!K15+'28._Humán_köt'!K15+'29._Óvoda_köt'!K15+'30._TMKK_köt'!K15+'31._Rendelő_köt'!K15</f>
        <v>0</v>
      </c>
      <c r="L15" s="422" t="e">
        <f>'26._Hivatal_köt'!L15+'27._TIK_köt'!L15+'28._Humán_köt'!L15+'29._Óvoda_köt'!L15+'30._TMKK_köt'!L15+'31._Rendelő_köt'!L15</f>
        <v>#DIV/0!</v>
      </c>
    </row>
    <row r="16" spans="1:12" s="30" customFormat="1" ht="12.2" customHeight="1" x14ac:dyDescent="0.2">
      <c r="A16" s="1419" t="s">
        <v>146</v>
      </c>
      <c r="B16" s="461" t="s">
        <v>147</v>
      </c>
      <c r="C16" s="462">
        <f>'26._Hivatal_köt'!C16+'27._TIK_köt'!C16+'28._Humán_köt'!C16+'29._Óvoda_köt'!C16+'30._TMKK_köt'!C16+'31._Rendelő_köt'!C16</f>
        <v>194904483</v>
      </c>
      <c r="D16" s="472">
        <f>'26._Hivatal_köt'!D16+'27._TIK_köt'!D16+'28._Humán_köt'!D16+'29._Óvoda_köt'!D16+'30._TMKK_köt'!D16+'31._Rendelő_köt'!D16</f>
        <v>194904483</v>
      </c>
      <c r="E16" s="101">
        <f>'26._Hivatal_köt'!E16+'27._TIK_köt'!E16+'28._Humán_köt'!E16+'29._Óvoda_köt'!E16+'30._TMKK_köt'!E16+'31._Rendelő_köt'!E16</f>
        <v>0</v>
      </c>
      <c r="F16" s="101">
        <f>'26._Hivatal_köt'!F16+'27._TIK_köt'!F16+'28._Humán_köt'!F16+'29._Óvoda_köt'!F16+'30._TMKK_köt'!F16+'31._Rendelő_köt'!F16</f>
        <v>0</v>
      </c>
      <c r="G16" s="101">
        <f>'26._Hivatal_köt'!G16+'27._TIK_köt'!G16+'28._Humán_köt'!G16+'29._Óvoda_köt'!G16+'30._TMKK_köt'!G16+'31._Rendelő_köt'!G16</f>
        <v>0</v>
      </c>
      <c r="H16" s="721">
        <f t="shared" si="2"/>
        <v>0</v>
      </c>
      <c r="I16" s="1515">
        <f>'26._Hivatal_köt'!I16+'27._TIK_köt'!I16+'28._Humán_köt'!I16+'29._Óvoda_köt'!I16+'30._TMKK_köt'!I16+'31._Rendelő_köt'!I16</f>
        <v>0</v>
      </c>
      <c r="J16" s="422">
        <f>'26._Hivatal_köt'!J16+'27._TIK_köt'!J16+'28._Humán_köt'!J16+'29._Óvoda_köt'!J16+'30._TMKK_köt'!J16+'31._Rendelő_köt'!J16</f>
        <v>0</v>
      </c>
      <c r="K16" s="422">
        <f>'26._Hivatal_köt'!K16+'27._TIK_köt'!K16+'28._Humán_köt'!K16+'29._Óvoda_köt'!K16+'30._TMKK_köt'!K16+'31._Rendelő_köt'!K16</f>
        <v>0</v>
      </c>
      <c r="L16" s="422" t="e">
        <f>'26._Hivatal_köt'!L16+'27._TIK_köt'!L16+'28._Humán_köt'!L16+'29._Óvoda_köt'!L16+'30._TMKK_köt'!L16+'31._Rendelő_köt'!L16</f>
        <v>#DIV/0!</v>
      </c>
    </row>
    <row r="17" spans="1:12" s="30" customFormat="1" ht="12.2" customHeight="1" x14ac:dyDescent="0.2">
      <c r="A17" s="1419" t="s">
        <v>148</v>
      </c>
      <c r="B17" s="461" t="s">
        <v>149</v>
      </c>
      <c r="C17" s="462">
        <f>'26._Hivatal_köt'!C17+'27._TIK_köt'!C17+'28._Humán_köt'!C17+'29._Óvoda_köt'!C17+'30._TMKK_köt'!C17+'31._Rendelő_köt'!C17</f>
        <v>58871293</v>
      </c>
      <c r="D17" s="472">
        <f>'26._Hivatal_köt'!D17+'27._TIK_köt'!D17+'28._Humán_köt'!D17+'29._Óvoda_köt'!D17+'30._TMKK_köt'!D17+'31._Rendelő_köt'!D17</f>
        <v>58871293</v>
      </c>
      <c r="E17" s="101">
        <f>'26._Hivatal_köt'!E17+'27._TIK_köt'!E17+'28._Humán_köt'!E17+'29._Óvoda_köt'!E17+'30._TMKK_köt'!E17+'31._Rendelő_köt'!E17</f>
        <v>0</v>
      </c>
      <c r="F17" s="101">
        <f>'26._Hivatal_köt'!F17+'27._TIK_köt'!F17+'28._Humán_köt'!F17+'29._Óvoda_köt'!F17+'30._TMKK_köt'!F17+'31._Rendelő_köt'!F17</f>
        <v>0</v>
      </c>
      <c r="G17" s="101">
        <f>'26._Hivatal_köt'!G17+'27._TIK_köt'!G17+'28._Humán_köt'!G17+'29._Óvoda_köt'!G17+'30._TMKK_köt'!G17+'31._Rendelő_köt'!G17</f>
        <v>0</v>
      </c>
      <c r="H17" s="721">
        <f t="shared" si="2"/>
        <v>0</v>
      </c>
      <c r="I17" s="1515">
        <f>'26._Hivatal_köt'!I17+'27._TIK_köt'!I17+'28._Humán_köt'!I17+'29._Óvoda_köt'!I17+'30._TMKK_köt'!I17+'31._Rendelő_köt'!I17</f>
        <v>0</v>
      </c>
      <c r="J17" s="422">
        <f>'26._Hivatal_köt'!J17+'27._TIK_köt'!J17+'28._Humán_köt'!J17+'29._Óvoda_köt'!J17+'30._TMKK_köt'!J17+'31._Rendelő_köt'!J17</f>
        <v>0</v>
      </c>
      <c r="K17" s="422">
        <f>'26._Hivatal_köt'!K17+'27._TIK_köt'!K17+'28._Humán_köt'!K17+'29._Óvoda_köt'!K17+'30._TMKK_köt'!K17+'31._Rendelő_köt'!K17</f>
        <v>0</v>
      </c>
      <c r="L17" s="422" t="e">
        <f>'26._Hivatal_köt'!L17+'27._TIK_köt'!L17+'28._Humán_köt'!L17+'29._Óvoda_köt'!L17+'30._TMKK_köt'!L17+'31._Rendelő_köt'!L17</f>
        <v>#DIV/0!</v>
      </c>
    </row>
    <row r="18" spans="1:12" s="30" customFormat="1" ht="12.2" customHeight="1" x14ac:dyDescent="0.2">
      <c r="A18" s="1419" t="s">
        <v>150</v>
      </c>
      <c r="B18" s="59" t="s">
        <v>151</v>
      </c>
      <c r="C18" s="462">
        <f>'26._Hivatal_köt'!C18+'27._TIK_köt'!C18+'28._Humán_köt'!C18+'29._Óvoda_köt'!C18+'30._TMKK_köt'!C18+'31._Rendelő_köt'!C18</f>
        <v>0</v>
      </c>
      <c r="D18" s="472">
        <f>'26._Hivatal_köt'!D18+'27._TIK_köt'!D18+'28._Humán_köt'!D18+'29._Óvoda_köt'!D18+'30._TMKK_köt'!D18+'31._Rendelő_köt'!D18</f>
        <v>0</v>
      </c>
      <c r="E18" s="101">
        <f>'26._Hivatal_köt'!E18+'27._TIK_köt'!E18+'28._Humán_köt'!E18+'29._Óvoda_köt'!E18+'30._TMKK_köt'!E18+'31._Rendelő_köt'!E18</f>
        <v>0</v>
      </c>
      <c r="F18" s="101">
        <f>'26._Hivatal_köt'!F18+'27._TIK_köt'!F18+'28._Humán_köt'!F18+'29._Óvoda_köt'!F18+'30._TMKK_köt'!F18+'31._Rendelő_köt'!F18</f>
        <v>0</v>
      </c>
      <c r="G18" s="101">
        <f>'26._Hivatal_köt'!G18+'27._TIK_köt'!G18+'28._Humán_köt'!G18+'29._Óvoda_köt'!G18+'30._TMKK_köt'!G18+'31._Rendelő_köt'!G18</f>
        <v>0</v>
      </c>
      <c r="H18" s="721">
        <f t="shared" si="2"/>
        <v>0</v>
      </c>
      <c r="I18" s="1515">
        <f>'26._Hivatal_köt'!I18+'27._TIK_köt'!I18+'28._Humán_köt'!I18+'29._Óvoda_köt'!I18+'30._TMKK_köt'!I18+'31._Rendelő_köt'!I18</f>
        <v>0</v>
      </c>
      <c r="J18" s="422">
        <f>'26._Hivatal_köt'!J18+'27._TIK_köt'!J18+'28._Humán_köt'!J18+'29._Óvoda_köt'!J18+'30._TMKK_köt'!J18+'31._Rendelő_köt'!J18</f>
        <v>0</v>
      </c>
      <c r="K18" s="422">
        <f>'26._Hivatal_köt'!K18+'27._TIK_köt'!K18+'28._Humán_köt'!K18+'29._Óvoda_köt'!K18+'30._TMKK_köt'!K18+'31._Rendelő_köt'!K18</f>
        <v>0</v>
      </c>
      <c r="L18" s="422" t="e">
        <f>'26._Hivatal_köt'!L18+'27._TIK_köt'!L18+'28._Humán_köt'!L18+'29._Óvoda_köt'!L18+'30._TMKK_köt'!L18+'31._Rendelő_köt'!L18</f>
        <v>#DIV/0!</v>
      </c>
    </row>
    <row r="19" spans="1:12" s="30" customFormat="1" ht="12.2" customHeight="1" x14ac:dyDescent="0.2">
      <c r="A19" s="1419" t="s">
        <v>152</v>
      </c>
      <c r="B19" s="477" t="s">
        <v>301</v>
      </c>
      <c r="C19" s="151">
        <f>'26._Hivatal_köt'!C19+'27._TIK_köt'!C19+'28._Humán_köt'!C19+'29._Óvoda_köt'!C19+'30._TMKK_köt'!C19+'31._Rendelő_köt'!C19</f>
        <v>0</v>
      </c>
      <c r="D19" s="328">
        <f>'26._Hivatal_köt'!D19+'27._TIK_köt'!D19+'28._Humán_köt'!D19+'29._Óvoda_köt'!D19+'30._TMKK_köt'!D19+'31._Rendelő_köt'!D19</f>
        <v>0</v>
      </c>
      <c r="E19" s="106">
        <f>'26._Hivatal_köt'!E19+'27._TIK_köt'!E19+'28._Humán_köt'!E19+'29._Óvoda_köt'!E19+'30._TMKK_köt'!E19+'31._Rendelő_köt'!E19</f>
        <v>0</v>
      </c>
      <c r="F19" s="106">
        <f>'26._Hivatal_köt'!F19+'27._TIK_köt'!F19+'28._Humán_köt'!F19+'29._Óvoda_köt'!F19+'30._TMKK_köt'!F19+'31._Rendelő_köt'!F19</f>
        <v>0</v>
      </c>
      <c r="G19" s="106">
        <f>'26._Hivatal_köt'!G19+'27._TIK_köt'!G19+'28._Humán_köt'!G19+'29._Óvoda_köt'!G19+'30._TMKK_köt'!G19+'31._Rendelő_köt'!G19</f>
        <v>0</v>
      </c>
      <c r="H19" s="722">
        <f t="shared" si="2"/>
        <v>0</v>
      </c>
      <c r="I19" s="1516">
        <f>'26._Hivatal_köt'!I19+'27._TIK_köt'!I19+'28._Humán_köt'!I19+'29._Óvoda_köt'!I19+'30._TMKK_köt'!I19+'31._Rendelő_köt'!I19</f>
        <v>0</v>
      </c>
      <c r="J19" s="423">
        <f>'26._Hivatal_köt'!J19+'27._TIK_köt'!J19+'28._Humán_köt'!J19+'29._Óvoda_köt'!J19+'30._TMKK_köt'!J19+'31._Rendelő_köt'!J19</f>
        <v>0</v>
      </c>
      <c r="K19" s="423">
        <f>'26._Hivatal_köt'!K19+'27._TIK_köt'!K19+'28._Humán_köt'!K19+'29._Óvoda_köt'!K19+'30._TMKK_köt'!K19+'31._Rendelő_köt'!K19</f>
        <v>0</v>
      </c>
      <c r="L19" s="423" t="e">
        <f>'26._Hivatal_köt'!L19+'27._TIK_köt'!L19+'28._Humán_köt'!L19+'29._Óvoda_köt'!L19+'30._TMKK_köt'!L19+'31._Rendelő_köt'!L19</f>
        <v>#DIV/0!</v>
      </c>
    </row>
    <row r="20" spans="1:12" s="61" customFormat="1" ht="12.2" customHeight="1" x14ac:dyDescent="0.2">
      <c r="A20" s="1419" t="s">
        <v>153</v>
      </c>
      <c r="B20" s="461" t="s">
        <v>154</v>
      </c>
      <c r="C20" s="462">
        <f>'26._Hivatal_köt'!C20+'27._TIK_köt'!C20+'28._Humán_köt'!C20+'29._Óvoda_köt'!C20+'30._TMKK_köt'!C20+'31._Rendelő_köt'!C20</f>
        <v>0</v>
      </c>
      <c r="D20" s="472">
        <f>'26._Hivatal_köt'!D20+'27._TIK_köt'!D20+'28._Humán_köt'!D20+'29._Óvoda_köt'!D20+'30._TMKK_köt'!D20+'31._Rendelő_köt'!D20</f>
        <v>0</v>
      </c>
      <c r="E20" s="101">
        <f>'26._Hivatal_köt'!E20+'27._TIK_köt'!E20+'28._Humán_köt'!E20+'29._Óvoda_köt'!E20+'30._TMKK_köt'!E20+'31._Rendelő_köt'!E20</f>
        <v>0</v>
      </c>
      <c r="F20" s="101">
        <f>'26._Hivatal_köt'!F20+'27._TIK_köt'!F20+'28._Humán_köt'!F20+'29._Óvoda_köt'!F20+'30._TMKK_köt'!F20+'31._Rendelő_köt'!F20</f>
        <v>0</v>
      </c>
      <c r="G20" s="101">
        <f>'26._Hivatal_köt'!G20+'27._TIK_köt'!G20+'28._Humán_köt'!G20+'29._Óvoda_köt'!G20+'30._TMKK_köt'!G20+'31._Rendelő_köt'!G20</f>
        <v>0</v>
      </c>
      <c r="H20" s="721">
        <f t="shared" si="2"/>
        <v>0</v>
      </c>
      <c r="I20" s="1515">
        <f>'26._Hivatal_köt'!I20+'27._TIK_köt'!I20+'28._Humán_köt'!I20+'29._Óvoda_köt'!I20+'30._TMKK_köt'!I20+'31._Rendelő_köt'!I20</f>
        <v>0</v>
      </c>
      <c r="J20" s="422">
        <f>'26._Hivatal_köt'!J20+'27._TIK_köt'!J20+'28._Humán_köt'!J20+'29._Óvoda_köt'!J20+'30._TMKK_köt'!J20+'31._Rendelő_köt'!J20</f>
        <v>0</v>
      </c>
      <c r="K20" s="422">
        <f>'26._Hivatal_köt'!K20+'27._TIK_köt'!K20+'28._Humán_köt'!K20+'29._Óvoda_köt'!K20+'30._TMKK_köt'!K20+'31._Rendelő_köt'!K20</f>
        <v>0</v>
      </c>
      <c r="L20" s="422" t="e">
        <f>'26._Hivatal_köt'!L20+'27._TIK_köt'!L20+'28._Humán_köt'!L20+'29._Óvoda_köt'!L20+'30._TMKK_köt'!L20+'31._Rendelő_köt'!L20</f>
        <v>#DIV/0!</v>
      </c>
    </row>
    <row r="21" spans="1:12" s="61" customFormat="1" ht="12.2" customHeight="1" x14ac:dyDescent="0.2">
      <c r="A21" s="1419" t="s">
        <v>155</v>
      </c>
      <c r="B21" s="477" t="s">
        <v>274</v>
      </c>
      <c r="C21" s="464">
        <f>'26._Hivatal_köt'!C21+'27._TIK_köt'!C21+'28._Humán_köt'!C21+'29._Óvoda_köt'!C21+'30._TMKK_köt'!C21+'31._Rendelő_köt'!C21</f>
        <v>0</v>
      </c>
      <c r="D21" s="473">
        <f>'26._Hivatal_köt'!D21+'27._TIK_köt'!D21+'28._Humán_köt'!D21+'29._Óvoda_köt'!D21+'30._TMKK_köt'!D21+'31._Rendelő_köt'!D21</f>
        <v>0</v>
      </c>
      <c r="E21" s="101">
        <f>'26._Hivatal_köt'!E21+'27._TIK_köt'!E21+'28._Humán_köt'!E21+'29._Óvoda_köt'!E21+'30._TMKK_köt'!E21+'31._Rendelő_köt'!E21</f>
        <v>0</v>
      </c>
      <c r="F21" s="101">
        <f>'26._Hivatal_köt'!F21+'27._TIK_köt'!F21+'28._Humán_köt'!F21+'29._Óvoda_köt'!F21+'30._TMKK_köt'!F21+'31._Rendelő_köt'!F21</f>
        <v>0</v>
      </c>
      <c r="G21" s="462">
        <f>'26._Hivatal_köt'!G21+'27._TIK_köt'!G21+'28._Humán_köt'!G21+'29._Óvoda_köt'!G21+'30._TMKK_köt'!G21+'31._Rendelő_köt'!G21</f>
        <v>0</v>
      </c>
      <c r="H21" s="723">
        <f t="shared" si="2"/>
        <v>0</v>
      </c>
      <c r="I21" s="1517">
        <f>'26._Hivatal_köt'!I21+'27._TIK_köt'!I21+'28._Humán_köt'!I21+'29._Óvoda_köt'!I21+'30._TMKK_köt'!I21+'31._Rendelő_köt'!I21</f>
        <v>0</v>
      </c>
      <c r="J21" s="424">
        <f>'26._Hivatal_köt'!J21+'27._TIK_köt'!J21+'28._Humán_köt'!J21+'29._Óvoda_köt'!J21+'30._TMKK_köt'!J21+'31._Rendelő_köt'!J21</f>
        <v>0</v>
      </c>
      <c r="K21" s="424">
        <f>'26._Hivatal_köt'!K21+'27._TIK_köt'!K21+'28._Humán_köt'!K21+'29._Óvoda_köt'!K21+'30._TMKK_köt'!K21+'31._Rendelő_köt'!K21</f>
        <v>0</v>
      </c>
      <c r="L21" s="424" t="e">
        <f>'26._Hivatal_köt'!L21+'27._TIK_köt'!L21+'28._Humán_köt'!L21+'29._Óvoda_köt'!L21+'30._TMKK_köt'!L21+'31._Rendelő_köt'!L21</f>
        <v>#DIV/0!</v>
      </c>
    </row>
    <row r="22" spans="1:12" s="61" customFormat="1" ht="12.2" customHeight="1" thickBot="1" x14ac:dyDescent="0.25">
      <c r="A22" s="1419" t="s">
        <v>275</v>
      </c>
      <c r="B22" s="59" t="s">
        <v>156</v>
      </c>
      <c r="C22" s="464">
        <f>'26._Hivatal_köt'!C22+'27._TIK_köt'!C22+'28._Humán_köt'!C22+'29._Óvoda_köt'!C22+'30._TMKK_köt'!C22+'31._Rendelő_köt'!C22</f>
        <v>0</v>
      </c>
      <c r="D22" s="473">
        <f>'26._Hivatal_köt'!D22+'27._TIK_köt'!D22+'28._Humán_köt'!D22+'29._Óvoda_köt'!D22+'30._TMKK_köt'!D22+'31._Rendelő_köt'!D22</f>
        <v>0</v>
      </c>
      <c r="E22" s="106">
        <f>'26._Hivatal_köt'!E22+'27._TIK_köt'!E22+'28._Humán_köt'!E22+'29._Óvoda_köt'!E22+'30._TMKK_köt'!E22+'31._Rendelő_köt'!E22</f>
        <v>0</v>
      </c>
      <c r="F22" s="106">
        <f>'26._Hivatal_köt'!F22+'27._TIK_köt'!F22+'28._Humán_köt'!F22+'29._Óvoda_köt'!F22+'30._TMKK_köt'!F22+'31._Rendelő_köt'!F22</f>
        <v>0</v>
      </c>
      <c r="G22" s="106">
        <f>'26._Hivatal_köt'!G22+'27._TIK_köt'!G22+'28._Humán_köt'!G22+'29._Óvoda_köt'!G22+'30._TMKK_köt'!G22+'31._Rendelő_köt'!G22</f>
        <v>0</v>
      </c>
      <c r="H22" s="724">
        <f t="shared" si="2"/>
        <v>0</v>
      </c>
      <c r="I22" s="1518">
        <f>'26._Hivatal_köt'!I22+'27._TIK_köt'!I22+'28._Humán_köt'!I22+'29._Óvoda_köt'!I22+'30._TMKK_köt'!I22+'31._Rendelő_köt'!I22</f>
        <v>0</v>
      </c>
      <c r="J22" s="425">
        <f>'26._Hivatal_köt'!J22+'27._TIK_köt'!J22+'28._Humán_köt'!J22+'29._Óvoda_köt'!J22+'30._TMKK_köt'!J22+'31._Rendelő_köt'!J22</f>
        <v>0</v>
      </c>
      <c r="K22" s="425">
        <f>'26._Hivatal_köt'!K22+'27._TIK_köt'!K22+'28._Humán_köt'!K22+'29._Óvoda_köt'!K22+'30._TMKK_köt'!K22+'31._Rendelő_köt'!K22</f>
        <v>0</v>
      </c>
      <c r="L22" s="425" t="e">
        <f>'26._Hivatal_köt'!L22+'27._TIK_köt'!L22+'28._Humán_köt'!L22+'29._Óvoda_köt'!L22+'30._TMKK_köt'!L22+'31._Rendelő_köt'!L22</f>
        <v>#DIV/0!</v>
      </c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SUM(C24:C27)</f>
        <v>3369023</v>
      </c>
      <c r="D23" s="163">
        <f t="shared" ref="D23:K23" si="3">SUM(D24:D27)</f>
        <v>3369023</v>
      </c>
      <c r="E23" s="762">
        <f t="shared" si="3"/>
        <v>0</v>
      </c>
      <c r="F23" s="762">
        <f t="shared" si="3"/>
        <v>0</v>
      </c>
      <c r="G23" s="762">
        <f t="shared" si="3"/>
        <v>0</v>
      </c>
      <c r="H23" s="55">
        <f t="shared" si="2"/>
        <v>0</v>
      </c>
      <c r="I23" s="1513">
        <f t="shared" si="3"/>
        <v>0</v>
      </c>
      <c r="J23" s="420">
        <f t="shared" si="3"/>
        <v>0</v>
      </c>
      <c r="K23" s="420">
        <f t="shared" si="3"/>
        <v>0</v>
      </c>
      <c r="L23" s="420" t="e">
        <f t="shared" ref="L23" si="4">SUM(L24:L27)</f>
        <v>#DIV/0!</v>
      </c>
    </row>
    <row r="24" spans="1:12" s="61" customFormat="1" ht="12.2" customHeight="1" x14ac:dyDescent="0.2">
      <c r="A24" s="1419" t="s">
        <v>93</v>
      </c>
      <c r="B24" s="16" t="s">
        <v>158</v>
      </c>
      <c r="C24" s="462">
        <f>'26._Hivatal_köt'!C24+'27._TIK_köt'!C24+'28._Humán_köt'!C24+'29._Óvoda_köt'!C24+'30._TMKK_köt'!C24+'31._Rendelő_köt'!C24</f>
        <v>0</v>
      </c>
      <c r="D24" s="472">
        <f>'26._Hivatal_köt'!D24+'27._TIK_köt'!D24+'28._Humán_köt'!D24+'29._Óvoda_köt'!D24+'30._TMKK_köt'!D24+'31._Rendelő_köt'!D24</f>
        <v>0</v>
      </c>
      <c r="E24" s="764">
        <f>'26._Hivatal_köt'!E24+'27._TIK_köt'!E24+'28._Humán_köt'!E24+'29._Óvoda_köt'!E24+'30._TMKK_köt'!E24+'31._Rendelő_köt'!E24</f>
        <v>0</v>
      </c>
      <c r="F24" s="764">
        <f>'26._Hivatal_köt'!F24+'27._TIK_köt'!F24+'28._Humán_köt'!F24+'29._Óvoda_köt'!F24+'30._TMKK_köt'!F24+'31._Rendelő_köt'!F24</f>
        <v>0</v>
      </c>
      <c r="G24" s="764">
        <f>'26._Hivatal_köt'!G24+'27._TIK_köt'!G24+'28._Humán_köt'!G24+'29._Óvoda_köt'!G24+'30._TMKK_köt'!G24+'31._Rendelő_köt'!G24</f>
        <v>0</v>
      </c>
      <c r="H24" s="82">
        <f t="shared" si="2"/>
        <v>0</v>
      </c>
      <c r="I24" s="1519">
        <f>'26._Hivatal_köt'!I24+'27._TIK_köt'!I24+'28._Humán_köt'!I24+'29._Óvoda_köt'!I24+'30._TMKK_köt'!I24+'31._Rendelő_köt'!I24</f>
        <v>0</v>
      </c>
      <c r="J24" s="426">
        <f>'26._Hivatal_köt'!J24+'27._TIK_köt'!J24+'28._Humán_köt'!J24+'29._Óvoda_köt'!J24+'30._TMKK_köt'!J24+'31._Rendelő_köt'!J24</f>
        <v>0</v>
      </c>
      <c r="K24" s="426">
        <f>'26._Hivatal_köt'!K24+'27._TIK_köt'!K24+'28._Humán_köt'!K24+'29._Óvoda_köt'!K24+'30._TMKK_köt'!K24+'31._Rendelő_köt'!K24</f>
        <v>0</v>
      </c>
      <c r="L24" s="426" t="e">
        <f>'26._Hivatal_köt'!L24+'27._TIK_köt'!L24+'28._Humán_köt'!L24+'29._Óvoda_köt'!L24+'30._TMKK_köt'!L24+'31._Rendelő_köt'!L24</f>
        <v>#DIV/0!</v>
      </c>
    </row>
    <row r="25" spans="1:12" s="61" customFormat="1" ht="12.2" customHeight="1" x14ac:dyDescent="0.2">
      <c r="A25" s="1419" t="s">
        <v>94</v>
      </c>
      <c r="B25" s="461" t="s">
        <v>159</v>
      </c>
      <c r="C25" s="462">
        <f>'26._Hivatal_köt'!C25+'27._TIK_köt'!C25+'28._Humán_köt'!C25+'29._Óvoda_köt'!C25+'30._TMKK_köt'!C25+'31._Rendelő_köt'!C25</f>
        <v>0</v>
      </c>
      <c r="D25" s="472">
        <f>'26._Hivatal_köt'!D25+'27._TIK_köt'!D25+'28._Humán_köt'!D25+'29._Óvoda_köt'!D25+'30._TMKK_köt'!D25+'31._Rendelő_köt'!D25</f>
        <v>0</v>
      </c>
      <c r="E25" s="101">
        <f>'26._Hivatal_köt'!E25+'27._TIK_köt'!E25+'28._Humán_köt'!E25+'29._Óvoda_köt'!E25+'30._TMKK_köt'!E25+'31._Rendelő_köt'!E25</f>
        <v>0</v>
      </c>
      <c r="F25" s="101">
        <f>'26._Hivatal_köt'!F25+'27._TIK_köt'!F25+'28._Humán_köt'!F25+'29._Óvoda_köt'!F25+'30._TMKK_köt'!F25+'31._Rendelő_köt'!F25</f>
        <v>0</v>
      </c>
      <c r="G25" s="101">
        <f>'26._Hivatal_köt'!G25+'27._TIK_köt'!G25+'28._Humán_köt'!G25+'29._Óvoda_köt'!G25+'30._TMKK_köt'!G25+'31._Rendelő_köt'!G25</f>
        <v>0</v>
      </c>
      <c r="H25" s="721">
        <f t="shared" si="2"/>
        <v>0</v>
      </c>
      <c r="I25" s="1515">
        <f>'26._Hivatal_köt'!I25+'27._TIK_köt'!I25+'28._Humán_köt'!I25+'29._Óvoda_köt'!I25+'30._TMKK_köt'!I25+'31._Rendelő_köt'!I25</f>
        <v>0</v>
      </c>
      <c r="J25" s="422">
        <f>'26._Hivatal_köt'!J25+'27._TIK_köt'!J25+'28._Humán_köt'!J25+'29._Óvoda_köt'!J25+'30._TMKK_köt'!J25+'31._Rendelő_köt'!J25</f>
        <v>0</v>
      </c>
      <c r="K25" s="422">
        <f>'26._Hivatal_köt'!K25+'27._TIK_köt'!K25+'28._Humán_köt'!K25+'29._Óvoda_köt'!K25+'30._TMKK_köt'!K25+'31._Rendelő_köt'!K25</f>
        <v>0</v>
      </c>
      <c r="L25" s="422" t="e">
        <f>'26._Hivatal_köt'!L25+'27._TIK_köt'!L25+'28._Humán_köt'!L25+'29._Óvoda_köt'!L25+'30._TMKK_köt'!L25+'31._Rendelő_köt'!L25</f>
        <v>#DIV/0!</v>
      </c>
    </row>
    <row r="26" spans="1:12" s="61" customFormat="1" ht="12.2" customHeight="1" x14ac:dyDescent="0.2">
      <c r="A26" s="1419" t="s">
        <v>95</v>
      </c>
      <c r="B26" s="461" t="s">
        <v>160</v>
      </c>
      <c r="C26" s="462">
        <f>'26._Hivatal_köt'!C26+'27._TIK_köt'!C26+'28._Humán_köt'!C26+'29._Óvoda_köt'!C26+'30._TMKK_köt'!C26+'31._Rendelő_köt'!C26</f>
        <v>3369023</v>
      </c>
      <c r="D26" s="472">
        <f>'26._Hivatal_köt'!D26+'27._TIK_köt'!D26+'28._Humán_köt'!D26+'29._Óvoda_köt'!D26+'30._TMKK_köt'!D26+'31._Rendelő_köt'!D26</f>
        <v>3369023</v>
      </c>
      <c r="E26" s="101">
        <f>'26._Hivatal_köt'!E26+'27._TIK_köt'!E26+'28._Humán_köt'!E26+'29._Óvoda_köt'!E26+'30._TMKK_köt'!E26+'31._Rendelő_köt'!E26</f>
        <v>0</v>
      </c>
      <c r="F26" s="101">
        <f>'26._Hivatal_köt'!F26+'27._TIK_köt'!F26+'28._Humán_köt'!F26+'29._Óvoda_köt'!F26+'30._TMKK_köt'!F26+'31._Rendelő_köt'!F26</f>
        <v>0</v>
      </c>
      <c r="G26" s="101">
        <f>'26._Hivatal_köt'!G26+'27._TIK_köt'!G26+'28._Humán_köt'!G26+'29._Óvoda_köt'!G26+'30._TMKK_köt'!G26+'31._Rendelő_köt'!G26</f>
        <v>0</v>
      </c>
      <c r="H26" s="721">
        <f t="shared" si="2"/>
        <v>0</v>
      </c>
      <c r="I26" s="1515">
        <f>'26._Hivatal_köt'!I26+'27._TIK_köt'!I26+'28._Humán_köt'!I26+'29._Óvoda_köt'!I26+'30._TMKK_köt'!I26+'31._Rendelő_köt'!I26</f>
        <v>0</v>
      </c>
      <c r="J26" s="422">
        <f>'26._Hivatal_köt'!J26+'27._TIK_köt'!J26+'28._Humán_köt'!J26+'29._Óvoda_köt'!J26+'30._TMKK_köt'!J26+'31._Rendelő_köt'!J26</f>
        <v>0</v>
      </c>
      <c r="K26" s="422">
        <f>'26._Hivatal_köt'!K26+'27._TIK_köt'!K26+'28._Humán_köt'!K26+'29._Óvoda_köt'!K26+'30._TMKK_köt'!K26+'31._Rendelő_köt'!K26</f>
        <v>0</v>
      </c>
      <c r="L26" s="422" t="e">
        <f>'26._Hivatal_köt'!L26+'27._TIK_köt'!L26+'28._Humán_köt'!L26+'29._Óvoda_köt'!L26+'30._TMKK_köt'!L26+'31._Rendelő_köt'!L26</f>
        <v>#DIV/0!</v>
      </c>
    </row>
    <row r="27" spans="1:12" s="61" customFormat="1" ht="12.2" customHeight="1" thickBot="1" x14ac:dyDescent="0.25">
      <c r="A27" s="1419" t="s">
        <v>316</v>
      </c>
      <c r="B27" s="466" t="s">
        <v>232</v>
      </c>
      <c r="C27" s="462">
        <f>'26._Hivatal_köt'!C27+'27._TIK_köt'!C27+'28._Humán_köt'!C27+'29._Óvoda_köt'!C27+'30._TMKK_köt'!C27+'31._Rendelő_köt'!C27</f>
        <v>0</v>
      </c>
      <c r="D27" s="472">
        <f>'26._Hivatal_köt'!D27+'27._TIK_köt'!D27+'28._Humán_köt'!D27+'29._Óvoda_köt'!D27+'30._TMKK_köt'!D27+'31._Rendelő_köt'!D27</f>
        <v>0</v>
      </c>
      <c r="E27" s="101">
        <f>'26._Hivatal_köt'!E27+'27._TIK_köt'!E27+'28._Humán_köt'!E27+'29._Óvoda_köt'!E27+'30._TMKK_köt'!E27+'31._Rendelő_köt'!E27</f>
        <v>0</v>
      </c>
      <c r="F27" s="101">
        <f>'26._Hivatal_köt'!F27+'27._TIK_köt'!F27+'28._Humán_köt'!F27+'29._Óvoda_köt'!F27+'30._TMKK_köt'!F27+'31._Rendelő_köt'!F27</f>
        <v>0</v>
      </c>
      <c r="G27" s="101">
        <f>'26._Hivatal_köt'!G27+'27._TIK_köt'!G27+'28._Humán_köt'!G27+'29._Óvoda_köt'!G27+'30._TMKK_köt'!G27+'31._Rendelő_köt'!G27</f>
        <v>0</v>
      </c>
      <c r="H27" s="725">
        <f t="shared" si="2"/>
        <v>0</v>
      </c>
      <c r="I27" s="1520">
        <f>'26._Hivatal_köt'!I27+'27._TIK_köt'!I27+'28._Humán_köt'!I27+'29._Óvoda_köt'!I27+'30._TMKK_köt'!I27+'31._Rendelő_köt'!I27</f>
        <v>0</v>
      </c>
      <c r="J27" s="427">
        <f>'26._Hivatal_köt'!J27+'27._TIK_köt'!J27+'28._Humán_köt'!J27+'29._Óvoda_köt'!J27+'30._TMKK_köt'!J27+'31._Rendelő_köt'!J27</f>
        <v>0</v>
      </c>
      <c r="K27" s="427">
        <f>'26._Hivatal_köt'!K27+'27._TIK_köt'!K27+'28._Humán_köt'!K27+'29._Óvoda_köt'!K27+'30._TMKK_köt'!K27+'31._Rendelő_köt'!K27</f>
        <v>0</v>
      </c>
      <c r="L27" s="427" t="e">
        <f>'26._Hivatal_köt'!L27+'27._TIK_köt'!L27+'28._Humán_köt'!L27+'29._Óvoda_köt'!L27+'30._TMKK_köt'!L27+'31._Rendelő_köt'!L27</f>
        <v>#DIV/0!</v>
      </c>
    </row>
    <row r="28" spans="1:12" s="61" customFormat="1" ht="12.2" customHeight="1" thickBot="1" x14ac:dyDescent="0.25">
      <c r="A28" s="62" t="s">
        <v>14</v>
      </c>
      <c r="B28" s="63" t="s">
        <v>83</v>
      </c>
      <c r="C28" s="166">
        <f>'26._Hivatal_köt'!C28+'27._TIK_köt'!C28+'28._Humán_köt'!C28+'29._Óvoda_köt'!C28+'30._TMKK_köt'!C28+'31._Rendelő_köt'!C28</f>
        <v>0</v>
      </c>
      <c r="D28" s="165">
        <f>'26._Hivatal_köt'!D28+'27._TIK_köt'!D28+'28._Humán_köt'!D28+'29._Óvoda_köt'!D28+'30._TMKK_köt'!D28+'31._Rendelő_köt'!D28</f>
        <v>0</v>
      </c>
      <c r="E28" s="765">
        <f>'26._Hivatal_köt'!E28+'27._TIK_köt'!E28+'28._Humán_köt'!E28+'29._Óvoda_köt'!E28+'30._TMKK_köt'!E28+'31._Rendelő_köt'!E28</f>
        <v>0</v>
      </c>
      <c r="F28" s="765">
        <f>'26._Hivatal_köt'!F28+'27._TIK_köt'!F28+'28._Humán_köt'!F28+'29._Óvoda_köt'!F28+'30._TMKK_köt'!F28+'31._Rendelő_köt'!F28</f>
        <v>0</v>
      </c>
      <c r="G28" s="765">
        <f>'26._Hivatal_köt'!G28+'27._TIK_köt'!G28+'28._Humán_köt'!G28+'29._Óvoda_köt'!G28+'30._TMKK_köt'!G28+'31._Rendelő_köt'!G28</f>
        <v>0</v>
      </c>
      <c r="H28" s="81">
        <f t="shared" si="2"/>
        <v>0</v>
      </c>
      <c r="I28" s="434">
        <f>'26._Hivatal_köt'!I28+'27._TIK_köt'!I28+'28._Humán_köt'!I28+'29._Óvoda_köt'!I28+'30._TMKK_köt'!I28+'31._Rendelő_köt'!I28</f>
        <v>0</v>
      </c>
      <c r="J28" s="428">
        <f>'26._Hivatal_köt'!J28+'27._TIK_köt'!J28+'28._Humán_köt'!J28+'29._Óvoda_köt'!J28+'30._TMKK_köt'!J28+'31._Rendelő_köt'!J28</f>
        <v>0</v>
      </c>
      <c r="K28" s="428">
        <f>'26._Hivatal_köt'!K28+'27._TIK_köt'!K28+'28._Humán_köt'!K28+'29._Óvoda_köt'!K28+'30._TMKK_köt'!K28+'31._Rendelő_köt'!K28</f>
        <v>0</v>
      </c>
      <c r="L28" s="428" t="e">
        <f>'26._Hivatal_köt'!L28+'27._TIK_köt'!L28+'28._Humán_köt'!L28+'29._Óvoda_köt'!L28+'30._TMKK_köt'!L28+'31._Rendelő_köt'!L28</f>
        <v>#DIV/0!</v>
      </c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SUM(C30:C32)</f>
        <v>0</v>
      </c>
      <c r="D29" s="163">
        <f t="shared" ref="D29:K29" si="5">SUM(D30:D32)</f>
        <v>0</v>
      </c>
      <c r="E29" s="762">
        <f t="shared" si="5"/>
        <v>0</v>
      </c>
      <c r="F29" s="762">
        <f t="shared" si="5"/>
        <v>0</v>
      </c>
      <c r="G29" s="762">
        <f t="shared" si="5"/>
        <v>0</v>
      </c>
      <c r="H29" s="81">
        <f t="shared" si="2"/>
        <v>0</v>
      </c>
      <c r="I29" s="434">
        <f t="shared" si="5"/>
        <v>0</v>
      </c>
      <c r="J29" s="428">
        <f t="shared" si="5"/>
        <v>0</v>
      </c>
      <c r="K29" s="428">
        <f t="shared" si="5"/>
        <v>0</v>
      </c>
      <c r="L29" s="428" t="e">
        <f t="shared" ref="L29" si="6">SUM(L30:L32)</f>
        <v>#DIV/0!</v>
      </c>
    </row>
    <row r="30" spans="1:12" s="61" customFormat="1" ht="12.2" customHeight="1" x14ac:dyDescent="0.2">
      <c r="A30" s="65" t="s">
        <v>99</v>
      </c>
      <c r="B30" s="66" t="s">
        <v>159</v>
      </c>
      <c r="C30" s="156">
        <f>'26._Hivatal_köt'!C30+'27._TIK_köt'!C30+'28._Humán_köt'!C30+'29._Óvoda_köt'!C30+'30._TMKK_köt'!C30+'31._Rendelő_köt'!C30</f>
        <v>0</v>
      </c>
      <c r="D30" s="329">
        <f>'26._Hivatal_köt'!D30+'27._TIK_köt'!D30+'28._Humán_köt'!D30+'29._Óvoda_köt'!D30+'30._TMKK_köt'!D30+'31._Rendelő_köt'!D30</f>
        <v>0</v>
      </c>
      <c r="E30" s="766">
        <f>'26._Hivatal_köt'!E30+'27._TIK_köt'!E30+'28._Humán_köt'!E30+'29._Óvoda_köt'!E30+'30._TMKK_köt'!E30+'31._Rendelő_köt'!E30</f>
        <v>0</v>
      </c>
      <c r="F30" s="766">
        <f>'26._Hivatal_köt'!F30+'27._TIK_köt'!F30+'28._Humán_köt'!F30+'29._Óvoda_köt'!F30+'30._TMKK_köt'!F30+'31._Rendelő_köt'!F30</f>
        <v>0</v>
      </c>
      <c r="G30" s="766">
        <f>'26._Hivatal_köt'!G30+'27._TIK_köt'!G30+'28._Humán_köt'!G30+'29._Óvoda_köt'!G30+'30._TMKK_köt'!G30+'31._Rendelő_köt'!G30</f>
        <v>0</v>
      </c>
      <c r="H30" s="726">
        <f t="shared" si="2"/>
        <v>0</v>
      </c>
      <c r="I30" s="1521">
        <f>'26._Hivatal_köt'!I30+'27._TIK_köt'!I30+'28._Humán_köt'!I30+'29._Óvoda_köt'!I30+'30._TMKK_köt'!I30+'31._Rendelő_köt'!I30</f>
        <v>0</v>
      </c>
      <c r="J30" s="429">
        <f>'26._Hivatal_köt'!J30+'27._TIK_köt'!J30+'28._Humán_köt'!J30+'29._Óvoda_köt'!J30+'30._TMKK_köt'!J30+'31._Rendelő_köt'!J30</f>
        <v>0</v>
      </c>
      <c r="K30" s="429">
        <f>'26._Hivatal_köt'!K30+'27._TIK_köt'!K30+'28._Humán_köt'!K30+'29._Óvoda_köt'!K30+'30._TMKK_köt'!K30+'31._Rendelő_köt'!K30</f>
        <v>0</v>
      </c>
      <c r="L30" s="429" t="e">
        <f>'26._Hivatal_köt'!L30+'27._TIK_köt'!L30+'28._Humán_köt'!L30+'29._Óvoda_köt'!L30+'30._TMKK_köt'!L30+'31._Rendelő_köt'!L30</f>
        <v>#DIV/0!</v>
      </c>
    </row>
    <row r="31" spans="1:12" s="61" customFormat="1" ht="12.2" customHeight="1" x14ac:dyDescent="0.2">
      <c r="A31" s="65" t="s">
        <v>100</v>
      </c>
      <c r="B31" s="467" t="s">
        <v>162</v>
      </c>
      <c r="C31" s="148">
        <f>'26._Hivatal_köt'!C31+'27._TIK_köt'!C31+'28._Humán_köt'!C31+'29._Óvoda_köt'!C31+'30._TMKK_köt'!C31+'31._Rendelő_köt'!C31</f>
        <v>0</v>
      </c>
      <c r="D31" s="338">
        <f>'26._Hivatal_köt'!D31+'27._TIK_köt'!D31+'28._Humán_köt'!D31+'29._Óvoda_köt'!D31+'30._TMKK_köt'!D31+'31._Rendelő_köt'!D31</f>
        <v>0</v>
      </c>
      <c r="E31" s="129">
        <f>'26._Hivatal_köt'!E31+'27._TIK_köt'!E31+'28._Humán_köt'!E31+'29._Óvoda_köt'!E31+'30._TMKK_köt'!E31+'31._Rendelő_köt'!E31</f>
        <v>0</v>
      </c>
      <c r="F31" s="129">
        <f>'26._Hivatal_köt'!F31+'27._TIK_köt'!F31+'28._Humán_köt'!F31+'29._Óvoda_köt'!F31+'30._TMKK_köt'!F31+'31._Rendelő_köt'!F31</f>
        <v>0</v>
      </c>
      <c r="G31" s="471">
        <f>'26._Hivatal_köt'!G31+'27._TIK_köt'!G31+'28._Humán_köt'!G31+'29._Óvoda_köt'!G31+'30._TMKK_köt'!G31+'31._Rendelő_köt'!G31</f>
        <v>0</v>
      </c>
      <c r="H31" s="714">
        <f t="shared" si="2"/>
        <v>0</v>
      </c>
      <c r="I31" s="1522">
        <f>'26._Hivatal_köt'!I31+'27._TIK_köt'!I31+'28._Humán_köt'!I31+'29._Óvoda_köt'!I31+'30._TMKK_köt'!I31+'31._Rendelő_köt'!I31</f>
        <v>0</v>
      </c>
      <c r="J31" s="430">
        <f>'26._Hivatal_köt'!J31+'27._TIK_köt'!J31+'28._Humán_köt'!J31+'29._Óvoda_köt'!J31+'30._TMKK_köt'!J31+'31._Rendelő_köt'!J31</f>
        <v>0</v>
      </c>
      <c r="K31" s="430">
        <f>'26._Hivatal_köt'!K31+'27._TIK_köt'!K31+'28._Humán_köt'!K31+'29._Óvoda_köt'!K31+'30._TMKK_köt'!K31+'31._Rendelő_köt'!K31</f>
        <v>0</v>
      </c>
      <c r="L31" s="430" t="e">
        <f>'26._Hivatal_köt'!L31+'27._TIK_köt'!L31+'28._Humán_köt'!L31+'29._Óvoda_köt'!L31+'30._TMKK_köt'!L31+'31._Rendelő_köt'!L31</f>
        <v>#DIV/0!</v>
      </c>
    </row>
    <row r="32" spans="1:12" s="61" customFormat="1" ht="12.2" customHeight="1" thickBot="1" x14ac:dyDescent="0.25">
      <c r="A32" s="1419" t="s">
        <v>280</v>
      </c>
      <c r="B32" s="123" t="s">
        <v>164</v>
      </c>
      <c r="C32" s="109">
        <f>'26._Hivatal_köt'!C32+'27._TIK_köt'!C32+'28._Humán_köt'!C32+'29._Óvoda_köt'!C32+'30._TMKK_köt'!C32+'31._Rendelő_köt'!C32</f>
        <v>0</v>
      </c>
      <c r="D32" s="330">
        <f>'26._Hivatal_köt'!D32+'27._TIK_köt'!D32+'28._Humán_köt'!D32+'29._Óvoda_köt'!D32+'30._TMKK_köt'!D32+'31._Rendelő_köt'!D32</f>
        <v>0</v>
      </c>
      <c r="E32" s="767">
        <f>'26._Hivatal_köt'!E32+'27._TIK_köt'!E32+'28._Humán_köt'!E32+'29._Óvoda_köt'!E32+'30._TMKK_köt'!E32+'31._Rendelő_köt'!E32</f>
        <v>0</v>
      </c>
      <c r="F32" s="767">
        <f>'26._Hivatal_köt'!F32+'27._TIK_köt'!F32+'28._Humán_köt'!F32+'29._Óvoda_köt'!F32+'30._TMKK_köt'!F32+'31._Rendelő_köt'!F32</f>
        <v>0</v>
      </c>
      <c r="G32" s="767">
        <f>'26._Hivatal_köt'!G32+'27._TIK_köt'!G32+'28._Humán_köt'!G32+'29._Óvoda_köt'!G32+'30._TMKK_köt'!G32+'31._Rendelő_köt'!G32</f>
        <v>0</v>
      </c>
      <c r="H32" s="727">
        <f t="shared" si="2"/>
        <v>0</v>
      </c>
      <c r="I32" s="1523">
        <f>'26._Hivatal_köt'!I32+'27._TIK_köt'!I32+'28._Humán_köt'!I32+'29._Óvoda_köt'!I32+'30._TMKK_köt'!I32+'31._Rendelő_köt'!I32</f>
        <v>0</v>
      </c>
      <c r="J32" s="431">
        <f>'26._Hivatal_köt'!J32+'27._TIK_köt'!J32+'28._Humán_köt'!J32+'29._Óvoda_köt'!J32+'30._TMKK_köt'!J32+'31._Rendelő_köt'!J32</f>
        <v>0</v>
      </c>
      <c r="K32" s="431">
        <f>'26._Hivatal_köt'!K32+'27._TIK_köt'!K32+'28._Humán_köt'!K32+'29._Óvoda_köt'!K32+'30._TMKK_köt'!K32+'31._Rendelő_köt'!K32</f>
        <v>0</v>
      </c>
      <c r="L32" s="431" t="e">
        <f>'26._Hivatal_köt'!L32+'27._TIK_köt'!L32+'28._Humán_köt'!L32+'29._Óvoda_köt'!L32+'30._TMKK_köt'!L32+'31._Rendelő_köt'!L32</f>
        <v>#DIV/0!</v>
      </c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SUM(C34:C36)</f>
        <v>0</v>
      </c>
      <c r="D33" s="163">
        <f t="shared" ref="D33:K33" si="7">SUM(D34:D36)</f>
        <v>0</v>
      </c>
      <c r="E33" s="762">
        <f t="shared" si="7"/>
        <v>0</v>
      </c>
      <c r="F33" s="762">
        <f t="shared" si="7"/>
        <v>0</v>
      </c>
      <c r="G33" s="762">
        <f t="shared" si="7"/>
        <v>0</v>
      </c>
      <c r="H33" s="81">
        <f t="shared" si="2"/>
        <v>0</v>
      </c>
      <c r="I33" s="434">
        <f t="shared" si="7"/>
        <v>0</v>
      </c>
      <c r="J33" s="428">
        <f t="shared" si="7"/>
        <v>0</v>
      </c>
      <c r="K33" s="428">
        <f t="shared" si="7"/>
        <v>0</v>
      </c>
      <c r="L33" s="428" t="e">
        <f t="shared" ref="L33" si="8">SUM(L34:L36)</f>
        <v>#DIV/0!</v>
      </c>
    </row>
    <row r="34" spans="1:12" s="61" customFormat="1" ht="12.2" customHeight="1" x14ac:dyDescent="0.2">
      <c r="A34" s="65" t="s">
        <v>88</v>
      </c>
      <c r="B34" s="66" t="s">
        <v>166</v>
      </c>
      <c r="C34" s="156">
        <f>'26._Hivatal_köt'!C34+'27._TIK_köt'!C34+'28._Humán_köt'!C34+'29._Óvoda_köt'!C34+'30._TMKK_köt'!C34+'31._Rendelő_köt'!C34</f>
        <v>0</v>
      </c>
      <c r="D34" s="329">
        <f>'26._Hivatal_köt'!D34+'27._TIK_köt'!D34+'28._Humán_köt'!D34+'29._Óvoda_köt'!D34+'30._TMKK_köt'!D34+'31._Rendelő_köt'!D34</f>
        <v>0</v>
      </c>
      <c r="E34" s="766">
        <f>'26._Hivatal_köt'!E34+'27._TIK_köt'!E34+'28._Humán_köt'!E34+'29._Óvoda_köt'!E34+'30._TMKK_köt'!E34+'31._Rendelő_köt'!E34</f>
        <v>0</v>
      </c>
      <c r="F34" s="766">
        <f>'26._Hivatal_köt'!F34+'27._TIK_köt'!F34+'28._Humán_köt'!F34+'29._Óvoda_köt'!F34+'30._TMKK_köt'!F34+'31._Rendelő_köt'!F34</f>
        <v>0</v>
      </c>
      <c r="G34" s="766">
        <f>'26._Hivatal_köt'!G34+'27._TIK_köt'!G34+'28._Humán_köt'!G34+'29._Óvoda_köt'!G34+'30._TMKK_köt'!G34+'31._Rendelő_köt'!G34</f>
        <v>0</v>
      </c>
      <c r="H34" s="726">
        <f t="shared" si="2"/>
        <v>0</v>
      </c>
      <c r="I34" s="1521">
        <f>'26._Hivatal_köt'!I34+'27._TIK_köt'!I34+'28._Humán_köt'!I34+'29._Óvoda_köt'!I34+'30._TMKK_köt'!I34+'31._Rendelő_köt'!I34</f>
        <v>0</v>
      </c>
      <c r="J34" s="429">
        <f>'26._Hivatal_köt'!J34+'27._TIK_köt'!J34+'28._Humán_köt'!J34+'29._Óvoda_köt'!J34+'30._TMKK_köt'!J34+'31._Rendelő_köt'!J34</f>
        <v>0</v>
      </c>
      <c r="K34" s="429">
        <f>'26._Hivatal_köt'!K34+'27._TIK_köt'!K34+'28._Humán_köt'!K34+'29._Óvoda_köt'!K34+'30._TMKK_köt'!K34+'31._Rendelő_köt'!K34</f>
        <v>0</v>
      </c>
      <c r="L34" s="429" t="e">
        <f>'26._Hivatal_köt'!L34+'27._TIK_köt'!L34+'28._Humán_köt'!L34+'29._Óvoda_köt'!L34+'30._TMKK_köt'!L34+'31._Rendelő_köt'!L34</f>
        <v>#DIV/0!</v>
      </c>
    </row>
    <row r="35" spans="1:12" s="61" customFormat="1" ht="12.2" customHeight="1" x14ac:dyDescent="0.2">
      <c r="A35" s="65" t="s">
        <v>101</v>
      </c>
      <c r="B35" s="467" t="s">
        <v>167</v>
      </c>
      <c r="C35" s="148">
        <f>'26._Hivatal_köt'!C35+'27._TIK_köt'!C35+'28._Humán_köt'!C35+'29._Óvoda_köt'!C35+'30._TMKK_köt'!C35+'31._Rendelő_köt'!C35</f>
        <v>0</v>
      </c>
      <c r="D35" s="338">
        <f>'26._Hivatal_köt'!D35+'27._TIK_köt'!D35+'28._Humán_köt'!D35+'29._Óvoda_köt'!D35+'30._TMKK_köt'!D35+'31._Rendelő_köt'!D35</f>
        <v>0</v>
      </c>
      <c r="E35" s="129">
        <f>'26._Hivatal_köt'!E35+'27._TIK_köt'!E35+'28._Humán_köt'!E35+'29._Óvoda_köt'!E35+'30._TMKK_köt'!E35+'31._Rendelő_köt'!E35</f>
        <v>0</v>
      </c>
      <c r="F35" s="129">
        <f>'26._Hivatal_köt'!F35+'27._TIK_köt'!F35+'28._Humán_köt'!F35+'29._Óvoda_köt'!F35+'30._TMKK_köt'!F35+'31._Rendelő_köt'!F35</f>
        <v>0</v>
      </c>
      <c r="G35" s="471">
        <f>'26._Hivatal_köt'!G35+'27._TIK_köt'!G35+'28._Humán_köt'!G35+'29._Óvoda_köt'!G35+'30._TMKK_köt'!G35+'31._Rendelő_köt'!G35</f>
        <v>0</v>
      </c>
      <c r="H35" s="714">
        <f t="shared" si="2"/>
        <v>0</v>
      </c>
      <c r="I35" s="1522">
        <f>'26._Hivatal_köt'!I35+'27._TIK_köt'!I35+'28._Humán_köt'!I35+'29._Óvoda_köt'!I35+'30._TMKK_köt'!I35+'31._Rendelő_köt'!I35</f>
        <v>0</v>
      </c>
      <c r="J35" s="430">
        <f>'26._Hivatal_köt'!J35+'27._TIK_köt'!J35+'28._Humán_köt'!J35+'29._Óvoda_köt'!J35+'30._TMKK_köt'!J35+'31._Rendelő_köt'!J35</f>
        <v>0</v>
      </c>
      <c r="K35" s="430">
        <f>'26._Hivatal_köt'!K35+'27._TIK_köt'!K35+'28._Humán_köt'!K35+'29._Óvoda_köt'!K35+'30._TMKK_köt'!K35+'31._Rendelő_köt'!K35</f>
        <v>0</v>
      </c>
      <c r="L35" s="430" t="e">
        <f>'26._Hivatal_köt'!L35+'27._TIK_köt'!L35+'28._Humán_köt'!L35+'29._Óvoda_köt'!L35+'30._TMKK_köt'!L35+'31._Rendelő_köt'!L35</f>
        <v>#DIV/0!</v>
      </c>
    </row>
    <row r="36" spans="1:12" s="61" customFormat="1" ht="12.2" customHeight="1" thickBot="1" x14ac:dyDescent="0.25">
      <c r="A36" s="1419" t="s">
        <v>102</v>
      </c>
      <c r="B36" s="69" t="s">
        <v>168</v>
      </c>
      <c r="C36" s="109">
        <f>'26._Hivatal_köt'!C36+'27._TIK_köt'!C36+'28._Humán_köt'!C36+'29._Óvoda_köt'!C36+'30._TMKK_köt'!C36+'31._Rendelő_köt'!C36</f>
        <v>0</v>
      </c>
      <c r="D36" s="330">
        <f>'26._Hivatal_köt'!D36+'27._TIK_köt'!D36+'28._Humán_köt'!D36+'29._Óvoda_köt'!D36+'30._TMKK_köt'!D36+'31._Rendelő_köt'!D36</f>
        <v>0</v>
      </c>
      <c r="E36" s="767">
        <f>'26._Hivatal_köt'!E36+'27._TIK_köt'!E36+'28._Humán_köt'!E36+'29._Óvoda_köt'!E36+'30._TMKK_köt'!E36+'31._Rendelő_köt'!E36</f>
        <v>0</v>
      </c>
      <c r="F36" s="767">
        <f>'26._Hivatal_köt'!F36+'27._TIK_köt'!F36+'28._Humán_köt'!F36+'29._Óvoda_köt'!F36+'30._TMKK_köt'!F36+'31._Rendelő_köt'!F36</f>
        <v>0</v>
      </c>
      <c r="G36" s="767">
        <f>'26._Hivatal_köt'!G36+'27._TIK_köt'!G36+'28._Humán_köt'!G36+'29._Óvoda_köt'!G36+'30._TMKK_köt'!G36+'31._Rendelő_köt'!G36</f>
        <v>0</v>
      </c>
      <c r="H36" s="728">
        <f t="shared" si="2"/>
        <v>0</v>
      </c>
      <c r="I36" s="1524">
        <f>'26._Hivatal_köt'!I36+'27._TIK_köt'!I36+'28._Humán_köt'!I36+'29._Óvoda_köt'!I36+'30._TMKK_köt'!I36+'31._Rendelő_köt'!I36</f>
        <v>0</v>
      </c>
      <c r="J36" s="432">
        <f>'26._Hivatal_köt'!J36+'27._TIK_köt'!J36+'28._Humán_köt'!J36+'29._Óvoda_köt'!J36+'30._TMKK_köt'!J36+'31._Rendelő_köt'!J36</f>
        <v>0</v>
      </c>
      <c r="K36" s="432">
        <f>'26._Hivatal_köt'!K36+'27._TIK_köt'!K36+'28._Humán_köt'!K36+'29._Óvoda_köt'!K36+'30._TMKK_köt'!K36+'31._Rendelő_köt'!K36</f>
        <v>0</v>
      </c>
      <c r="L36" s="432" t="e">
        <f>'26._Hivatal_köt'!L36+'27._TIK_köt'!L36+'28._Humán_köt'!L36+'29._Óvoda_köt'!L36+'30._TMKK_köt'!L36+'31._Rendelő_köt'!L36</f>
        <v>#DIV/0!</v>
      </c>
    </row>
    <row r="37" spans="1:12" s="30" customFormat="1" ht="12.2" customHeight="1" thickBot="1" x14ac:dyDescent="0.25">
      <c r="A37" s="62" t="s">
        <v>17</v>
      </c>
      <c r="B37" s="63" t="s">
        <v>169</v>
      </c>
      <c r="C37" s="166">
        <f>'26._Hivatal_köt'!C37+'27._TIK_köt'!C37+'28._Humán_köt'!C37+'29._Óvoda_köt'!C37+'30._TMKK_köt'!C37+'31._Rendelő_köt'!C37</f>
        <v>0</v>
      </c>
      <c r="D37" s="165">
        <f>'26._Hivatal_köt'!D37+'27._TIK_köt'!D37+'28._Humán_köt'!D37+'29._Óvoda_köt'!D37+'30._TMKK_köt'!D37+'31._Rendelő_köt'!D37</f>
        <v>0</v>
      </c>
      <c r="E37" s="765">
        <f>'26._Hivatal_köt'!E37+'27._TIK_köt'!E37+'28._Humán_köt'!E37+'29._Óvoda_köt'!E37+'30._TMKK_köt'!E37+'31._Rendelő_köt'!E37</f>
        <v>0</v>
      </c>
      <c r="F37" s="765">
        <f>'26._Hivatal_köt'!F37+'27._TIK_köt'!F37+'28._Humán_köt'!F37+'29._Óvoda_köt'!F37+'30._TMKK_köt'!F37+'31._Rendelő_köt'!F37</f>
        <v>0</v>
      </c>
      <c r="G37" s="765">
        <f>'26._Hivatal_köt'!G37+'27._TIK_köt'!G37+'28._Humán_köt'!G37+'29._Óvoda_köt'!G37+'30._TMKK_köt'!G37+'31._Rendelő_köt'!G37</f>
        <v>0</v>
      </c>
      <c r="H37" s="81">
        <f t="shared" si="2"/>
        <v>0</v>
      </c>
      <c r="I37" s="434">
        <f>'26._Hivatal_köt'!I37+'27._TIK_köt'!I37+'28._Humán_köt'!I37+'29._Óvoda_köt'!I37+'30._TMKK_köt'!I37+'31._Rendelő_köt'!I37</f>
        <v>0</v>
      </c>
      <c r="J37" s="428">
        <f>'26._Hivatal_köt'!J37+'27._TIK_köt'!J37+'28._Humán_köt'!J37+'29._Óvoda_köt'!J37+'30._TMKK_köt'!J37+'31._Rendelő_köt'!J37</f>
        <v>0</v>
      </c>
      <c r="K37" s="428">
        <f>'26._Hivatal_köt'!K37+'27._TIK_köt'!K37+'28._Humán_köt'!K37+'29._Óvoda_köt'!K37+'30._TMKK_köt'!K37+'31._Rendelő_köt'!K37</f>
        <v>0</v>
      </c>
      <c r="L37" s="428" t="e">
        <f>'26._Hivatal_köt'!L37+'27._TIK_köt'!L37+'28._Humán_köt'!L37+'29._Óvoda_köt'!L37+'30._TMKK_köt'!L37+'31._Rendelő_köt'!L37</f>
        <v>#DIV/0!</v>
      </c>
    </row>
    <row r="38" spans="1:12" s="30" customFormat="1" ht="12.2" customHeight="1" thickBot="1" x14ac:dyDescent="0.25">
      <c r="A38" s="1420" t="s">
        <v>103</v>
      </c>
      <c r="B38" s="468" t="s">
        <v>164</v>
      </c>
      <c r="C38" s="166">
        <f>'26._Hivatal_köt'!C38+'27._TIK_köt'!C38+'28._Humán_köt'!C38+'29._Óvoda_köt'!C38+'30._TMKK_köt'!C38+'31._Rendelő_köt'!C38</f>
        <v>0</v>
      </c>
      <c r="D38" s="165">
        <f>'26._Hivatal_köt'!D38+'27._TIK_köt'!D38+'28._Humán_köt'!D38+'29._Óvoda_köt'!D38+'30._TMKK_köt'!D38+'31._Rendelő_köt'!D38</f>
        <v>0</v>
      </c>
      <c r="E38" s="768">
        <f>'26._Hivatal_köt'!E38+'27._TIK_köt'!E38+'28._Humán_köt'!E38+'29._Óvoda_köt'!E38+'30._TMKK_köt'!E38+'31._Rendelő_köt'!E38</f>
        <v>0</v>
      </c>
      <c r="F38" s="768">
        <f>'26._Hivatal_köt'!F38+'27._TIK_köt'!F38+'28._Humán_köt'!F38+'29._Óvoda_köt'!F38+'30._TMKK_köt'!F38+'31._Rendelő_köt'!F38</f>
        <v>0</v>
      </c>
      <c r="G38" s="768">
        <f>'26._Hivatal_köt'!G38+'27._TIK_köt'!G38+'28._Humán_köt'!G38+'29._Óvoda_köt'!G38+'30._TMKK_köt'!G38+'31._Rendelő_köt'!G38</f>
        <v>0</v>
      </c>
      <c r="H38" s="729">
        <f t="shared" si="2"/>
        <v>0</v>
      </c>
      <c r="I38" s="433">
        <f>'26._Hivatal_köt'!I38+'27._TIK_köt'!I38+'28._Humán_köt'!I38+'29._Óvoda_köt'!I38+'30._TMKK_köt'!I38+'31._Rendelő_köt'!I38</f>
        <v>0</v>
      </c>
      <c r="J38" s="433">
        <f>'26._Hivatal_köt'!J38+'27._TIK_köt'!J38+'28._Humán_köt'!J38+'29._Óvoda_köt'!J38+'30._TMKK_köt'!J38+'31._Rendelő_köt'!J38</f>
        <v>0</v>
      </c>
      <c r="K38" s="433">
        <f>'26._Hivatal_köt'!K38+'27._TIK_köt'!K38+'28._Humán_köt'!K38+'29._Óvoda_köt'!K38+'30._TMKK_köt'!K38+'31._Rendelő_köt'!K38</f>
        <v>0</v>
      </c>
      <c r="L38" s="433" t="e">
        <f>'26._Hivatal_köt'!L38+'27._TIK_köt'!L38+'28._Humán_köt'!L38+'29._Óvoda_köt'!L38+'30._TMKK_köt'!L38+'31._Rendelő_köt'!L38</f>
        <v>#DIV/0!</v>
      </c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SUM(C40:C42)</f>
        <v>0</v>
      </c>
      <c r="D39" s="165">
        <f t="shared" ref="D39:K39" si="9">SUM(D40:D42)</f>
        <v>0</v>
      </c>
      <c r="E39" s="765">
        <f t="shared" si="9"/>
        <v>0</v>
      </c>
      <c r="F39" s="765">
        <f t="shared" si="9"/>
        <v>0</v>
      </c>
      <c r="G39" s="765">
        <f t="shared" si="9"/>
        <v>0</v>
      </c>
      <c r="H39" s="81">
        <f t="shared" si="2"/>
        <v>0</v>
      </c>
      <c r="I39" s="434">
        <f t="shared" si="9"/>
        <v>0</v>
      </c>
      <c r="J39" s="434">
        <f t="shared" si="9"/>
        <v>0</v>
      </c>
      <c r="K39" s="434">
        <f t="shared" si="9"/>
        <v>0</v>
      </c>
      <c r="L39" s="434" t="e">
        <f t="shared" ref="L39" si="10">SUM(L40:L42)</f>
        <v>#DIV/0!</v>
      </c>
    </row>
    <row r="40" spans="1:12" s="30" customFormat="1" ht="12.2" customHeight="1" x14ac:dyDescent="0.2">
      <c r="A40" s="11" t="s">
        <v>106</v>
      </c>
      <c r="B40" s="115" t="s">
        <v>211</v>
      </c>
      <c r="C40" s="167">
        <f>'26._Hivatal_köt'!C40+'27._TIK_köt'!C40+'28._Humán_köt'!C40+'29._Óvoda_köt'!C40+'30._TMKK_köt'!C40+'31._Rendelő_köt'!C40</f>
        <v>0</v>
      </c>
      <c r="D40" s="339">
        <f>'26._Hivatal_köt'!D40+'27._TIK_köt'!D40+'28._Humán_köt'!D40+'29._Óvoda_köt'!D40+'30._TMKK_köt'!D40+'31._Rendelő_köt'!D40</f>
        <v>0</v>
      </c>
      <c r="E40" s="769">
        <f>'26._Hivatal_köt'!E40+'27._TIK_köt'!E40+'28._Humán_köt'!E40+'29._Óvoda_köt'!E40+'30._TMKK_köt'!E40+'31._Rendelő_köt'!E40</f>
        <v>0</v>
      </c>
      <c r="F40" s="769">
        <f>'26._Hivatal_köt'!F40+'27._TIK_köt'!F40+'28._Humán_köt'!F40+'29._Óvoda_köt'!F40+'30._TMKK_köt'!F40+'31._Rendelő_köt'!F40</f>
        <v>0</v>
      </c>
      <c r="G40" s="769">
        <f>'26._Hivatal_köt'!G40+'27._TIK_köt'!G40+'28._Humán_köt'!G40+'29._Óvoda_köt'!G40+'30._TMKK_köt'!G40+'31._Rendelő_köt'!G40</f>
        <v>0</v>
      </c>
      <c r="H40" s="730">
        <f t="shared" si="2"/>
        <v>0</v>
      </c>
      <c r="I40" s="1525">
        <f>'26._Hivatal_köt'!I40+'27._TIK_köt'!I40+'28._Humán_köt'!I40+'29._Óvoda_köt'!I40+'30._TMKK_köt'!I40+'31._Rendelő_köt'!I40</f>
        <v>0</v>
      </c>
      <c r="J40" s="435">
        <f>'26._Hivatal_köt'!J40+'27._TIK_köt'!J40+'28._Humán_köt'!J40+'29._Óvoda_köt'!J40+'30._TMKK_köt'!J40+'31._Rendelő_köt'!J40</f>
        <v>0</v>
      </c>
      <c r="K40" s="435">
        <f>'26._Hivatal_köt'!K40+'27._TIK_köt'!K40+'28._Humán_köt'!K40+'29._Óvoda_köt'!K40+'30._TMKK_köt'!K40+'31._Rendelő_köt'!K40</f>
        <v>0</v>
      </c>
      <c r="L40" s="435" t="e">
        <f>'26._Hivatal_köt'!L40+'27._TIK_köt'!L40+'28._Humán_köt'!L40+'29._Óvoda_köt'!L40+'30._TMKK_köt'!L40+'31._Rendelő_köt'!L40</f>
        <v>#DIV/0!</v>
      </c>
    </row>
    <row r="41" spans="1:12" s="30" customFormat="1" ht="12.2" customHeight="1" x14ac:dyDescent="0.2">
      <c r="A41" s="1355" t="s">
        <v>107</v>
      </c>
      <c r="B41" s="478" t="s">
        <v>212</v>
      </c>
      <c r="C41" s="469">
        <f>'26._Hivatal_köt'!C41+'27._TIK_köt'!C41+'28._Humán_köt'!C41+'29._Óvoda_köt'!C41+'30._TMKK_köt'!C41+'31._Rendelő_köt'!C41</f>
        <v>0</v>
      </c>
      <c r="D41" s="474">
        <f>'26._Hivatal_köt'!D41+'27._TIK_köt'!D41+'28._Humán_köt'!D41+'29._Óvoda_köt'!D41+'30._TMKK_köt'!D41+'31._Rendelő_köt'!D41</f>
        <v>0</v>
      </c>
      <c r="E41" s="783">
        <f>'26._Hivatal_köt'!E41+'27._TIK_köt'!E41+'28._Humán_köt'!E41+'29._Óvoda_köt'!E41+'30._TMKK_köt'!E41+'31._Rendelő_köt'!E41</f>
        <v>0</v>
      </c>
      <c r="F41" s="770">
        <f>'26._Hivatal_köt'!F41+'27._TIK_köt'!F41+'28._Humán_köt'!F41+'29._Óvoda_köt'!F41+'30._TMKK_köt'!F41+'31._Rendelő_köt'!F41</f>
        <v>0</v>
      </c>
      <c r="G41" s="770">
        <f>'26._Hivatal_köt'!G41+'27._TIK_köt'!G41+'28._Humán_köt'!G41+'29._Óvoda_köt'!G41+'30._TMKK_köt'!G41+'31._Rendelő_köt'!G41</f>
        <v>0</v>
      </c>
      <c r="H41" s="731">
        <f t="shared" si="2"/>
        <v>0</v>
      </c>
      <c r="I41" s="1526">
        <f>'26._Hivatal_köt'!I41+'27._TIK_köt'!I41+'28._Humán_köt'!I41+'29._Óvoda_köt'!I41+'30._TMKK_köt'!I41+'31._Rendelő_köt'!I41</f>
        <v>0</v>
      </c>
      <c r="J41" s="436">
        <f>'26._Hivatal_köt'!J41+'27._TIK_köt'!J41+'28._Humán_köt'!J41+'29._Óvoda_köt'!J41+'30._TMKK_köt'!J41+'31._Rendelő_köt'!J41</f>
        <v>0</v>
      </c>
      <c r="K41" s="436">
        <f>'26._Hivatal_köt'!K41+'27._TIK_köt'!K41+'28._Humán_köt'!K41+'29._Óvoda_köt'!K41+'30._TMKK_köt'!K41+'31._Rendelő_köt'!K41</f>
        <v>0</v>
      </c>
      <c r="L41" s="436" t="e">
        <f>'26._Hivatal_köt'!L41+'27._TIK_köt'!L41+'28._Humán_köt'!L41+'29._Óvoda_köt'!L41+'30._TMKK_köt'!L41+'31._Rendelő_köt'!L41</f>
        <v>#DIV/0!</v>
      </c>
    </row>
    <row r="42" spans="1:12" s="30" customFormat="1" ht="12.2" customHeight="1" thickBot="1" x14ac:dyDescent="0.25">
      <c r="A42" s="1355" t="s">
        <v>322</v>
      </c>
      <c r="B42" s="124" t="s">
        <v>164</v>
      </c>
      <c r="C42" s="169">
        <f>'26._Hivatal_köt'!C42+'27._TIK_köt'!C42+'28._Humán_köt'!C42+'29._Óvoda_köt'!C42+'30._TMKK_köt'!C42+'31._Rendelő_köt'!C42</f>
        <v>0</v>
      </c>
      <c r="D42" s="168">
        <f>'26._Hivatal_köt'!D42+'27._TIK_köt'!D42+'28._Humán_köt'!D42+'29._Óvoda_köt'!D42+'30._TMKK_köt'!D42+'31._Rendelő_köt'!D42</f>
        <v>0</v>
      </c>
      <c r="E42" s="771">
        <f>'26._Hivatal_köt'!E42+'27._TIK_köt'!E42+'28._Humán_köt'!E42+'29._Óvoda_köt'!E42+'30._TMKK_köt'!E42+'31._Rendelő_köt'!E42</f>
        <v>0</v>
      </c>
      <c r="F42" s="771">
        <f>'26._Hivatal_köt'!F42+'27._TIK_köt'!F42+'28._Humán_köt'!F42+'29._Óvoda_köt'!F42+'30._TMKK_köt'!F42+'31._Rendelő_köt'!F42</f>
        <v>0</v>
      </c>
      <c r="G42" s="771">
        <f>'26._Hivatal_köt'!G42+'27._TIK_köt'!G42+'28._Humán_köt'!G42+'29._Óvoda_köt'!G42+'30._TMKK_köt'!G42+'31._Rendelő_köt'!G42</f>
        <v>0</v>
      </c>
      <c r="H42" s="732">
        <f t="shared" si="2"/>
        <v>0</v>
      </c>
      <c r="I42" s="437">
        <f>'26._Hivatal_köt'!I42+'27._TIK_köt'!I42+'28._Humán_köt'!I42+'29._Óvoda_köt'!I42+'30._TMKK_köt'!I42+'31._Rendelő_köt'!I42</f>
        <v>0</v>
      </c>
      <c r="J42" s="437">
        <f>'26._Hivatal_köt'!J42+'27._TIK_köt'!J42+'28._Humán_köt'!J42+'29._Óvoda_köt'!J42+'30._TMKK_köt'!J42+'31._Rendelő_köt'!J42</f>
        <v>0</v>
      </c>
      <c r="K42" s="437">
        <f>'26._Hivatal_köt'!K42+'27._TIK_köt'!K42+'28._Humán_köt'!K42+'29._Óvoda_köt'!K42+'30._TMKK_köt'!K42+'31._Rendelő_köt'!K42</f>
        <v>0</v>
      </c>
      <c r="L42" s="437" t="e">
        <f>'26._Hivatal_köt'!L42+'27._TIK_köt'!L42+'28._Humán_köt'!L42+'29._Óvoda_köt'!L42+'30._TMKK_köt'!L42+'31._Rendelő_köt'!L42</f>
        <v>#DIV/0!</v>
      </c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C11+C23+C28+C29+C33+C37+C39</f>
        <v>293040301</v>
      </c>
      <c r="D43" s="163">
        <f t="shared" ref="D43:K43" si="11">D11+D23+D28+D29+D33+D37+D39</f>
        <v>293040301</v>
      </c>
      <c r="E43" s="762">
        <f t="shared" si="11"/>
        <v>0</v>
      </c>
      <c r="F43" s="762">
        <f t="shared" si="11"/>
        <v>0</v>
      </c>
      <c r="G43" s="762">
        <f t="shared" si="11"/>
        <v>0</v>
      </c>
      <c r="H43" s="81">
        <f t="shared" si="2"/>
        <v>0</v>
      </c>
      <c r="I43" s="434">
        <f t="shared" si="11"/>
        <v>0</v>
      </c>
      <c r="J43" s="434">
        <f t="shared" si="11"/>
        <v>0</v>
      </c>
      <c r="K43" s="434">
        <f t="shared" si="11"/>
        <v>0</v>
      </c>
      <c r="L43" s="434" t="e">
        <f t="shared" ref="L43" si="12">L11+L23+L28+L29+L33+L37+L39</f>
        <v>#DIV/0!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'26._Hivatal_köt'!C44+'27._TIK_köt'!C44+'28._Humán_köt'!C44+'29._Óvoda_köt'!C44+'30._TMKK_köt'!C44+'31._Rendelő_köt'!C44</f>
        <v>2382371544</v>
      </c>
      <c r="D44" s="163">
        <f>'26._Hivatal_köt'!D44+'27._TIK_köt'!D44+'28._Humán_köt'!D44+'29._Óvoda_köt'!D44+'30._TMKK_köt'!D44+'31._Rendelő_köt'!D44</f>
        <v>2535018002</v>
      </c>
      <c r="E44" s="762">
        <f>'26._Hivatal_köt'!E44+'27._TIK_köt'!E44+'28._Humán_köt'!E44+'29._Óvoda_köt'!E44+'30._TMKK_köt'!E44+'31._Rendelő_köt'!E44</f>
        <v>0</v>
      </c>
      <c r="F44" s="762">
        <f>'26._Hivatal_köt'!F44+'27._TIK_köt'!F44+'28._Humán_köt'!F44+'29._Óvoda_köt'!F44+'30._TMKK_köt'!F44+'31._Rendelő_köt'!F44</f>
        <v>0</v>
      </c>
      <c r="G44" s="762">
        <f>'26._Hivatal_köt'!G44+'27._TIK_köt'!G44+'28._Humán_köt'!G44+'29._Óvoda_köt'!G44+'30._TMKK_köt'!G44+'31._Rendelő_köt'!G44</f>
        <v>0</v>
      </c>
      <c r="H44" s="81">
        <f t="shared" si="2"/>
        <v>152646458</v>
      </c>
      <c r="I44" s="434">
        <f>'26._Hivatal_köt'!I44+'27._TIK_köt'!I44+'28._Humán_köt'!I44+'29._Óvoda_köt'!I44+'30._TMKK_köt'!I44+'31._Rendelő_köt'!I44</f>
        <v>0</v>
      </c>
      <c r="J44" s="434">
        <f>'26._Hivatal_köt'!J44+'27._TIK_köt'!J44+'28._Humán_köt'!J44+'29._Óvoda_köt'!J44+'30._TMKK_köt'!J44+'31._Rendelő_köt'!J44</f>
        <v>0</v>
      </c>
      <c r="K44" s="434">
        <f>'26._Hivatal_köt'!K44+'27._TIK_köt'!K44+'28._Humán_köt'!K44+'29._Óvoda_köt'!K44+'30._TMKK_köt'!K44+'31._Rendelő_köt'!K44</f>
        <v>0</v>
      </c>
      <c r="L44" s="434" t="e">
        <f>'26._Hivatal_köt'!L44+'27._TIK_köt'!L44+'28._Humán_köt'!L44+'29._Óvoda_köt'!L44+'30._TMKK_köt'!L44+'31._Rendelő_köt'!L44</f>
        <v>#DIV/0!</v>
      </c>
    </row>
    <row r="45" spans="1:12" s="30" customFormat="1" ht="12.2" customHeight="1" x14ac:dyDescent="0.2">
      <c r="A45" s="65" t="s">
        <v>170</v>
      </c>
      <c r="B45" s="66" t="s">
        <v>130</v>
      </c>
      <c r="C45" s="156">
        <f>'26._Hivatal_köt'!C45+'27._TIK_köt'!C45+'28._Humán_köt'!C45+'29._Óvoda_köt'!C45+'30._TMKK_köt'!C45+'31._Rendelő_köt'!C45</f>
        <v>0</v>
      </c>
      <c r="D45" s="329">
        <f>'26._Hivatal_köt'!D45+'27._TIK_köt'!D45+'28._Humán_köt'!D45+'29._Óvoda_köt'!D45+'30._TMKK_köt'!D45+'31._Rendelő_köt'!D45</f>
        <v>19615140</v>
      </c>
      <c r="E45" s="766">
        <f>'26._Hivatal_köt'!E45+'27._TIK_köt'!E45+'28._Humán_köt'!E45+'29._Óvoda_köt'!E45+'30._TMKK_köt'!E45+'31._Rendelő_köt'!E45</f>
        <v>0</v>
      </c>
      <c r="F45" s="766">
        <f>'26._Hivatal_köt'!F45+'27._TIK_köt'!F45+'28._Humán_köt'!F45+'29._Óvoda_köt'!F45+'30._TMKK_köt'!F45+'31._Rendelő_köt'!F45</f>
        <v>0</v>
      </c>
      <c r="G45" s="766">
        <f>'26._Hivatal_köt'!G45+'27._TIK_köt'!G45+'28._Humán_köt'!G45+'29._Óvoda_köt'!G45+'30._TMKK_köt'!G45+'31._Rendelő_köt'!G45</f>
        <v>0</v>
      </c>
      <c r="H45" s="726">
        <f t="shared" si="2"/>
        <v>19615140</v>
      </c>
      <c r="I45" s="1521">
        <f>'26._Hivatal_köt'!I45+'27._TIK_köt'!I45+'28._Humán_köt'!I45+'29._Óvoda_köt'!I45+'30._TMKK_köt'!I45+'31._Rendelő_köt'!I45</f>
        <v>0</v>
      </c>
      <c r="J45" s="429">
        <f>'26._Hivatal_köt'!J45+'27._TIK_köt'!J45+'28._Humán_köt'!J45+'29._Óvoda_köt'!J45+'30._TMKK_köt'!J45+'31._Rendelő_köt'!J45</f>
        <v>0</v>
      </c>
      <c r="K45" s="429">
        <f>'26._Hivatal_köt'!K45+'27._TIK_köt'!K45+'28._Humán_köt'!K45+'29._Óvoda_köt'!K45+'30._TMKK_köt'!K45+'31._Rendelő_köt'!K45</f>
        <v>0</v>
      </c>
      <c r="L45" s="429">
        <f>'26._Hivatal_köt'!L45+'27._TIK_köt'!L45+'28._Humán_köt'!L45+'29._Óvoda_köt'!L45+'30._TMKK_köt'!L45+'31._Rendelő_köt'!L45</f>
        <v>0</v>
      </c>
    </row>
    <row r="46" spans="1:12" s="30" customFormat="1" ht="12.2" customHeight="1" x14ac:dyDescent="0.2">
      <c r="A46" s="78" t="s">
        <v>171</v>
      </c>
      <c r="B46" s="66" t="s">
        <v>185</v>
      </c>
      <c r="C46" s="148">
        <f>'26._Hivatal_köt'!C46+'27._TIK_köt'!C46+'28._Humán_köt'!C46+'29._Óvoda_köt'!C46+'30._TMKK_köt'!C46+'31._Rendelő_köt'!C46</f>
        <v>0</v>
      </c>
      <c r="D46" s="338">
        <f>'26._Hivatal_köt'!D46+'27._TIK_köt'!D46+'28._Humán_köt'!D46+'29._Óvoda_köt'!D46+'30._TMKK_köt'!D46+'31._Rendelő_köt'!D46</f>
        <v>700000</v>
      </c>
      <c r="E46" s="107">
        <f>'26._Hivatal_köt'!E46+'27._TIK_köt'!E46+'28._Humán_köt'!E46+'29._Óvoda_köt'!E46+'30._TMKK_köt'!E46+'31._Rendelő_köt'!E46</f>
        <v>0</v>
      </c>
      <c r="F46" s="107">
        <f>'26._Hivatal_köt'!F46+'27._TIK_köt'!F46+'28._Humán_köt'!F46+'29._Óvoda_köt'!F46+'30._TMKK_köt'!F46+'31._Rendelő_köt'!F46</f>
        <v>0</v>
      </c>
      <c r="G46" s="107">
        <f>'26._Hivatal_köt'!G46+'27._TIK_köt'!G46+'28._Humán_köt'!G46+'29._Óvoda_köt'!G46+'30._TMKK_köt'!G46+'31._Rendelő_köt'!G46</f>
        <v>0</v>
      </c>
      <c r="H46" s="733">
        <f t="shared" si="2"/>
        <v>700000</v>
      </c>
      <c r="I46" s="1527">
        <f>'26._Hivatal_köt'!I46+'27._TIK_köt'!I46+'28._Humán_köt'!I46+'29._Óvoda_köt'!I46+'30._TMKK_köt'!I46+'31._Rendelő_köt'!I46</f>
        <v>0</v>
      </c>
      <c r="J46" s="438">
        <f>'26._Hivatal_köt'!J46+'27._TIK_köt'!J46+'28._Humán_köt'!J46+'29._Óvoda_köt'!J46+'30._TMKK_köt'!J46+'31._Rendelő_köt'!J46</f>
        <v>0</v>
      </c>
      <c r="K46" s="438">
        <f>'26._Hivatal_köt'!K46+'27._TIK_köt'!K46+'28._Humán_köt'!K46+'29._Óvoda_köt'!K46+'30._TMKK_köt'!K46+'31._Rendelő_köt'!K46</f>
        <v>0</v>
      </c>
      <c r="L46" s="438" t="e">
        <f>'26._Hivatal_köt'!L46+'27._TIK_köt'!L46+'28._Humán_köt'!L46+'29._Óvoda_köt'!L46+'30._TMKK_köt'!L46+'31._Rendelő_köt'!L46</f>
        <v>#DIV/0!</v>
      </c>
    </row>
    <row r="47" spans="1:12" s="30" customFormat="1" ht="13.5" customHeight="1" x14ac:dyDescent="0.2">
      <c r="A47" s="1419" t="s">
        <v>172</v>
      </c>
      <c r="B47" s="467" t="s">
        <v>176</v>
      </c>
      <c r="C47" s="471">
        <f>'26._Hivatal_köt'!C47+'27._TIK_köt'!C47+'28._Humán_köt'!C47+'29._Óvoda_köt'!C47+'30._TMKK_köt'!C47+'31._Rendelő_köt'!C47</f>
        <v>2345199866</v>
      </c>
      <c r="D47" s="454">
        <f>'26._Hivatal_köt'!D47+'27._TIK_köt'!D47+'28._Humán_köt'!D47+'29._Óvoda_köt'!D47+'30._TMKK_köt'!D47+'31._Rendelő_köt'!D47</f>
        <v>2439501384</v>
      </c>
      <c r="E47" s="129">
        <f>'26._Hivatal_köt'!E47+'27._TIK_köt'!E47+'28._Humán_köt'!E47+'29._Óvoda_köt'!E47+'30._TMKK_köt'!E47+'31._Rendelő_köt'!E47</f>
        <v>0</v>
      </c>
      <c r="F47" s="129">
        <f>'26._Hivatal_köt'!F47+'27._TIK_köt'!F47+'28._Humán_köt'!F47+'29._Óvoda_köt'!F47+'30._TMKK_köt'!F47+'31._Rendelő_köt'!F47</f>
        <v>0</v>
      </c>
      <c r="G47" s="129">
        <f>'26._Hivatal_köt'!G47+'27._TIK_köt'!G47+'28._Humán_köt'!G47+'29._Óvoda_köt'!G47+'30._TMKK_köt'!G47+'31._Rendelő_köt'!G47</f>
        <v>0</v>
      </c>
      <c r="H47" s="714">
        <f t="shared" si="2"/>
        <v>94301518</v>
      </c>
      <c r="I47" s="1522">
        <f>'26._Hivatal_köt'!I47+'27._TIK_köt'!I47+'28._Humán_köt'!I47+'29._Óvoda_köt'!I47+'30._TMKK_köt'!I47+'31._Rendelő_köt'!I47</f>
        <v>0</v>
      </c>
      <c r="J47" s="430">
        <f>'26._Hivatal_köt'!J47+'27._TIK_köt'!J47+'28._Humán_köt'!J47+'29._Óvoda_köt'!J47+'30._TMKK_köt'!J47+'31._Rendelő_köt'!J47</f>
        <v>0</v>
      </c>
      <c r="K47" s="430">
        <f>'26._Hivatal_köt'!K47+'27._TIK_köt'!K47+'28._Humán_köt'!K47+'29._Óvoda_köt'!K47+'30._TMKK_köt'!K47+'31._Rendelő_köt'!K47</f>
        <v>0</v>
      </c>
      <c r="L47" s="430">
        <f>'26._Hivatal_köt'!L47+'27._TIK_köt'!L47+'28._Humán_köt'!L47+'29._Óvoda_köt'!L47+'30._TMKK_köt'!L47+'31._Rendelő_köt'!L47</f>
        <v>0</v>
      </c>
    </row>
    <row r="48" spans="1:12" s="61" customFormat="1" ht="17.25" customHeight="1" thickBot="1" x14ac:dyDescent="0.25">
      <c r="A48" s="1544" t="s">
        <v>177</v>
      </c>
      <c r="B48" s="69" t="s">
        <v>178</v>
      </c>
      <c r="C48" s="1416">
        <f>'26._Hivatal_köt'!C48+'27._TIK_köt'!C48+'28._Humán_köt'!C48+'29._Óvoda_köt'!C48+'30._TMKK_köt'!C48+'31._Rendelő_köt'!C48</f>
        <v>37171678</v>
      </c>
      <c r="D48" s="340">
        <f>'26._Hivatal_köt'!D48+'27._TIK_köt'!D48+'28._Humán_köt'!D48+'29._Óvoda_köt'!D48+'30._TMKK_köt'!D48+'31._Rendelő_köt'!D48</f>
        <v>75201478</v>
      </c>
      <c r="E48" s="767">
        <f>'26._Hivatal_köt'!E48+'27._TIK_köt'!E48+'28._Humán_köt'!E48+'29._Óvoda_köt'!E48+'30._TMKK_köt'!E48+'31._Rendelő_köt'!E48</f>
        <v>0</v>
      </c>
      <c r="F48" s="767">
        <f>'26._Hivatal_köt'!F48+'27._TIK_köt'!F48+'28._Humán_köt'!F48+'29._Óvoda_köt'!F48+'30._TMKK_köt'!F48+'31._Rendelő_köt'!F48</f>
        <v>0</v>
      </c>
      <c r="G48" s="767">
        <f>'26._Hivatal_köt'!G48+'27._TIK_köt'!G48+'28._Humán_köt'!G48+'29._Óvoda_köt'!G48+'30._TMKK_köt'!G48+'31._Rendelő_köt'!G48</f>
        <v>0</v>
      </c>
      <c r="H48" s="728">
        <f t="shared" si="2"/>
        <v>38029800</v>
      </c>
      <c r="I48" s="1524">
        <f>'26._Hivatal_köt'!I48+'27._TIK_köt'!I48+'28._Humán_köt'!I48+'29._Óvoda_köt'!I48+'30._TMKK_köt'!I48+'31._Rendelő_köt'!I48</f>
        <v>0</v>
      </c>
      <c r="J48" s="432">
        <f>'26._Hivatal_köt'!J48+'27._TIK_köt'!J48+'28._Humán_köt'!J48+'29._Óvoda_köt'!J48+'30._TMKK_köt'!J48+'31._Rendelő_köt'!J48</f>
        <v>0</v>
      </c>
      <c r="K48" s="432">
        <f>'26._Hivatal_köt'!K48+'27._TIK_köt'!K48+'28._Humán_köt'!K48+'29._Óvoda_köt'!K48+'30._TMKK_köt'!K48+'31._Rendelő_köt'!K48</f>
        <v>0</v>
      </c>
      <c r="L48" s="432">
        <f>'26._Hivatal_köt'!L48+'27._TIK_köt'!L48+'28._Humán_köt'!L48+'29._Óvoda_köt'!L48+'30._TMKK_köt'!L48+'31._Rendelő_köt'!L48</f>
        <v>0</v>
      </c>
    </row>
    <row r="49" spans="1:15" s="739" customFormat="1" ht="12" thickBot="1" x14ac:dyDescent="0.2">
      <c r="A49" s="70" t="s">
        <v>21</v>
      </c>
      <c r="B49" s="736" t="s">
        <v>173</v>
      </c>
      <c r="C49" s="171">
        <f>+C43+C44</f>
        <v>2675411845</v>
      </c>
      <c r="D49" s="170">
        <f t="shared" ref="D49:K49" si="13">+D43+D44</f>
        <v>2828058303</v>
      </c>
      <c r="E49" s="772">
        <f t="shared" si="13"/>
        <v>0</v>
      </c>
      <c r="F49" s="772">
        <f t="shared" si="13"/>
        <v>0</v>
      </c>
      <c r="G49" s="772">
        <f t="shared" si="13"/>
        <v>0</v>
      </c>
      <c r="H49" s="737">
        <f t="shared" si="2"/>
        <v>152646458</v>
      </c>
      <c r="I49" s="738">
        <f t="shared" si="13"/>
        <v>0</v>
      </c>
      <c r="J49" s="738">
        <f t="shared" si="13"/>
        <v>0</v>
      </c>
      <c r="K49" s="738">
        <f t="shared" si="13"/>
        <v>0</v>
      </c>
      <c r="L49" s="738" t="e">
        <f t="shared" ref="L49" si="14">+L43+L44</f>
        <v>#DIV/0!</v>
      </c>
    </row>
    <row r="50" spans="1:15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5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  <c r="O51" s="29" t="b">
        <f>D49=D70</f>
        <v>1</v>
      </c>
    </row>
    <row r="52" spans="1:15" s="734" customFormat="1" ht="72.75" thickBot="1" x14ac:dyDescent="0.25">
      <c r="A52" s="834"/>
      <c r="B52" s="835" t="s">
        <v>38</v>
      </c>
      <c r="C52" s="20" t="str">
        <f>C8</f>
        <v>2024. évi eredeti előirányzat a
25/2023. (XII.14.) rendelet szerint</v>
      </c>
      <c r="D52" s="293" t="str">
        <f t="shared" ref="D52:L52" si="15">D8</f>
        <v>Módosított előirányzat a …./2024.  (VI…..)  rendelet szerint</v>
      </c>
      <c r="E52" s="20" t="str">
        <f t="shared" si="15"/>
        <v>Módosított előirányzat a …./2024. (IX…..)  rendelet szerint</v>
      </c>
      <c r="F52" s="20" t="str">
        <f t="shared" si="15"/>
        <v>Módosított előirányzat a .../2024. (XII…...)  rendelet szerint</v>
      </c>
      <c r="G52" s="20" t="str">
        <f t="shared" si="15"/>
        <v>Módosított előirányzat a …../2024. (II…..)  rendelet szerint</v>
      </c>
      <c r="H52" s="39" t="str">
        <f t="shared" si="15"/>
        <v>Változás a 25/2023. (XII.14.) rendelethez képest</v>
      </c>
      <c r="I52" s="293" t="str">
        <f t="shared" si="15"/>
        <v>2024. évi teljesítés              2024.06.30-ig</v>
      </c>
      <c r="J52" s="20" t="str">
        <f t="shared" si="15"/>
        <v>2024. évi teljesítés              2024.09.30-ig</v>
      </c>
      <c r="K52" s="20" t="str">
        <f t="shared" si="15"/>
        <v>2024. évi teljesítés              2024.12.31-ig</v>
      </c>
      <c r="L52" s="20" t="str">
        <f t="shared" si="15"/>
        <v>Teljesítés %-a</v>
      </c>
    </row>
    <row r="53" spans="1:15" s="38" customFormat="1" ht="13.5" thickBot="1" x14ac:dyDescent="0.25">
      <c r="A53" s="62" t="s">
        <v>12</v>
      </c>
      <c r="B53" s="63" t="s">
        <v>537</v>
      </c>
      <c r="C53" s="103">
        <f>+C54+C56+C57+C58+C59</f>
        <v>2638240167</v>
      </c>
      <c r="D53" s="163">
        <f t="shared" ref="D53:K53" si="16">+D54+D56+D57+D58+D59</f>
        <v>2752156825</v>
      </c>
      <c r="E53" s="762">
        <f t="shared" si="16"/>
        <v>0</v>
      </c>
      <c r="F53" s="762">
        <f t="shared" si="16"/>
        <v>0</v>
      </c>
      <c r="G53" s="762">
        <f t="shared" si="16"/>
        <v>0</v>
      </c>
      <c r="H53" s="55">
        <f t="shared" ref="H53:H70" si="17">+D53-C53</f>
        <v>113916658</v>
      </c>
      <c r="I53" s="306">
        <f t="shared" si="16"/>
        <v>0</v>
      </c>
      <c r="J53" s="55">
        <f t="shared" si="16"/>
        <v>0</v>
      </c>
      <c r="K53" s="55">
        <f t="shared" si="16"/>
        <v>0</v>
      </c>
      <c r="L53" s="55" t="e">
        <f>'26._Hivatal_köt'!L53+'27._TIK_köt'!L53+'28._Humán_köt'!L53+'29._Óvoda_köt'!L53+'30._TMKK_köt'!L52+'31._Rendelő_köt'!L53</f>
        <v>#DIV/0!</v>
      </c>
    </row>
    <row r="54" spans="1:15" x14ac:dyDescent="0.2">
      <c r="A54" s="1419" t="s">
        <v>90</v>
      </c>
      <c r="B54" s="16" t="s">
        <v>68</v>
      </c>
      <c r="C54" s="156">
        <f>'26._Hivatal_köt'!C54+'27._TIK_köt'!C54+'28._Humán_köt'!C54+'29._Óvoda_köt'!C54+'30._TMKK_köt'!C54+'31._Rendelő_köt'!C54</f>
        <v>1533237096</v>
      </c>
      <c r="D54" s="329">
        <f>'26._Hivatal_köt'!D54+'27._TIK_köt'!D54+'28._Humán_köt'!D54+'29._Óvoda_köt'!D54+'30._TMKK_köt'!D54+'31._Rendelő_köt'!D54</f>
        <v>1561399551</v>
      </c>
      <c r="E54" s="766">
        <f>'26._Hivatal_köt'!E54+'27._TIK_köt'!E54+'28._Humán_köt'!E54+'29._Óvoda_köt'!E54+'30._TMKK_köt'!E54+'31._Rendelő_köt'!E54</f>
        <v>0</v>
      </c>
      <c r="F54" s="766">
        <f>'26._Hivatal_köt'!F54+'27._TIK_köt'!F54+'28._Humán_köt'!F54+'29._Óvoda_köt'!F54+'30._TMKK_köt'!F54+'31._Rendelő_köt'!F54</f>
        <v>0</v>
      </c>
      <c r="G54" s="766">
        <f>'26._Hivatal_köt'!G54+'27._TIK_köt'!G54+'28._Humán_köt'!G54+'29._Óvoda_köt'!G54+'30._TMKK_köt'!G54+'31._Rendelő_köt'!G54</f>
        <v>0</v>
      </c>
      <c r="H54" s="40">
        <f t="shared" si="17"/>
        <v>28162455</v>
      </c>
      <c r="I54" s="310">
        <f>'26._Hivatal_köt'!I54+'27._TIK_köt'!I54+'28._Humán_köt'!I54+'29._Óvoda_köt'!I54+'30._TMKK_köt'!I54+'31._Rendelő_köt'!I54</f>
        <v>0</v>
      </c>
      <c r="J54" s="40">
        <f>'26._Hivatal_köt'!J54+'27._TIK_köt'!J54+'28._Humán_köt'!J54+'29._Óvoda_köt'!J54+'30._TMKK_köt'!J54+'31._Rendelő_köt'!J54</f>
        <v>0</v>
      </c>
      <c r="K54" s="40">
        <f>'26._Hivatal_köt'!K54+'27._TIK_köt'!K54+'28._Humán_köt'!K54+'29._Óvoda_köt'!K54+'30._TMKK_köt'!K54+'31._Rendelő_köt'!K54</f>
        <v>0</v>
      </c>
      <c r="L54" s="40">
        <f>'26._Hivatal_köt'!L54+'27._TIK_köt'!L54+'28._Humán_köt'!L54+'29._Óvoda_köt'!L54+'30._TMKK_köt'!L53+'31._Rendelő_köt'!L54</f>
        <v>0</v>
      </c>
    </row>
    <row r="55" spans="1:15" x14ac:dyDescent="0.2">
      <c r="A55" s="1419" t="s">
        <v>304</v>
      </c>
      <c r="B55" s="466" t="s">
        <v>269</v>
      </c>
      <c r="C55" s="156">
        <f>'26._Hivatal_köt'!C55+'27._TIK_köt'!C55+'28._Humán_köt'!C55+'29._Óvoda_köt'!C55+'30._TMKK_köt'!C55+'31._Rendelő_köt'!C55</f>
        <v>27000000</v>
      </c>
      <c r="D55" s="329">
        <f>'26._Hivatal_köt'!D55+'27._TIK_köt'!D55+'28._Humán_köt'!D55+'29._Óvoda_köt'!D55+'30._TMKK_köt'!D55+'31._Rendelő_köt'!D55</f>
        <v>240000</v>
      </c>
      <c r="E55" s="766">
        <f>'26._Hivatal_köt'!E55+'27._TIK_köt'!E55+'28._Humán_köt'!E55+'29._Óvoda_köt'!E55+'30._TMKK_köt'!E55+'31._Rendelő_köt'!E55</f>
        <v>0</v>
      </c>
      <c r="F55" s="766">
        <f>'26._Hivatal_köt'!F55+'27._TIK_köt'!F55+'28._Humán_köt'!F55+'29._Óvoda_köt'!F55+'30._TMKK_köt'!F55+'31._Rendelő_köt'!F55</f>
        <v>0</v>
      </c>
      <c r="G55" s="766">
        <f>'26._Hivatal_köt'!G55+'27._TIK_köt'!G55+'28._Humán_köt'!G55+'29._Óvoda_köt'!G55+'30._TMKK_köt'!G55+'31._Rendelő_köt'!G55</f>
        <v>0</v>
      </c>
      <c r="H55" s="40">
        <f t="shared" si="17"/>
        <v>-26760000</v>
      </c>
      <c r="I55" s="310">
        <f>'26._Hivatal_köt'!I55+'27._TIK_köt'!I55+'28._Humán_köt'!I55+'29._Óvoda_köt'!I55+'30._TMKK_köt'!I55+'31._Rendelő_köt'!I55</f>
        <v>0</v>
      </c>
      <c r="J55" s="40">
        <f>'26._Hivatal_köt'!J55+'27._TIK_köt'!J55+'28._Humán_köt'!J55+'29._Óvoda_köt'!J55+'30._TMKK_köt'!J55+'31._Rendelő_köt'!J55</f>
        <v>0</v>
      </c>
      <c r="K55" s="40">
        <f>'26._Hivatal_köt'!K55+'27._TIK_köt'!K55+'28._Humán_köt'!K55+'29._Óvoda_köt'!K55+'30._TMKK_köt'!K55+'31._Rendelő_köt'!K55</f>
        <v>0</v>
      </c>
      <c r="L55" s="40" t="e">
        <f>'26._Hivatal_köt'!L55+'27._TIK_köt'!L55+'28._Humán_köt'!L55+'29._Óvoda_köt'!L55+'30._TMKK_köt'!L54+'31._Rendelő_köt'!L55</f>
        <v>#DIV/0!</v>
      </c>
    </row>
    <row r="56" spans="1:15" x14ac:dyDescent="0.2">
      <c r="A56" s="1419" t="s">
        <v>91</v>
      </c>
      <c r="B56" s="461" t="s">
        <v>86</v>
      </c>
      <c r="C56" s="471">
        <f>'26._Hivatal_köt'!C56+'27._TIK_köt'!C56+'28._Humán_köt'!C56+'29._Óvoda_köt'!C56+'30._TMKK_köt'!C56+'31._Rendelő_köt'!C56</f>
        <v>247072983</v>
      </c>
      <c r="D56" s="454">
        <f>'26._Hivatal_köt'!D56+'27._TIK_köt'!D56+'28._Humán_köt'!D56+'29._Óvoda_köt'!D56+'30._TMKK_köt'!D56+'31._Rendelő_köt'!D56</f>
        <v>254950256</v>
      </c>
      <c r="E56" s="129">
        <f>'26._Hivatal_köt'!E56+'27._TIK_köt'!E56+'28._Humán_köt'!E56+'29._Óvoda_köt'!E56+'30._TMKK_köt'!E56+'31._Rendelő_köt'!E56</f>
        <v>0</v>
      </c>
      <c r="F56" s="129">
        <f>'26._Hivatal_köt'!F56+'27._TIK_köt'!F56+'28._Humán_köt'!F56+'29._Óvoda_köt'!F56+'30._TMKK_köt'!F56+'31._Rendelő_köt'!F56</f>
        <v>0</v>
      </c>
      <c r="G56" s="129">
        <f>'26._Hivatal_köt'!G56+'27._TIK_köt'!G56+'28._Humán_köt'!G56+'29._Óvoda_köt'!G56+'30._TMKK_köt'!G56+'31._Rendelő_köt'!G56</f>
        <v>0</v>
      </c>
      <c r="H56" s="455">
        <f t="shared" si="17"/>
        <v>7877273</v>
      </c>
      <c r="I56" s="679">
        <f>'26._Hivatal_köt'!I56+'27._TIK_köt'!I56+'28._Humán_köt'!I56+'29._Óvoda_köt'!I56+'30._TMKK_köt'!I56+'31._Rendelő_köt'!I56</f>
        <v>0</v>
      </c>
      <c r="J56" s="41">
        <f>'26._Hivatal_köt'!J56+'27._TIK_köt'!J56+'28._Humán_köt'!J56+'29._Óvoda_köt'!J56+'30._TMKK_köt'!J56+'31._Rendelő_köt'!J56</f>
        <v>0</v>
      </c>
      <c r="K56" s="41">
        <f>'26._Hivatal_köt'!K56+'27._TIK_köt'!K56+'28._Humán_köt'!K56+'29._Óvoda_köt'!K56+'30._TMKK_köt'!K56+'31._Rendelő_köt'!K56</f>
        <v>0</v>
      </c>
      <c r="L56" s="41">
        <f>'26._Hivatal_köt'!L56+'27._TIK_köt'!L56+'28._Humán_köt'!L56+'29._Óvoda_köt'!L56+'30._TMKK_köt'!L55+'31._Rendelő_köt'!L56</f>
        <v>0</v>
      </c>
    </row>
    <row r="57" spans="1:15" x14ac:dyDescent="0.2">
      <c r="A57" s="1419" t="s">
        <v>92</v>
      </c>
      <c r="B57" s="461" t="s">
        <v>69</v>
      </c>
      <c r="C57" s="471">
        <f>'26._Hivatal_köt'!C57+'27._TIK_köt'!C57+'28._Humán_köt'!C57+'29._Óvoda_köt'!C57+'30._TMKK_köt'!C57+'31._Rendelő_köt'!C57</f>
        <v>857930088</v>
      </c>
      <c r="D57" s="454">
        <f>'26._Hivatal_köt'!D57+'27._TIK_köt'!D57+'28._Humán_köt'!D57+'29._Óvoda_köt'!D57+'30._TMKK_köt'!D57+'31._Rendelő_köt'!D57</f>
        <v>935807018</v>
      </c>
      <c r="E57" s="129">
        <f>'26._Hivatal_köt'!E57+'27._TIK_köt'!E57+'28._Humán_köt'!E57+'29._Óvoda_köt'!E57+'30._TMKK_köt'!E57+'31._Rendelő_köt'!E57</f>
        <v>0</v>
      </c>
      <c r="F57" s="129">
        <f>'26._Hivatal_köt'!F57+'27._TIK_köt'!F57+'28._Humán_köt'!F57+'29._Óvoda_köt'!F57+'30._TMKK_köt'!F57+'31._Rendelő_köt'!F57</f>
        <v>0</v>
      </c>
      <c r="G57" s="129">
        <f>'26._Hivatal_köt'!G57+'27._TIK_köt'!G57+'28._Humán_köt'!G57+'29._Óvoda_köt'!G57+'30._TMKK_köt'!G57+'31._Rendelő_köt'!G57</f>
        <v>0</v>
      </c>
      <c r="H57" s="455">
        <f t="shared" si="17"/>
        <v>77876930</v>
      </c>
      <c r="I57" s="679">
        <f>'26._Hivatal_köt'!I57+'27._TIK_köt'!I57+'28._Humán_köt'!I57+'29._Óvoda_köt'!I57+'30._TMKK_köt'!I57+'31._Rendelő_köt'!I57</f>
        <v>0</v>
      </c>
      <c r="J57" s="41">
        <f>'26._Hivatal_köt'!J57+'27._TIK_köt'!J57+'28._Humán_köt'!J57+'29._Óvoda_köt'!J57+'30._TMKK_köt'!J57+'31._Rendelő_köt'!J57</f>
        <v>0</v>
      </c>
      <c r="K57" s="41">
        <f>'26._Hivatal_köt'!K57+'27._TIK_köt'!K57+'28._Humán_köt'!K57+'29._Óvoda_köt'!K57+'30._TMKK_köt'!K57+'31._Rendelő_köt'!K57</f>
        <v>0</v>
      </c>
      <c r="L57" s="41">
        <f>'26._Hivatal_köt'!L57+'27._TIK_köt'!L57+'28._Humán_köt'!L57+'29._Óvoda_köt'!L57+'30._TMKK_köt'!L56+'31._Rendelő_köt'!L57</f>
        <v>0</v>
      </c>
    </row>
    <row r="58" spans="1:15" x14ac:dyDescent="0.2">
      <c r="A58" s="1419" t="s">
        <v>89</v>
      </c>
      <c r="B58" s="461" t="s">
        <v>80</v>
      </c>
      <c r="C58" s="471">
        <f>'26._Hivatal_köt'!C58+'27._TIK_köt'!C58+'28._Humán_köt'!C58+'29._Óvoda_köt'!C58+'30._TMKK_köt'!C58+'31._Rendelő_köt'!C58</f>
        <v>0</v>
      </c>
      <c r="D58" s="454">
        <f>'26._Hivatal_köt'!D58+'27._TIK_köt'!D58+'28._Humán_köt'!D58+'29._Óvoda_köt'!D58+'30._TMKK_köt'!D58+'31._Rendelő_köt'!D58</f>
        <v>0</v>
      </c>
      <c r="E58" s="129">
        <f>'26._Hivatal_köt'!E58+'27._TIK_köt'!E58+'28._Humán_köt'!E58+'29._Óvoda_köt'!E58+'30._TMKK_köt'!E58+'31._Rendelő_köt'!E58</f>
        <v>0</v>
      </c>
      <c r="F58" s="129">
        <f>'26._Hivatal_köt'!F58+'27._TIK_köt'!F58+'28._Humán_köt'!F58+'29._Óvoda_köt'!F58+'30._TMKK_köt'!F58+'31._Rendelő_köt'!F58</f>
        <v>0</v>
      </c>
      <c r="G58" s="129">
        <f>'26._Hivatal_köt'!G58+'27._TIK_köt'!G58+'28._Humán_köt'!G58+'29._Óvoda_köt'!G58+'30._TMKK_köt'!G58+'31._Rendelő_köt'!G58</f>
        <v>0</v>
      </c>
      <c r="H58" s="455">
        <f t="shared" si="17"/>
        <v>0</v>
      </c>
      <c r="I58" s="679">
        <f>'26._Hivatal_köt'!I58+'27._TIK_köt'!I58+'28._Humán_köt'!I58+'29._Óvoda_köt'!I58+'30._TMKK_köt'!I58+'31._Rendelő_köt'!I58</f>
        <v>0</v>
      </c>
      <c r="J58" s="41">
        <f>'26._Hivatal_köt'!J58+'27._TIK_köt'!J58+'28._Humán_köt'!J58+'29._Óvoda_köt'!J58+'30._TMKK_köt'!J58+'31._Rendelő_köt'!J58</f>
        <v>0</v>
      </c>
      <c r="K58" s="41">
        <f>'26._Hivatal_köt'!K58+'27._TIK_köt'!K58+'28._Humán_köt'!K58+'29._Óvoda_köt'!K58+'30._TMKK_köt'!K58+'31._Rendelő_köt'!K58</f>
        <v>0</v>
      </c>
      <c r="L58" s="41" t="e">
        <f>'26._Hivatal_köt'!L58+'27._TIK_köt'!L58+'28._Humán_köt'!L58+'29._Óvoda_köt'!L58+'30._TMKK_köt'!L57+'31._Rendelő_köt'!L58</f>
        <v>#DIV/0!</v>
      </c>
    </row>
    <row r="59" spans="1:15" x14ac:dyDescent="0.2">
      <c r="A59" s="1419" t="s">
        <v>146</v>
      </c>
      <c r="B59" s="461" t="s">
        <v>87</v>
      </c>
      <c r="C59" s="471">
        <f>C60+C61</f>
        <v>0</v>
      </c>
      <c r="D59" s="454">
        <f t="shared" ref="D59:K59" si="18">D60+D61</f>
        <v>0</v>
      </c>
      <c r="E59" s="129">
        <f t="shared" si="18"/>
        <v>0</v>
      </c>
      <c r="F59" s="129">
        <f t="shared" si="18"/>
        <v>0</v>
      </c>
      <c r="G59" s="129">
        <f t="shared" si="18"/>
        <v>0</v>
      </c>
      <c r="H59" s="455">
        <f t="shared" si="17"/>
        <v>0</v>
      </c>
      <c r="I59" s="679">
        <f t="shared" si="18"/>
        <v>0</v>
      </c>
      <c r="J59" s="41">
        <f t="shared" si="18"/>
        <v>0</v>
      </c>
      <c r="K59" s="41">
        <f t="shared" si="18"/>
        <v>0</v>
      </c>
      <c r="L59" s="41" t="e">
        <f>'26._Hivatal_köt'!L59+'27._TIK_köt'!L59+'28._Humán_köt'!L59+'29._Óvoda_köt'!L59+'30._TMKK_köt'!L58+'31._Rendelő_köt'!L59</f>
        <v>#DIV/0!</v>
      </c>
    </row>
    <row r="60" spans="1:15" x14ac:dyDescent="0.2">
      <c r="A60" s="1419" t="s">
        <v>305</v>
      </c>
      <c r="B60" s="702" t="s">
        <v>234</v>
      </c>
      <c r="C60" s="471">
        <f>'26._Hivatal_köt'!C60+'27._TIK_köt'!C60+'28._Humán_köt'!C60+'29._Óvoda_köt'!C60+'30._TMKK_köt'!C60+'31._Rendelő_köt'!C60</f>
        <v>0</v>
      </c>
      <c r="D60" s="454">
        <f>'26._Hivatal_köt'!D60+'27._TIK_köt'!D60+'28._Humán_köt'!D60+'29._Óvoda_köt'!D60+'30._TMKK_köt'!D60+'31._Rendelő_köt'!D60</f>
        <v>0</v>
      </c>
      <c r="E60" s="129">
        <f>'26._Hivatal_köt'!E60+'27._TIK_köt'!E60+'28._Humán_köt'!E60+'29._Óvoda_köt'!E60+'30._TMKK_köt'!E60+'31._Rendelő_köt'!E60</f>
        <v>0</v>
      </c>
      <c r="F60" s="129">
        <f>'26._Hivatal_köt'!F60+'27._TIK_köt'!F60+'28._Humán_köt'!F60+'29._Óvoda_köt'!F60+'30._TMKK_köt'!F60+'31._Rendelő_köt'!F60</f>
        <v>0</v>
      </c>
      <c r="G60" s="129">
        <f>'26._Hivatal_köt'!G60+'27._TIK_köt'!G60+'28._Humán_köt'!G60+'29._Óvoda_köt'!G60+'30._TMKK_köt'!G60+'31._Rendelő_köt'!G60</f>
        <v>0</v>
      </c>
      <c r="H60" s="455">
        <f t="shared" si="17"/>
        <v>0</v>
      </c>
      <c r="I60" s="679">
        <f>'26._Hivatal_köt'!I60+'27._TIK_köt'!I60+'28._Humán_köt'!I60+'29._Óvoda_köt'!I60+'30._TMKK_köt'!I60+'31._Rendelő_köt'!I60</f>
        <v>0</v>
      </c>
      <c r="J60" s="41">
        <f>'26._Hivatal_köt'!J60+'27._TIK_köt'!J60+'28._Humán_köt'!J60+'29._Óvoda_köt'!J60+'30._TMKK_köt'!J60+'31._Rendelő_köt'!J60</f>
        <v>0</v>
      </c>
      <c r="K60" s="41">
        <f>'26._Hivatal_köt'!K60+'27._TIK_köt'!K60+'28._Humán_köt'!K60+'29._Óvoda_köt'!K60+'30._TMKK_köt'!K60+'31._Rendelő_köt'!K60</f>
        <v>0</v>
      </c>
      <c r="L60" s="41" t="e">
        <f>'26._Hivatal_köt'!L60+'27._TIK_köt'!L60+'28._Humán_köt'!L60+'29._Óvoda_köt'!L60+'30._TMKK_köt'!L59+'31._Rendelő_köt'!L60</f>
        <v>#DIV/0!</v>
      </c>
    </row>
    <row r="61" spans="1:15" ht="13.5" thickBot="1" x14ac:dyDescent="0.25">
      <c r="A61" s="91" t="s">
        <v>306</v>
      </c>
      <c r="B61" s="92" t="s">
        <v>233</v>
      </c>
      <c r="C61" s="109">
        <f>'26._Hivatal_köt'!C61+'27._TIK_köt'!C61+'28._Humán_köt'!C61+'29._Óvoda_köt'!C61+'30._TMKK_köt'!C61+'31._Rendelő_köt'!C61</f>
        <v>0</v>
      </c>
      <c r="D61" s="330">
        <f>'26._Hivatal_köt'!D61+'27._TIK_köt'!D61+'28._Humán_köt'!D61+'29._Óvoda_köt'!D61+'30._TMKK_köt'!D61+'31._Rendelő_köt'!D61</f>
        <v>0</v>
      </c>
      <c r="E61" s="773">
        <f>'26._Hivatal_köt'!E61+'27._TIK_köt'!E61+'28._Humán_köt'!E61+'29._Óvoda_köt'!E61+'30._TMKK_köt'!E61+'31._Rendelő_köt'!E61</f>
        <v>0</v>
      </c>
      <c r="F61" s="773">
        <f>'26._Hivatal_köt'!F61+'27._TIK_köt'!F61+'28._Humán_köt'!F61+'29._Óvoda_köt'!F61+'30._TMKK_köt'!F61+'31._Rendelő_köt'!F61</f>
        <v>0</v>
      </c>
      <c r="G61" s="773">
        <f>'26._Hivatal_köt'!G61+'27._TIK_köt'!G61+'28._Humán_köt'!G61+'29._Óvoda_köt'!G61+'30._TMKK_köt'!G61+'31._Rendelő_köt'!G61</f>
        <v>0</v>
      </c>
      <c r="H61" s="68">
        <f t="shared" si="17"/>
        <v>0</v>
      </c>
      <c r="I61" s="312">
        <f>'26._Hivatal_köt'!I61+'27._TIK_köt'!I61+'28._Humán_köt'!I61+'29._Óvoda_köt'!I61+'30._TMKK_köt'!I61+'31._Rendelő_köt'!I61</f>
        <v>0</v>
      </c>
      <c r="J61" s="68">
        <f>'26._Hivatal_köt'!J61+'27._TIK_köt'!J61+'28._Humán_köt'!J61+'29._Óvoda_köt'!J61+'30._TMKK_köt'!J61+'31._Rendelő_köt'!J61</f>
        <v>0</v>
      </c>
      <c r="K61" s="68">
        <f>'26._Hivatal_köt'!K61+'27._TIK_köt'!K61+'28._Humán_köt'!K61+'29._Óvoda_köt'!K61+'30._TMKK_köt'!K61+'31._Rendelő_köt'!K61</f>
        <v>0</v>
      </c>
      <c r="L61" s="68" t="e">
        <f>'26._Hivatal_köt'!L61+'27._TIK_köt'!L61+'28._Humán_köt'!L61+'29._Óvoda_köt'!L61+'30._TMKK_köt'!L60+'31._Rendelő_köt'!L61</f>
        <v>#REF!</v>
      </c>
    </row>
    <row r="62" spans="1:15" ht="13.5" thickBot="1" x14ac:dyDescent="0.25">
      <c r="A62" s="62" t="s">
        <v>13</v>
      </c>
      <c r="B62" s="63" t="s">
        <v>538</v>
      </c>
      <c r="C62" s="103">
        <f>C63+C65+C67</f>
        <v>37171678</v>
      </c>
      <c r="D62" s="163">
        <f t="shared" ref="D62:K62" si="19">D63+D65+D67</f>
        <v>75901478</v>
      </c>
      <c r="E62" s="762" t="e">
        <f t="shared" si="19"/>
        <v>#VALUE!</v>
      </c>
      <c r="F62" s="762" t="e">
        <f t="shared" si="19"/>
        <v>#VALUE!</v>
      </c>
      <c r="G62" s="762" t="e">
        <f t="shared" si="19"/>
        <v>#VALUE!</v>
      </c>
      <c r="H62" s="55">
        <f t="shared" si="17"/>
        <v>38729800</v>
      </c>
      <c r="I62" s="306">
        <f t="shared" si="19"/>
        <v>0</v>
      </c>
      <c r="J62" s="55">
        <f t="shared" si="19"/>
        <v>0</v>
      </c>
      <c r="K62" s="55">
        <f t="shared" si="19"/>
        <v>0</v>
      </c>
      <c r="L62" s="55" t="e">
        <f>'26._Hivatal_köt'!L62+'27._TIK_köt'!L62+'28._Humán_köt'!L62+'29._Óvoda_köt'!L62+'30._TMKK_köt'!L61+'31._Rendelő_köt'!L62</f>
        <v>#DIV/0!</v>
      </c>
    </row>
    <row r="63" spans="1:15" s="38" customFormat="1" x14ac:dyDescent="0.2">
      <c r="A63" s="1419" t="s">
        <v>93</v>
      </c>
      <c r="B63" s="16" t="s">
        <v>118</v>
      </c>
      <c r="C63" s="156">
        <f>'26._Hivatal_köt'!C63+'27._TIK_köt'!C63+'28._Humán_köt'!C63+'29._Óvoda_köt'!C63+'30._TMKK_köt'!C63+'31._Rendelő_köt'!C63</f>
        <v>17171678</v>
      </c>
      <c r="D63" s="329">
        <f>'26._Hivatal_köt'!D63+'27._TIK_köt'!D63+'28._Humán_köt'!D63+'29._Óvoda_köt'!D63+'30._TMKK_köt'!D63+'31._Rendelő_köt'!D63</f>
        <v>51017312</v>
      </c>
      <c r="E63" s="766">
        <f t="shared" ref="E63:K63" si="20">E64</f>
        <v>0</v>
      </c>
      <c r="F63" s="766">
        <f t="shared" si="20"/>
        <v>0</v>
      </c>
      <c r="G63" s="766">
        <f t="shared" si="20"/>
        <v>0</v>
      </c>
      <c r="H63" s="40">
        <f t="shared" si="17"/>
        <v>33845634</v>
      </c>
      <c r="I63" s="310">
        <f t="shared" si="20"/>
        <v>0</v>
      </c>
      <c r="J63" s="40">
        <f t="shared" si="20"/>
        <v>0</v>
      </c>
      <c r="K63" s="40">
        <f t="shared" si="20"/>
        <v>0</v>
      </c>
      <c r="L63" s="40">
        <f>'26._Hivatal_köt'!L63+'27._TIK_köt'!L63+'28._Humán_köt'!L63+'29._Óvoda_köt'!L63+'30._TMKK_köt'!L62+'31._Rendelő_köt'!L63</f>
        <v>0</v>
      </c>
    </row>
    <row r="64" spans="1:15" s="38" customFormat="1" x14ac:dyDescent="0.2">
      <c r="A64" s="1419" t="s">
        <v>315</v>
      </c>
      <c r="B64" s="703" t="s">
        <v>235</v>
      </c>
      <c r="C64" s="156">
        <f>'26._Hivatal_köt'!C64+'27._TIK_köt'!C64+'28._Humán_köt'!C64+'29._Óvoda_köt'!C64+'30._TMKK_köt'!C64+'31._Rendelő_köt'!C64</f>
        <v>0</v>
      </c>
      <c r="D64" s="329">
        <f>'26._Hivatal_köt'!D64+'27._TIK_köt'!D64+'28._Humán_köt'!D64+'29._Óvoda_köt'!D64+'30._TMKK_köt'!D64+'31._Rendelő_köt'!D64</f>
        <v>0</v>
      </c>
      <c r="E64" s="766">
        <f>'26._Hivatal_köt'!E64+'27._TIK_köt'!E64+'28._Humán_köt'!E64+'29._Óvoda_köt'!E64+'30._TMKK_köt'!E64+'31._Rendelő_köt'!E64</f>
        <v>0</v>
      </c>
      <c r="F64" s="766">
        <f>'26._Hivatal_köt'!F64+'27._TIK_köt'!F64+'28._Humán_köt'!F64+'29._Óvoda_köt'!F64+'30._TMKK_köt'!F64+'31._Rendelő_köt'!F64</f>
        <v>0</v>
      </c>
      <c r="G64" s="766">
        <f>'26._Hivatal_köt'!G64+'27._TIK_köt'!G64+'28._Humán_köt'!G64+'29._Óvoda_köt'!G64+'30._TMKK_köt'!G64+'31._Rendelő_köt'!G64</f>
        <v>0</v>
      </c>
      <c r="H64" s="40">
        <f t="shared" si="17"/>
        <v>0</v>
      </c>
      <c r="I64" s="310">
        <f>'26._Hivatal_köt'!I64+'27._TIK_köt'!I64+'28._Humán_köt'!I64+'29._Óvoda_köt'!I64+'30._TMKK_köt'!I64+'31._Rendelő_köt'!I64</f>
        <v>0</v>
      </c>
      <c r="J64" s="40">
        <f>'26._Hivatal_köt'!J64+'27._TIK_köt'!J64+'28._Humán_köt'!J64+'29._Óvoda_köt'!J64+'30._TMKK_köt'!J64+'31._Rendelő_köt'!J64</f>
        <v>0</v>
      </c>
      <c r="K64" s="40">
        <f>'26._Hivatal_köt'!K64+'27._TIK_köt'!K64+'28._Humán_köt'!K64+'29._Óvoda_köt'!K64+'30._TMKK_köt'!K64+'31._Rendelő_köt'!K64</f>
        <v>0</v>
      </c>
      <c r="L64" s="40" t="e">
        <f>'26._Hivatal_köt'!L64+'27._TIK_köt'!L64+'28._Humán_köt'!L64+'29._Óvoda_köt'!L64+'30._TMKK_köt'!L63+'31._Rendelő_köt'!L64</f>
        <v>#DIV/0!</v>
      </c>
    </row>
    <row r="65" spans="1:12" x14ac:dyDescent="0.2">
      <c r="A65" s="1419" t="s">
        <v>94</v>
      </c>
      <c r="B65" s="461" t="s">
        <v>2</v>
      </c>
      <c r="C65" s="156">
        <f>'26._Hivatal_köt'!C65+'27._TIK_köt'!C65+'28._Humán_köt'!C65+'29._Óvoda_köt'!C65+'30._TMKK_köt'!C65+'31._Rendelő_köt'!C65</f>
        <v>20000000</v>
      </c>
      <c r="D65" s="454">
        <f>'26._Hivatal_köt'!D65+'27._TIK_köt'!D65+'28._Humán_köt'!D65+'29._Óvoda_köt'!D65+'30._TMKK_köt'!D65+'31._Rendelő_köt'!D65</f>
        <v>24884166</v>
      </c>
      <c r="E65" s="129">
        <f t="shared" ref="E65:K65" si="21">E66</f>
        <v>0</v>
      </c>
      <c r="F65" s="129">
        <f t="shared" si="21"/>
        <v>0</v>
      </c>
      <c r="G65" s="129">
        <f t="shared" si="21"/>
        <v>0</v>
      </c>
      <c r="H65" s="455">
        <f t="shared" si="17"/>
        <v>4884166</v>
      </c>
      <c r="I65" s="679">
        <f t="shared" si="21"/>
        <v>0</v>
      </c>
      <c r="J65" s="41">
        <f t="shared" si="21"/>
        <v>0</v>
      </c>
      <c r="K65" s="41">
        <f t="shared" si="21"/>
        <v>0</v>
      </c>
      <c r="L65" s="41" t="e">
        <f>'26._Hivatal_köt'!L65+'27._TIK_köt'!L65+'28._Humán_köt'!L65+'29._Óvoda_köt'!L65+'30._TMKK_köt'!L64+'31._Rendelő_köt'!L65</f>
        <v>#DIV/0!</v>
      </c>
    </row>
    <row r="66" spans="1:12" x14ac:dyDescent="0.2">
      <c r="A66" s="1419" t="s">
        <v>340</v>
      </c>
      <c r="B66" s="704" t="s">
        <v>236</v>
      </c>
      <c r="C66" s="156">
        <f>'26._Hivatal_köt'!C66+'27._TIK_köt'!C66+'28._Humán_köt'!C66+'29._Óvoda_köt'!C66+'30._TMKK_köt'!C66+'31._Rendelő_köt'!C66</f>
        <v>0</v>
      </c>
      <c r="D66" s="454">
        <f>'26._Hivatal_köt'!D66+'27._TIK_köt'!D66+'28._Humán_köt'!D66+'29._Óvoda_köt'!D66+'30._TMKK_köt'!D66+'31._Rendelő_köt'!D66</f>
        <v>0</v>
      </c>
      <c r="E66" s="129">
        <f>'26._Hivatal_köt'!E66+'27._TIK_köt'!E66+'28._Humán_köt'!E66+'29._Óvoda_köt'!E66+'30._TMKK_köt'!E66+'31._Rendelő_köt'!E66</f>
        <v>0</v>
      </c>
      <c r="F66" s="129">
        <f>'26._Hivatal_köt'!F66+'27._TIK_köt'!F66+'28._Humán_köt'!F66+'29._Óvoda_köt'!F66+'30._TMKK_köt'!F66+'31._Rendelő_köt'!F66</f>
        <v>0</v>
      </c>
      <c r="G66" s="129">
        <f>'26._Hivatal_köt'!G66+'27._TIK_köt'!G66+'28._Humán_köt'!G66+'29._Óvoda_köt'!G66+'30._TMKK_köt'!G66+'31._Rendelő_köt'!G66</f>
        <v>0</v>
      </c>
      <c r="H66" s="455">
        <f t="shared" si="17"/>
        <v>0</v>
      </c>
      <c r="I66" s="679">
        <f>'26._Hivatal_köt'!I66+'27._TIK_köt'!I66+'28._Humán_köt'!I66+'29._Óvoda_köt'!I66+'30._TMKK_köt'!I66+'31._Rendelő_köt'!I66</f>
        <v>0</v>
      </c>
      <c r="J66" s="41">
        <f>'26._Hivatal_köt'!J66+'27._TIK_köt'!J66+'28._Humán_köt'!J66+'29._Óvoda_köt'!J66+'30._TMKK_köt'!J66+'31._Rendelő_köt'!J66</f>
        <v>0</v>
      </c>
      <c r="K66" s="41">
        <f>'26._Hivatal_köt'!K66+'27._TIK_köt'!K66+'28._Humán_köt'!K66+'29._Óvoda_köt'!K66+'30._TMKK_köt'!K66+'31._Rendelő_köt'!K66</f>
        <v>0</v>
      </c>
      <c r="L66" s="41" t="e">
        <f>'26._Hivatal_köt'!L66+'27._TIK_köt'!L66+'28._Humán_köt'!L66+'29._Óvoda_köt'!L66+'30._TMKK_köt'!L65+'31._Rendelő_köt'!L66</f>
        <v>#DIV/0!</v>
      </c>
    </row>
    <row r="67" spans="1:12" x14ac:dyDescent="0.2">
      <c r="A67" s="1419" t="s">
        <v>95</v>
      </c>
      <c r="B67" s="16" t="s">
        <v>174</v>
      </c>
      <c r="C67" s="156">
        <f>'26._Hivatal_köt'!C67+'27._TIK_köt'!C67+'28._Humán_köt'!C67+'29._Óvoda_köt'!C67+'30._TMKK_köt'!C67+'31._Rendelő_köt'!C67</f>
        <v>0</v>
      </c>
      <c r="D67" s="454">
        <f t="shared" ref="D67:K67" si="22">D68+D69</f>
        <v>0</v>
      </c>
      <c r="E67" s="129" t="e">
        <f t="shared" si="22"/>
        <v>#VALUE!</v>
      </c>
      <c r="F67" s="129" t="e">
        <f t="shared" si="22"/>
        <v>#VALUE!</v>
      </c>
      <c r="G67" s="129" t="e">
        <f t="shared" si="22"/>
        <v>#VALUE!</v>
      </c>
      <c r="H67" s="455">
        <f t="shared" si="17"/>
        <v>0</v>
      </c>
      <c r="I67" s="679">
        <f t="shared" si="22"/>
        <v>0</v>
      </c>
      <c r="J67" s="41">
        <f t="shared" si="22"/>
        <v>0</v>
      </c>
      <c r="K67" s="41">
        <f t="shared" si="22"/>
        <v>0</v>
      </c>
      <c r="L67" s="41" t="e">
        <f>'26._Hivatal_köt'!L67+'27._TIK_köt'!L67+'28._Humán_köt'!L67+'29._Óvoda_köt'!L67+'30._TMKK_köt'!L66+'31._Rendelő_köt'!L67</f>
        <v>#DIV/0!</v>
      </c>
    </row>
    <row r="68" spans="1:12" x14ac:dyDescent="0.2">
      <c r="A68" s="1419" t="s">
        <v>316</v>
      </c>
      <c r="B68" s="702" t="s">
        <v>238</v>
      </c>
      <c r="C68" s="156">
        <f>'26._Hivatal_köt'!C68+'27._TIK_köt'!C68+'28._Humán_köt'!C68+'29._Óvoda_köt'!C68+'30._TMKK_köt'!C68+'31._Rendelő_köt'!C68</f>
        <v>0</v>
      </c>
      <c r="D68" s="454">
        <f>'26._Hivatal_köt'!D68+'27._TIK_köt'!D68+'28._Humán_köt'!D68+'29._Óvoda_köt'!D68+'30._TMKK_köt'!D68+'31._Rendelő_köt'!D68</f>
        <v>0</v>
      </c>
      <c r="E68" s="129">
        <f>'26._Hivatal_köt'!E68+'27._TIK_köt'!E68+'28._Humán_köt'!E68+'29._Óvoda_köt'!E68+'30._TMKK_köt'!E68+'31._Rendelő_köt'!E68</f>
        <v>0</v>
      </c>
      <c r="F68" s="129">
        <f>'26._Hivatal_köt'!F68+'27._TIK_köt'!F68+'28._Humán_köt'!F68+'29._Óvoda_köt'!F68+'30._TMKK_köt'!F68+'31._Rendelő_köt'!F68</f>
        <v>0</v>
      </c>
      <c r="G68" s="129">
        <f>'26._Hivatal_köt'!G68+'27._TIK_köt'!G68+'28._Humán_köt'!G68+'29._Óvoda_köt'!G68+'30._TMKK_köt'!G68+'31._Rendelő_köt'!G68</f>
        <v>0</v>
      </c>
      <c r="H68" s="455">
        <f t="shared" si="17"/>
        <v>0</v>
      </c>
      <c r="I68" s="679">
        <f>'26._Hivatal_köt'!I68+'27._TIK_köt'!I68+'28._Humán_köt'!I68+'29._Óvoda_köt'!I68+'30._TMKK_köt'!I68+'31._Rendelő_köt'!I68</f>
        <v>0</v>
      </c>
      <c r="J68" s="41">
        <f>'26._Hivatal_köt'!J68+'27._TIK_köt'!J68+'28._Humán_köt'!J68+'29._Óvoda_köt'!J68+'30._TMKK_köt'!J68+'31._Rendelő_köt'!J68</f>
        <v>0</v>
      </c>
      <c r="K68" s="41">
        <f>'26._Hivatal_köt'!K68+'27._TIK_köt'!K68+'28._Humán_köt'!K68+'29._Óvoda_köt'!K68+'30._TMKK_köt'!K68+'31._Rendelő_köt'!K68</f>
        <v>0</v>
      </c>
      <c r="L68" s="41" t="e">
        <f>'26._Hivatal_köt'!L68+'27._TIK_köt'!L68+'28._Humán_köt'!L68+'29._Óvoda_köt'!L68+'30._TMKK_köt'!L67+'31._Rendelő_köt'!L68</f>
        <v>#DIV/0!</v>
      </c>
    </row>
    <row r="69" spans="1:12" ht="13.5" thickBot="1" x14ac:dyDescent="0.25">
      <c r="A69" s="1419" t="s">
        <v>317</v>
      </c>
      <c r="B69" s="702" t="s">
        <v>237</v>
      </c>
      <c r="C69" s="156">
        <f>'26._Hivatal_köt'!C69+'27._TIK_köt'!C69+'28._Humán_köt'!C69+'29._Óvoda_köt'!C69+'30._TMKK_köt'!C69+'31._Rendelő_köt'!C69</f>
        <v>0</v>
      </c>
      <c r="D69" s="454">
        <f>'26._Hivatal_köt'!D69+'27._TIK_köt'!D69+'28._Humán_köt'!D69+'29._Óvoda_köt'!D69+'30._TMKK_köt'!D69+'31._Rendelő_köt'!D69</f>
        <v>0</v>
      </c>
      <c r="E69" s="129" t="e">
        <f>'26._Hivatal_köt'!E69+'27._TIK_köt'!E69+'28._Humán_köt'!E69+'29._Óvoda_köt'!E69+'30._TMKK_köt'!E69+'31._Rendelő_köt'!E69</f>
        <v>#VALUE!</v>
      </c>
      <c r="F69" s="129" t="e">
        <f>'26._Hivatal_köt'!F69+'27._TIK_köt'!F69+'28._Humán_köt'!F69+'29._Óvoda_köt'!F69+'30._TMKK_köt'!F69+'31._Rendelő_köt'!F69</f>
        <v>#VALUE!</v>
      </c>
      <c r="G69" s="129" t="e">
        <f>'26._Hivatal_köt'!G69+'27._TIK_köt'!G69+'28._Humán_köt'!G69+'29._Óvoda_köt'!G69+'30._TMKK_köt'!G69+'31._Rendelő_köt'!G69</f>
        <v>#VALUE!</v>
      </c>
      <c r="H69" s="455">
        <f t="shared" si="17"/>
        <v>0</v>
      </c>
      <c r="I69" s="679">
        <f>'26._Hivatal_köt'!I69+'27._TIK_köt'!I69+'28._Humán_köt'!I69+'29._Óvoda_köt'!I69+'30._TMKK_köt'!I69+'31._Rendelő_köt'!I69</f>
        <v>0</v>
      </c>
      <c r="J69" s="41">
        <f>'26._Hivatal_köt'!J69+'27._TIK_köt'!J69+'28._Humán_köt'!J69+'29._Óvoda_köt'!J69+'30._TMKK_köt'!J69+'31._Rendelő_köt'!J69</f>
        <v>0</v>
      </c>
      <c r="K69" s="41">
        <f>'26._Hivatal_köt'!K69+'27._TIK_köt'!K69+'28._Humán_köt'!K69+'29._Óvoda_köt'!K69+'30._TMKK_köt'!K69+'31._Rendelő_köt'!K69</f>
        <v>0</v>
      </c>
      <c r="L69" s="41" t="e">
        <f>'26._Hivatal_köt'!L69+'27._TIK_köt'!L69+'28._Humán_köt'!L69+'29._Óvoda_köt'!L69+'30._TMKK_köt'!L68+'31._Rendelő_köt'!L69</f>
        <v>#DIV/0!</v>
      </c>
    </row>
    <row r="70" spans="1:12" ht="13.5" thickBot="1" x14ac:dyDescent="0.25">
      <c r="A70" s="62" t="s">
        <v>14</v>
      </c>
      <c r="B70" s="74" t="s">
        <v>175</v>
      </c>
      <c r="C70" s="171">
        <f>'26._Hivatal_köt'!C70+'27._TIK_köt'!C70+'28._Humán_köt'!C70+'29._Óvoda_köt'!C70+'30._TMKK_köt'!C70+'31._Rendelő_köt'!C70</f>
        <v>2675411845</v>
      </c>
      <c r="D70" s="170">
        <f>'26._Hivatal_köt'!D70+'27._TIK_köt'!D70+'28._Humán_köt'!D70+'29._Óvoda_köt'!D70+'30._TMKK_köt'!D70+'31._Rendelő_köt'!D70</f>
        <v>2828058303</v>
      </c>
      <c r="E70" s="772">
        <f>'26._Hivatal_köt'!E70+'27._TIK_köt'!E70+'28._Humán_köt'!E70+'29._Óvoda_köt'!E70+'30._TMKK_köt'!E70+'31._Rendelő_köt'!E70</f>
        <v>0</v>
      </c>
      <c r="F70" s="772">
        <f>'26._Hivatal_köt'!F70+'27._TIK_köt'!F70+'28._Humán_köt'!F70+'29._Óvoda_köt'!F70+'30._TMKK_köt'!F70+'31._Rendelő_köt'!F70</f>
        <v>0</v>
      </c>
      <c r="G70" s="772">
        <f>'26._Hivatal_köt'!G70+'27._TIK_köt'!G70+'28._Humán_köt'!G70+'29._Óvoda_köt'!G70+'30._TMKK_köt'!G70+'31._Rendelő_köt'!G70</f>
        <v>0</v>
      </c>
      <c r="H70" s="75">
        <f t="shared" si="17"/>
        <v>152646458</v>
      </c>
      <c r="I70" s="307">
        <f>'26._Hivatal_köt'!I70+'27._TIK_köt'!I70+'28._Humán_köt'!I70+'29._Óvoda_köt'!I70+'30._TMKK_köt'!I70+'31._Rendelő_köt'!I70</f>
        <v>0</v>
      </c>
      <c r="J70" s="75">
        <f>'26._Hivatal_köt'!J70+'27._TIK_köt'!J70+'28._Humán_köt'!J70+'29._Óvoda_köt'!J70+'30._TMKK_köt'!J70+'31._Rendelő_köt'!J70</f>
        <v>0</v>
      </c>
      <c r="K70" s="75">
        <f>'26._Hivatal_köt'!K70+'27._TIK_köt'!K70+'28._Humán_köt'!K70+'29._Óvoda_köt'!K70+'30._TMKK_köt'!K70+'31._Rendelő_köt'!K70</f>
        <v>0</v>
      </c>
      <c r="L70" s="75" t="e">
        <f>'26._Hivatal_köt'!L70+'27._TIK_köt'!L70+'28._Humán_köt'!L70+'29._Óvoda_köt'!L70+'30._TMKK_köt'!L69+'31._Rendelő_köt'!L70</f>
        <v>#DIV/0!</v>
      </c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>
        <f>'26._Hivatal_köt'!C72+'27._TIK_köt'!C72+'28._Humán_köt'!C72+'29._Óvoda_köt'!C72+'30._TMKK_köt'!C72+'31._Rendelő_köt'!C72</f>
        <v>314</v>
      </c>
      <c r="D72" s="828">
        <f>'26._Hivatal_köt'!D72+'27._TIK_köt'!D72+'28._Humán_köt'!D72+'29._Óvoda_köt'!D72+'30._TMKK_köt'!D72+'31._Rendelő_köt'!D72</f>
        <v>314</v>
      </c>
      <c r="E72" s="701" t="e">
        <f>'26._Hivatal_köt'!E72+'27._TIK_köt'!E72+'28._Humán_köt'!E72+'29._Óvoda_köt'!E72+'30._TMKK_köt'!E72+'31._Rendelő_köt'!E72</f>
        <v>#REF!</v>
      </c>
      <c r="F72" s="701" t="e">
        <f>'26._Hivatal_köt'!F72+'27._TIK_köt'!F72+'28._Humán_köt'!F72+'29._Óvoda_köt'!F72+'30._TMKK_köt'!F72+'31._Rendelő_köt'!F72</f>
        <v>#REF!</v>
      </c>
      <c r="G72" s="701" t="e">
        <f>'26._Hivatal_köt'!G72+'27._TIK_köt'!G72+'28._Humán_köt'!G72+'29._Óvoda_köt'!G72+'30._TMKK_köt'!G72+'31._Rendelő_köt'!G72</f>
        <v>#REF!</v>
      </c>
      <c r="H72" s="303">
        <f>+D72-C72</f>
        <v>0</v>
      </c>
      <c r="I72" s="303" t="e">
        <f>'26._Hivatal_köt'!I72+'27._TIK_köt'!I72+'28._Humán_köt'!I72+'29._Óvoda_köt'!I72+'30._TMKK_köt'!I72+'31._Rendelő_köt'!I72</f>
        <v>#REF!</v>
      </c>
      <c r="J72" s="303" t="e">
        <f>'26._Hivatal_köt'!J72+'27._TIK_köt'!J72+'28._Humán_köt'!J72+'29._Óvoda_köt'!J72+'30._TMKK_köt'!J72+'31._Rendelő_köt'!J72</f>
        <v>#REF!</v>
      </c>
      <c r="K72" s="303" t="e">
        <f>'26._Hivatal_köt'!K72+'27._TIK_köt'!K72+'28._Humán_köt'!K72+'29._Óvoda_köt'!K72+'30._TMKK_köt'!K72+'31._Rendelő_köt'!K72</f>
        <v>#REF!</v>
      </c>
      <c r="L72" s="303">
        <f>'26._Hivatal_köt'!L72+'27._TIK_köt'!L72+'28._Humán_köt'!L72+'29._Óvoda_köt'!L72+'30._TMKK_köt'!L71+'31._Rendelő_köt'!L72</f>
        <v>-2</v>
      </c>
    </row>
    <row r="73" spans="1:12" x14ac:dyDescent="0.2">
      <c r="H73" s="280" t="s">
        <v>383</v>
      </c>
    </row>
  </sheetData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 verticalCentered="1"/>
  <pageMargins left="0.39370078740157483" right="0.39370078740157483" top="0.39370078740157483" bottom="0.35433070866141736" header="0.31496062992125984" footer="0.31496062992125984"/>
  <pageSetup paperSize="9" scale="72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73"/>
  <sheetViews>
    <sheetView topLeftCell="A37" zoomScale="106" zoomScaleNormal="106" zoomScaleSheetLayoutView="106" workbookViewId="0">
      <selection activeCell="W31" sqref="W31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873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802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2" s="45" customFormat="1" ht="36" x14ac:dyDescent="0.2">
      <c r="A5" s="43" t="s">
        <v>136</v>
      </c>
      <c r="B5" s="44" t="s">
        <v>129</v>
      </c>
      <c r="C5" s="1932" t="s">
        <v>186</v>
      </c>
      <c r="D5" s="1933"/>
      <c r="E5" s="1933"/>
      <c r="F5" s="1933"/>
      <c r="G5" s="1933"/>
      <c r="H5" s="1934"/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401</v>
      </c>
      <c r="C6" s="1935" t="s">
        <v>140</v>
      </c>
      <c r="D6" s="1936"/>
      <c r="E6" s="1936"/>
      <c r="F6" s="1936"/>
      <c r="G6" s="1936"/>
      <c r="H6" s="1937"/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126378556</v>
      </c>
      <c r="D11" s="163">
        <f t="shared" ref="D11:K11" si="0">SUM(D12:D22)</f>
        <v>126378556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719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>
        <f>'26._Hivatal_önként'!L11+'27._TIK_önként'!L11+'28._Humán_önként'!L11+'29._Óvoda_önként'!L11+'30._TMKK_önként'!L11+'31._Rendelő_önként'!L11</f>
        <v>0</v>
      </c>
    </row>
    <row r="12" spans="1:12" s="30" customFormat="1" ht="12.2" customHeight="1" x14ac:dyDescent="0.2">
      <c r="A12" s="56" t="s">
        <v>90</v>
      </c>
      <c r="B12" s="57" t="s">
        <v>142</v>
      </c>
      <c r="C12" s="164">
        <f>'26._Hivatal_önként'!C12+'27._TIK_önként'!C12+'28._Humán_önként'!C12+'29._Óvoda_önként'!C12+'30._TMKK_önként'!C12+'31._Rendelő_önként'!C12</f>
        <v>0</v>
      </c>
      <c r="D12" s="337">
        <f>'26._Hivatal_önként'!D12+'27._TIK_önként'!D12+'28._Humán_önként'!D12+'29._Óvoda_önként'!D12+'30._TMKK_önként'!D12+'31._Rendelő_önként'!D12</f>
        <v>0</v>
      </c>
      <c r="E12" s="763">
        <f>'26._Hivatal_önként'!E12+'27._TIK_önként'!E12+'28._Humán_önként'!E12+'29._Óvoda_önként'!E12+'30._TMKK_önként'!E12+'31._Rendelő_önként'!E12</f>
        <v>0</v>
      </c>
      <c r="F12" s="763">
        <f>'26._Hivatal_önként'!F12+'27._TIK_önként'!F12+'28._Humán_önként'!F12+'29._Óvoda_önként'!F12+'30._TMKK_önként'!F12+'31._Rendelő_önként'!F12</f>
        <v>0</v>
      </c>
      <c r="G12" s="763">
        <f>'26._Hivatal_önként'!G12+'27._TIK_önként'!G12+'28._Humán_önként'!G12+'29._Óvoda_önként'!G12+'30._TMKK_önként'!G12+'31._Rendelő_önként'!G12</f>
        <v>0</v>
      </c>
      <c r="H12" s="720">
        <f t="shared" ref="H12:H49" si="1">+D12-C12</f>
        <v>0</v>
      </c>
      <c r="I12" s="1514">
        <f>'26._Hivatal_önként'!I12+'27._TIK_önként'!I12+'28._Humán_önként'!I12+'29._Óvoda_önként'!I12+'30._TMKK_önként'!I12+'31._Rendelő_önként'!I12</f>
        <v>0</v>
      </c>
      <c r="J12" s="421">
        <f>'26._Hivatal_önként'!J12+'27._TIK_önként'!J12+'28._Humán_önként'!J12+'29._Óvoda_önként'!J12+'30._TMKK_önként'!J12+'31._Rendelő_önként'!J12</f>
        <v>0</v>
      </c>
      <c r="K12" s="421">
        <f>'26._Hivatal_önként'!K12+'27._TIK_önként'!K12+'28._Humán_önként'!K12+'29._Óvoda_önként'!K12+'30._TMKK_önként'!K12+'31._Rendelő_önként'!K12</f>
        <v>0</v>
      </c>
      <c r="L12" s="421">
        <f>'26._Hivatal_önként'!L12+'27._TIK_önként'!L12+'28._Humán_önként'!L12+'29._Óvoda_önként'!L12+'30._TMKK_önként'!L12+'31._Rendelő_önként'!L12</f>
        <v>0</v>
      </c>
    </row>
    <row r="13" spans="1:12" s="30" customFormat="1" ht="12.2" customHeight="1" x14ac:dyDescent="0.2">
      <c r="A13" s="1419" t="s">
        <v>91</v>
      </c>
      <c r="B13" s="461" t="s">
        <v>143</v>
      </c>
      <c r="C13" s="462">
        <f>'26._Hivatal_önként'!C13+'27._TIK_önként'!C13+'28._Humán_önként'!C13+'29._Óvoda_önként'!C13+'30._TMKK_önként'!C13+'31._Rendelő_önként'!C13</f>
        <v>39592704</v>
      </c>
      <c r="D13" s="472">
        <f>'26._Hivatal_önként'!D13+'27._TIK_önként'!D13+'28._Humán_önként'!D13+'29._Óvoda_önként'!D13+'30._TMKK_önként'!D13+'31._Rendelő_önként'!D13</f>
        <v>39592704</v>
      </c>
      <c r="E13" s="101">
        <f>'26._Hivatal_önként'!E13+'27._TIK_önként'!E13+'28._Humán_önként'!E13+'29._Óvoda_önként'!E13+'30._TMKK_önként'!E13+'31._Rendelő_önként'!E13</f>
        <v>0</v>
      </c>
      <c r="F13" s="101">
        <f>'26._Hivatal_önként'!F13+'27._TIK_önként'!F13+'28._Humán_önként'!F13+'29._Óvoda_önként'!F13+'30._TMKK_önként'!F13+'31._Rendelő_önként'!F13</f>
        <v>0</v>
      </c>
      <c r="G13" s="101">
        <f>'26._Hivatal_önként'!G13+'27._TIK_önként'!G13+'28._Humán_önként'!G13+'29._Óvoda_önként'!G13+'30._TMKK_önként'!G13+'31._Rendelő_önként'!G13</f>
        <v>0</v>
      </c>
      <c r="H13" s="721">
        <f t="shared" si="1"/>
        <v>0</v>
      </c>
      <c r="I13" s="1515">
        <f>'26._Hivatal_önként'!I13+'27._TIK_önként'!I13+'28._Humán_önként'!I13+'29._Óvoda_önként'!I13+'30._TMKK_önként'!I13+'31._Rendelő_önként'!I13</f>
        <v>0</v>
      </c>
      <c r="J13" s="422">
        <f>'26._Hivatal_önként'!J13+'27._TIK_önként'!J13+'28._Humán_önként'!J13+'29._Óvoda_önként'!J13+'30._TMKK_önként'!J13+'31._Rendelő_önként'!J13</f>
        <v>0</v>
      </c>
      <c r="K13" s="422">
        <f>'26._Hivatal_önként'!K13+'27._TIK_önként'!K13+'28._Humán_önként'!K13+'29._Óvoda_önként'!K13+'30._TMKK_önként'!K13+'31._Rendelő_önként'!K13</f>
        <v>0</v>
      </c>
      <c r="L13" s="422">
        <f>'26._Hivatal_önként'!L13+'27._TIK_önként'!L13+'28._Humán_önként'!L13+'29._Óvoda_önként'!L13+'30._TMKK_önként'!L13+'31._Rendelő_önként'!L13</f>
        <v>0</v>
      </c>
    </row>
    <row r="14" spans="1:12" s="30" customFormat="1" ht="12.2" customHeight="1" x14ac:dyDescent="0.2">
      <c r="A14" s="1419" t="s">
        <v>92</v>
      </c>
      <c r="B14" s="461" t="s">
        <v>144</v>
      </c>
      <c r="C14" s="462">
        <f>'26._Hivatal_önként'!C14+'27._TIK_önként'!C14+'28._Humán_önként'!C14+'29._Óvoda_önként'!C14+'30._TMKK_önként'!C14+'31._Rendelő_önként'!C14</f>
        <v>0</v>
      </c>
      <c r="D14" s="472">
        <f>'26._Hivatal_önként'!D14+'27._TIK_önként'!D14+'28._Humán_önként'!D14+'29._Óvoda_önként'!D14+'30._TMKK_önként'!D14+'31._Rendelő_önként'!D14</f>
        <v>0</v>
      </c>
      <c r="E14" s="101">
        <f>'26._Hivatal_önként'!E14+'27._TIK_önként'!E14+'28._Humán_önként'!E14+'29._Óvoda_önként'!E14+'30._TMKK_önként'!E14+'31._Rendelő_önként'!E14</f>
        <v>0</v>
      </c>
      <c r="F14" s="101">
        <f>'26._Hivatal_önként'!F14+'27._TIK_önként'!F14+'28._Humán_önként'!F14+'29._Óvoda_önként'!F14+'30._TMKK_önként'!F14+'31._Rendelő_önként'!F14</f>
        <v>0</v>
      </c>
      <c r="G14" s="101">
        <f>'26._Hivatal_önként'!G14+'27._TIK_önként'!G14+'28._Humán_önként'!G14+'29._Óvoda_önként'!G14+'30._TMKK_önként'!G14+'31._Rendelő_önként'!G14</f>
        <v>0</v>
      </c>
      <c r="H14" s="721">
        <f t="shared" si="1"/>
        <v>0</v>
      </c>
      <c r="I14" s="1515">
        <f>'26._Hivatal_önként'!I14+'27._TIK_önként'!I14+'28._Humán_önként'!I14+'29._Óvoda_önként'!I14+'30._TMKK_önként'!I14+'31._Rendelő_önként'!I14</f>
        <v>0</v>
      </c>
      <c r="J14" s="422">
        <f>'26._Hivatal_önként'!J14+'27._TIK_önként'!J14+'28._Humán_önként'!J14+'29._Óvoda_önként'!J14+'30._TMKK_önként'!J14+'31._Rendelő_önként'!J14</f>
        <v>0</v>
      </c>
      <c r="K14" s="422">
        <f>'26._Hivatal_önként'!K14+'27._TIK_önként'!K14+'28._Humán_önként'!K14+'29._Óvoda_önként'!K14+'30._TMKK_önként'!K14+'31._Rendelő_önként'!K14</f>
        <v>0</v>
      </c>
      <c r="L14" s="422">
        <f>'26._Hivatal_önként'!L14+'27._TIK_önként'!L14+'28._Humán_önként'!L14+'29._Óvoda_önként'!L14+'30._TMKK_önként'!L14+'31._Rendelő_önként'!L14</f>
        <v>0</v>
      </c>
    </row>
    <row r="15" spans="1:12" s="30" customFormat="1" ht="12.2" customHeight="1" x14ac:dyDescent="0.2">
      <c r="A15" s="1419" t="s">
        <v>89</v>
      </c>
      <c r="B15" s="461" t="s">
        <v>145</v>
      </c>
      <c r="C15" s="462">
        <f>'26._Hivatal_önként'!C15+'27._TIK_önként'!C15+'28._Humán_önként'!C15+'29._Óvoda_önként'!C15+'30._TMKK_önként'!C15+'31._Rendelő_önként'!C15</f>
        <v>0</v>
      </c>
      <c r="D15" s="472">
        <f>'26._Hivatal_önként'!D15+'27._TIK_önként'!D15+'28._Humán_önként'!D15+'29._Óvoda_önként'!D15+'30._TMKK_önként'!D15+'31._Rendelő_önként'!D15</f>
        <v>0</v>
      </c>
      <c r="E15" s="101">
        <f>'26._Hivatal_önként'!E15+'27._TIK_önként'!E15+'28._Humán_önként'!E15+'29._Óvoda_önként'!E15+'30._TMKK_önként'!E15+'31._Rendelő_önként'!E15</f>
        <v>0</v>
      </c>
      <c r="F15" s="101">
        <f>'26._Hivatal_önként'!F15+'27._TIK_önként'!F15+'28._Humán_önként'!F15+'29._Óvoda_önként'!F15+'30._TMKK_önként'!F15+'31._Rendelő_önként'!F15</f>
        <v>0</v>
      </c>
      <c r="G15" s="101">
        <f>'26._Hivatal_önként'!G15+'27._TIK_önként'!G15+'28._Humán_önként'!G15+'29._Óvoda_önként'!G15+'30._TMKK_önként'!G15+'31._Rendelő_önként'!G15</f>
        <v>0</v>
      </c>
      <c r="H15" s="721">
        <f t="shared" si="1"/>
        <v>0</v>
      </c>
      <c r="I15" s="1515">
        <f>'26._Hivatal_önként'!I15+'27._TIK_önként'!I15+'28._Humán_önként'!I15+'29._Óvoda_önként'!I15+'30._TMKK_önként'!I15+'31._Rendelő_önként'!I15</f>
        <v>0</v>
      </c>
      <c r="J15" s="422">
        <f>'26._Hivatal_önként'!J15+'27._TIK_önként'!J15+'28._Humán_önként'!J15+'29._Óvoda_önként'!J15+'30._TMKK_önként'!J15+'31._Rendelő_önként'!J15</f>
        <v>0</v>
      </c>
      <c r="K15" s="422">
        <f>'26._Hivatal_önként'!K15+'27._TIK_önként'!K15+'28._Humán_önként'!K15+'29._Óvoda_önként'!K15+'30._TMKK_önként'!K15+'31._Rendelő_önként'!K15</f>
        <v>0</v>
      </c>
      <c r="L15" s="422">
        <f>'26._Hivatal_önként'!L15+'27._TIK_önként'!L15+'28._Humán_önként'!L15+'29._Óvoda_önként'!L15+'30._TMKK_önként'!L15+'31._Rendelő_önként'!L15</f>
        <v>0</v>
      </c>
    </row>
    <row r="16" spans="1:12" s="30" customFormat="1" ht="12.2" customHeight="1" x14ac:dyDescent="0.2">
      <c r="A16" s="1419" t="s">
        <v>146</v>
      </c>
      <c r="B16" s="461" t="s">
        <v>147</v>
      </c>
      <c r="C16" s="462">
        <f>'26._Hivatal_önként'!C16+'27._TIK_önként'!C16+'28._Humán_önként'!C16+'29._Óvoda_önként'!C16+'30._TMKK_önként'!C16+'31._Rendelő_önként'!C16</f>
        <v>72814840</v>
      </c>
      <c r="D16" s="472">
        <f>'26._Hivatal_önként'!D16+'27._TIK_önként'!D16+'28._Humán_önként'!D16+'29._Óvoda_önként'!D16+'30._TMKK_önként'!D16+'31._Rendelő_önként'!D16</f>
        <v>72814840</v>
      </c>
      <c r="E16" s="101">
        <f>'26._Hivatal_önként'!E16+'27._TIK_önként'!E16+'28._Humán_önként'!E16+'29._Óvoda_önként'!E16+'30._TMKK_önként'!E16+'31._Rendelő_önként'!E16</f>
        <v>0</v>
      </c>
      <c r="F16" s="101">
        <f>'26._Hivatal_önként'!F16+'27._TIK_önként'!F16+'28._Humán_önként'!F16+'29._Óvoda_önként'!F16+'30._TMKK_önként'!F16+'31._Rendelő_önként'!F16</f>
        <v>0</v>
      </c>
      <c r="G16" s="101">
        <f>'26._Hivatal_önként'!G16+'27._TIK_önként'!G16+'28._Humán_önként'!G16+'29._Óvoda_önként'!G16+'30._TMKK_önként'!G16+'31._Rendelő_önként'!G16</f>
        <v>0</v>
      </c>
      <c r="H16" s="721">
        <f t="shared" si="1"/>
        <v>0</v>
      </c>
      <c r="I16" s="1515">
        <f>'26._Hivatal_önként'!I16+'27._TIK_önként'!I16+'28._Humán_önként'!I16+'29._Óvoda_önként'!I16+'30._TMKK_önként'!I16+'31._Rendelő_önként'!I16</f>
        <v>0</v>
      </c>
      <c r="J16" s="422">
        <f>'26._Hivatal_önként'!J16+'27._TIK_önként'!J16+'28._Humán_önként'!J16+'29._Óvoda_önként'!J16+'30._TMKK_önként'!J16+'31._Rendelő_önként'!J16</f>
        <v>0</v>
      </c>
      <c r="K16" s="422">
        <f>'26._Hivatal_önként'!K16+'27._TIK_önként'!K16+'28._Humán_önként'!K16+'29._Óvoda_önként'!K16+'30._TMKK_önként'!K16+'31._Rendelő_önként'!K16</f>
        <v>0</v>
      </c>
      <c r="L16" s="422">
        <f>'26._Hivatal_önként'!L16+'27._TIK_önként'!L16+'28._Humán_önként'!L16+'29._Óvoda_önként'!L16+'30._TMKK_önként'!L16+'31._Rendelő_önként'!L16</f>
        <v>0</v>
      </c>
    </row>
    <row r="17" spans="1:12" s="30" customFormat="1" ht="12.2" customHeight="1" x14ac:dyDescent="0.2">
      <c r="A17" s="1419" t="s">
        <v>148</v>
      </c>
      <c r="B17" s="461" t="s">
        <v>149</v>
      </c>
      <c r="C17" s="462">
        <f>'26._Hivatal_önként'!C17+'27._TIK_önként'!C17+'28._Humán_önként'!C17+'29._Óvoda_önként'!C17+'30._TMKK_önként'!C17+'31._Rendelő_önként'!C17</f>
        <v>1651012</v>
      </c>
      <c r="D17" s="472">
        <f>'26._Hivatal_önként'!D17+'27._TIK_önként'!D17+'28._Humán_önként'!D17+'29._Óvoda_önként'!D17+'30._TMKK_önként'!D17+'31._Rendelő_önként'!D17</f>
        <v>1651012</v>
      </c>
      <c r="E17" s="101">
        <f>'26._Hivatal_önként'!E17+'27._TIK_önként'!E17+'28._Humán_önként'!E17+'29._Óvoda_önként'!E17+'30._TMKK_önként'!E17+'31._Rendelő_önként'!E17</f>
        <v>0</v>
      </c>
      <c r="F17" s="101">
        <f>'26._Hivatal_önként'!F17+'27._TIK_önként'!F17+'28._Humán_önként'!F17+'29._Óvoda_önként'!F17+'30._TMKK_önként'!F17+'31._Rendelő_önként'!F17</f>
        <v>0</v>
      </c>
      <c r="G17" s="101">
        <f>'26._Hivatal_önként'!G17+'27._TIK_önként'!G17+'28._Humán_önként'!G17+'29._Óvoda_önként'!G17+'30._TMKK_önként'!G17+'31._Rendelő_önként'!G17</f>
        <v>0</v>
      </c>
      <c r="H17" s="721">
        <f t="shared" si="1"/>
        <v>0</v>
      </c>
      <c r="I17" s="1515">
        <f>'26._Hivatal_önként'!I17+'27._TIK_önként'!I17+'28._Humán_önként'!I17+'29._Óvoda_önként'!I17+'30._TMKK_önként'!I17+'31._Rendelő_önként'!I17</f>
        <v>0</v>
      </c>
      <c r="J17" s="422">
        <f>'26._Hivatal_önként'!J17+'27._TIK_önként'!J17+'28._Humán_önként'!J17+'29._Óvoda_önként'!J17+'30._TMKK_önként'!J17+'31._Rendelő_önként'!J17</f>
        <v>0</v>
      </c>
      <c r="K17" s="422">
        <f>'26._Hivatal_önként'!K17+'27._TIK_önként'!K17+'28._Humán_önként'!K17+'29._Óvoda_önként'!K17+'30._TMKK_önként'!K17+'31._Rendelő_önként'!K17</f>
        <v>0</v>
      </c>
      <c r="L17" s="422">
        <f>'26._Hivatal_önként'!L17+'27._TIK_önként'!L17+'28._Humán_önként'!L17+'29._Óvoda_önként'!L17+'30._TMKK_önként'!L17+'31._Rendelő_önként'!L17</f>
        <v>0</v>
      </c>
    </row>
    <row r="18" spans="1:12" s="30" customFormat="1" ht="12.2" customHeight="1" x14ac:dyDescent="0.2">
      <c r="A18" s="1419" t="s">
        <v>150</v>
      </c>
      <c r="B18" s="59" t="s">
        <v>151</v>
      </c>
      <c r="C18" s="462">
        <f>'26._Hivatal_önként'!C18+'27._TIK_önként'!C18+'28._Humán_önként'!C18+'29._Óvoda_önként'!C18+'30._TMKK_önként'!C18+'31._Rendelő_önként'!C18</f>
        <v>0</v>
      </c>
      <c r="D18" s="472">
        <f>'26._Hivatal_önként'!D18+'27._TIK_önként'!D18+'28._Humán_önként'!D18+'29._Óvoda_önként'!D18+'30._TMKK_önként'!D18+'31._Rendelő_önként'!D18</f>
        <v>0</v>
      </c>
      <c r="E18" s="101">
        <f>'26._Hivatal_önként'!E18+'27._TIK_önként'!E18+'28._Humán_önként'!E18+'29._Óvoda_önként'!E18+'30._TMKK_önként'!E18+'31._Rendelő_önként'!E18</f>
        <v>0</v>
      </c>
      <c r="F18" s="101">
        <f>'26._Hivatal_önként'!F18+'27._TIK_önként'!F18+'28._Humán_önként'!F18+'29._Óvoda_önként'!F18+'30._TMKK_önként'!F18+'31._Rendelő_önként'!F18</f>
        <v>0</v>
      </c>
      <c r="G18" s="101">
        <f>'26._Hivatal_önként'!G18+'27._TIK_önként'!G18+'28._Humán_önként'!G18+'29._Óvoda_önként'!G18+'30._TMKK_önként'!G18+'31._Rendelő_önként'!G18</f>
        <v>0</v>
      </c>
      <c r="H18" s="721">
        <f t="shared" si="1"/>
        <v>0</v>
      </c>
      <c r="I18" s="1515">
        <f>'26._Hivatal_önként'!I18+'27._TIK_önként'!I18+'28._Humán_önként'!I18+'29._Óvoda_önként'!I18+'30._TMKK_önként'!I18+'31._Rendelő_önként'!I18</f>
        <v>0</v>
      </c>
      <c r="J18" s="422">
        <f>'26._Hivatal_önként'!J18+'27._TIK_önként'!J18+'28._Humán_önként'!J18+'29._Óvoda_önként'!J18+'30._TMKK_önként'!J18+'31._Rendelő_önként'!J18</f>
        <v>0</v>
      </c>
      <c r="K18" s="422">
        <f>'26._Hivatal_önként'!K18+'27._TIK_önként'!K18+'28._Humán_önként'!K18+'29._Óvoda_önként'!K18+'30._TMKK_önként'!K18+'31._Rendelő_önként'!K18</f>
        <v>0</v>
      </c>
      <c r="L18" s="422">
        <f>'26._Hivatal_önként'!L18+'27._TIK_önként'!L18+'28._Humán_önként'!L18+'29._Óvoda_önként'!L18+'30._TMKK_önként'!L18+'31._Rendelő_önként'!L18</f>
        <v>0</v>
      </c>
    </row>
    <row r="19" spans="1:12" s="30" customFormat="1" ht="12.2" customHeight="1" x14ac:dyDescent="0.2">
      <c r="A19" s="1419" t="s">
        <v>152</v>
      </c>
      <c r="B19" s="477" t="s">
        <v>301</v>
      </c>
      <c r="C19" s="151">
        <f>'26._Hivatal_önként'!C19+'27._TIK_önként'!C19+'28._Humán_önként'!C19+'29._Óvoda_önként'!C19+'30._TMKK_önként'!C19+'31._Rendelő_önként'!C19</f>
        <v>0</v>
      </c>
      <c r="D19" s="328">
        <f>'26._Hivatal_önként'!D19+'27._TIK_önként'!D19+'28._Humán_önként'!D19+'29._Óvoda_önként'!D19+'30._TMKK_önként'!D19+'31._Rendelő_önként'!D19</f>
        <v>0</v>
      </c>
      <c r="E19" s="106">
        <f>'26._Hivatal_önként'!E19+'27._TIK_önként'!E19+'28._Humán_önként'!E19+'29._Óvoda_önként'!E19+'30._TMKK_önként'!E19+'31._Rendelő_önként'!E19</f>
        <v>0</v>
      </c>
      <c r="F19" s="106">
        <f>'26._Hivatal_önként'!F19+'27._TIK_önként'!F19+'28._Humán_önként'!F19+'29._Óvoda_önként'!F19+'30._TMKK_önként'!F19+'31._Rendelő_önként'!F19</f>
        <v>0</v>
      </c>
      <c r="G19" s="106">
        <f>'26._Hivatal_önként'!G19+'27._TIK_önként'!G19+'28._Humán_önként'!G19+'29._Óvoda_önként'!G19+'30._TMKK_önként'!G19+'31._Rendelő_önként'!G19</f>
        <v>0</v>
      </c>
      <c r="H19" s="722">
        <f t="shared" si="1"/>
        <v>0</v>
      </c>
      <c r="I19" s="1516">
        <f>'26._Hivatal_önként'!I19+'27._TIK_önként'!I19+'28._Humán_önként'!I19+'29._Óvoda_önként'!I19+'30._TMKK_önként'!I19+'31._Rendelő_önként'!I19</f>
        <v>0</v>
      </c>
      <c r="J19" s="423">
        <f>'26._Hivatal_önként'!J19+'27._TIK_önként'!J19+'28._Humán_önként'!J19+'29._Óvoda_önként'!J19+'30._TMKK_önként'!J19+'31._Rendelő_önként'!J19</f>
        <v>0</v>
      </c>
      <c r="K19" s="423">
        <f>'26._Hivatal_önként'!K19+'27._TIK_önként'!K19+'28._Humán_önként'!K19+'29._Óvoda_önként'!K19+'30._TMKK_önként'!K19+'31._Rendelő_önként'!K19</f>
        <v>0</v>
      </c>
      <c r="L19" s="423">
        <f>'26._Hivatal_önként'!L19+'27._TIK_önként'!L19+'28._Humán_önként'!L19+'29._Óvoda_önként'!L19+'30._TMKK_önként'!L19+'31._Rendelő_önként'!L19</f>
        <v>0</v>
      </c>
    </row>
    <row r="20" spans="1:12" s="61" customFormat="1" ht="12.2" customHeight="1" x14ac:dyDescent="0.2">
      <c r="A20" s="1419" t="s">
        <v>153</v>
      </c>
      <c r="B20" s="461" t="s">
        <v>154</v>
      </c>
      <c r="C20" s="462">
        <f>'26._Hivatal_önként'!C20+'27._TIK_önként'!C20+'28._Humán_önként'!C20+'29._Óvoda_önként'!C20+'30._TMKK_önként'!C20+'31._Rendelő_önként'!C20</f>
        <v>0</v>
      </c>
      <c r="D20" s="472">
        <f>'26._Hivatal_önként'!D20+'27._TIK_önként'!D20+'28._Humán_önként'!D20+'29._Óvoda_önként'!D20+'30._TMKK_önként'!D20+'31._Rendelő_önként'!D20</f>
        <v>0</v>
      </c>
      <c r="E20" s="101">
        <f>'26._Hivatal_önként'!E20+'27._TIK_önként'!E20+'28._Humán_önként'!E20+'29._Óvoda_önként'!E20+'30._TMKK_önként'!E20+'31._Rendelő_önként'!E20</f>
        <v>0</v>
      </c>
      <c r="F20" s="101">
        <f>'26._Hivatal_önként'!F20+'27._TIK_önként'!F20+'28._Humán_önként'!F20+'29._Óvoda_önként'!F20+'30._TMKK_önként'!F20+'31._Rendelő_önként'!F20</f>
        <v>0</v>
      </c>
      <c r="G20" s="101">
        <f>'26._Hivatal_önként'!G20+'27._TIK_önként'!G20+'28._Humán_önként'!G20+'29._Óvoda_önként'!G20+'30._TMKK_önként'!G20+'31._Rendelő_önként'!G20</f>
        <v>0</v>
      </c>
      <c r="H20" s="721">
        <f t="shared" si="1"/>
        <v>0</v>
      </c>
      <c r="I20" s="1515">
        <f>'26._Hivatal_önként'!I20+'27._TIK_önként'!I20+'28._Humán_önként'!I20+'29._Óvoda_önként'!I20+'30._TMKK_önként'!I20+'31._Rendelő_önként'!I20</f>
        <v>0</v>
      </c>
      <c r="J20" s="422">
        <f>'26._Hivatal_önként'!J20+'27._TIK_önként'!J20+'28._Humán_önként'!J20+'29._Óvoda_önként'!J20+'30._TMKK_önként'!J20+'31._Rendelő_önként'!J20</f>
        <v>0</v>
      </c>
      <c r="K20" s="422">
        <f>'26._Hivatal_önként'!K20+'27._TIK_önként'!K20+'28._Humán_önként'!K20+'29._Óvoda_önként'!K20+'30._TMKK_önként'!K20+'31._Rendelő_önként'!K20</f>
        <v>0</v>
      </c>
      <c r="L20" s="422">
        <f>'26._Hivatal_önként'!L20+'27._TIK_önként'!L20+'28._Humán_önként'!L20+'29._Óvoda_önként'!L20+'30._TMKK_önként'!L20+'31._Rendelő_önként'!L20</f>
        <v>0</v>
      </c>
    </row>
    <row r="21" spans="1:12" s="61" customFormat="1" ht="12.2" customHeight="1" x14ac:dyDescent="0.2">
      <c r="A21" s="1419" t="s">
        <v>155</v>
      </c>
      <c r="B21" s="477" t="s">
        <v>274</v>
      </c>
      <c r="C21" s="464">
        <f>'26._Hivatal_önként'!C21+'27._TIK_önként'!C21+'28._Humán_önként'!C21+'29._Óvoda_önként'!C21+'30._TMKK_önként'!C21+'31._Rendelő_önként'!C21</f>
        <v>0</v>
      </c>
      <c r="D21" s="473">
        <f>'26._Hivatal_önként'!D21+'27._TIK_önként'!D21+'28._Humán_önként'!D21+'29._Óvoda_önként'!D21+'30._TMKK_önként'!D21+'31._Rendelő_önként'!D21</f>
        <v>0</v>
      </c>
      <c r="E21" s="101">
        <f>'26._Hivatal_önként'!E21+'27._TIK_önként'!E21+'28._Humán_önként'!E21+'29._Óvoda_önként'!E21+'30._TMKK_önként'!E21+'31._Rendelő_önként'!E21</f>
        <v>0</v>
      </c>
      <c r="F21" s="101">
        <f>'26._Hivatal_önként'!F21+'27._TIK_önként'!F21+'28._Humán_önként'!F21+'29._Óvoda_önként'!F21+'30._TMKK_önként'!F21+'31._Rendelő_önként'!F21</f>
        <v>0</v>
      </c>
      <c r="G21" s="462">
        <f>'26._Hivatal_önként'!G21+'27._TIK_önként'!G21+'28._Humán_önként'!G21+'29._Óvoda_önként'!G21+'30._TMKK_önként'!G21+'31._Rendelő_önként'!G21</f>
        <v>0</v>
      </c>
      <c r="H21" s="723">
        <f t="shared" si="1"/>
        <v>0</v>
      </c>
      <c r="I21" s="1517">
        <f>'26._Hivatal_önként'!I21+'27._TIK_önként'!I21+'28._Humán_önként'!I21+'29._Óvoda_önként'!I21+'30._TMKK_önként'!I21+'31._Rendelő_önként'!I21</f>
        <v>0</v>
      </c>
      <c r="J21" s="424">
        <f>'26._Hivatal_önként'!J21+'27._TIK_önként'!J21+'28._Humán_önként'!J21+'29._Óvoda_önként'!J21+'30._TMKK_önként'!J21+'31._Rendelő_önként'!J21</f>
        <v>0</v>
      </c>
      <c r="K21" s="424">
        <f>'26._Hivatal_önként'!K21+'27._TIK_önként'!K21+'28._Humán_önként'!K21+'29._Óvoda_önként'!K21+'30._TMKK_önként'!K21+'31._Rendelő_önként'!K21</f>
        <v>0</v>
      </c>
      <c r="L21" s="424">
        <f>'26._Hivatal_önként'!L21+'27._TIK_önként'!L21+'28._Humán_önként'!L21+'29._Óvoda_önként'!L21+'30._TMKK_önként'!L21+'31._Rendelő_önként'!L21</f>
        <v>0</v>
      </c>
    </row>
    <row r="22" spans="1:12" s="61" customFormat="1" ht="12.2" customHeight="1" thickBot="1" x14ac:dyDescent="0.25">
      <c r="A22" s="1419" t="s">
        <v>275</v>
      </c>
      <c r="B22" s="59" t="s">
        <v>156</v>
      </c>
      <c r="C22" s="464">
        <f>'26._Hivatal_önként'!C22+'27._TIK_önként'!C22+'28._Humán_önként'!C22+'29._Óvoda_önként'!C22+'30._TMKK_önként'!C22+'31._Rendelő_önként'!C22</f>
        <v>12320000</v>
      </c>
      <c r="D22" s="473">
        <f>'26._Hivatal_önként'!D22+'27._TIK_önként'!D22+'28._Humán_önként'!D22+'29._Óvoda_önként'!D22+'30._TMKK_önként'!D22+'31._Rendelő_önként'!D22</f>
        <v>12320000</v>
      </c>
      <c r="E22" s="106">
        <f>'26._Hivatal_önként'!E22+'27._TIK_önként'!E22+'28._Humán_önként'!E22+'29._Óvoda_önként'!E22+'30._TMKK_önként'!E22+'31._Rendelő_önként'!E22</f>
        <v>0</v>
      </c>
      <c r="F22" s="106">
        <f>'26._Hivatal_önként'!F22+'27._TIK_önként'!F22+'28._Humán_önként'!F22+'29._Óvoda_önként'!F22+'30._TMKK_önként'!F22+'31._Rendelő_önként'!F22</f>
        <v>0</v>
      </c>
      <c r="G22" s="106">
        <f>'26._Hivatal_önként'!G22+'27._TIK_önként'!G22+'28._Humán_önként'!G22+'29._Óvoda_önként'!G22+'30._TMKK_önként'!G22+'31._Rendelő_önként'!G22</f>
        <v>0</v>
      </c>
      <c r="H22" s="724">
        <f>+D22-C22</f>
        <v>0</v>
      </c>
      <c r="I22" s="1518">
        <f>'26._Hivatal_önként'!I22+'27._TIK_önként'!I22+'28._Humán_önként'!I22+'29._Óvoda_önként'!I22+'30._TMKK_önként'!I22+'31._Rendelő_önként'!I22</f>
        <v>0</v>
      </c>
      <c r="J22" s="425">
        <f>'26._Hivatal_önként'!J22+'27._TIK_önként'!J22+'28._Humán_önként'!J22+'29._Óvoda_önként'!J22+'30._TMKK_önként'!J22+'31._Rendelő_önként'!J22</f>
        <v>0</v>
      </c>
      <c r="K22" s="425">
        <f>'26._Hivatal_önként'!K22+'27._TIK_önként'!K22+'28._Humán_önként'!K22+'29._Óvoda_önként'!K22+'30._TMKK_önként'!K22+'31._Rendelő_önként'!K22</f>
        <v>0</v>
      </c>
      <c r="L22" s="425">
        <f>'26._Hivatal_önként'!L22+'27._TIK_önként'!L22+'28._Humán_önként'!L22+'29._Óvoda_önként'!L22+'30._TMKK_önként'!L22+'31._Rendelő_önként'!L22</f>
        <v>0</v>
      </c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1170057240</v>
      </c>
      <c r="D23" s="163">
        <f t="shared" ref="D23:K23" si="2">SUM(D24:D26)</f>
        <v>1170057240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55">
        <f t="shared" si="1"/>
        <v>0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>
        <f>'26._Hivatal_önként'!L23+'27._TIK_önként'!L23+'28._Humán_önként'!L23+'29._Óvoda_önként'!L23+'30._TMKK_önként'!L23+'31._Rendelő_önként'!L23</f>
        <v>0</v>
      </c>
    </row>
    <row r="24" spans="1:12" s="61" customFormat="1" ht="12.2" customHeight="1" x14ac:dyDescent="0.2">
      <c r="A24" s="1419" t="s">
        <v>93</v>
      </c>
      <c r="B24" s="16" t="s">
        <v>158</v>
      </c>
      <c r="C24" s="462">
        <f>'26._Hivatal_önként'!C24+'27._TIK_önként'!C24+'28._Humán_önként'!C24+'29._Óvoda_önként'!C24+'30._TMKK_önként'!C24+'31._Rendelő_önként'!C24</f>
        <v>0</v>
      </c>
      <c r="D24" s="472">
        <f>'26._Hivatal_önként'!D24+'27._TIK_önként'!D24+'28._Humán_önként'!D24+'29._Óvoda_önként'!D24+'30._TMKK_önként'!D24+'31._Rendelő_önként'!D24</f>
        <v>0</v>
      </c>
      <c r="E24" s="764">
        <f>'26._Hivatal_önként'!E24+'27._TIK_önként'!E24+'28._Humán_önként'!E24+'29._Óvoda_önként'!E24+'30._TMKK_önként'!E24+'31._Rendelő_önként'!E24</f>
        <v>0</v>
      </c>
      <c r="F24" s="764">
        <f>'26._Hivatal_önként'!F24+'27._TIK_önként'!F24+'28._Humán_önként'!F24+'29._Óvoda_önként'!F24+'30._TMKK_önként'!F24+'31._Rendelő_önként'!F24</f>
        <v>0</v>
      </c>
      <c r="G24" s="764">
        <f>'26._Hivatal_önként'!G24+'27._TIK_önként'!G24+'28._Humán_önként'!G24+'29._Óvoda_önként'!G24+'30._TMKK_önként'!G24+'31._Rendelő_önként'!G24</f>
        <v>0</v>
      </c>
      <c r="H24" s="82">
        <f t="shared" si="1"/>
        <v>0</v>
      </c>
      <c r="I24" s="1519">
        <f>'26._Hivatal_önként'!I24+'27._TIK_önként'!I24+'28._Humán_önként'!I24+'29._Óvoda_önként'!I24+'30._TMKK_önként'!I24+'31._Rendelő_önként'!I24</f>
        <v>0</v>
      </c>
      <c r="J24" s="426">
        <f>'26._Hivatal_önként'!J24+'27._TIK_önként'!J24+'28._Humán_önként'!J24+'29._Óvoda_önként'!J24+'30._TMKK_önként'!J24+'31._Rendelő_önként'!J24</f>
        <v>0</v>
      </c>
      <c r="K24" s="426">
        <f>'26._Hivatal_önként'!K24+'27._TIK_önként'!K24+'28._Humán_önként'!K24+'29._Óvoda_önként'!K24+'30._TMKK_önként'!K24+'31._Rendelő_önként'!K24</f>
        <v>0</v>
      </c>
      <c r="L24" s="426">
        <f>'26._Hivatal_önként'!L24+'27._TIK_önként'!L24+'28._Humán_önként'!L24+'29._Óvoda_önként'!L24+'30._TMKK_önként'!L24+'31._Rendelő_önként'!L24</f>
        <v>0</v>
      </c>
    </row>
    <row r="25" spans="1:12" s="61" customFormat="1" ht="12.2" customHeight="1" x14ac:dyDescent="0.2">
      <c r="A25" s="1419" t="s">
        <v>94</v>
      </c>
      <c r="B25" s="461" t="s">
        <v>159</v>
      </c>
      <c r="C25" s="462">
        <f>'26._Hivatal_önként'!C25+'27._TIK_önként'!C25+'28._Humán_önként'!C25+'29._Óvoda_önként'!C25+'30._TMKK_önként'!C25+'31._Rendelő_önként'!C25</f>
        <v>0</v>
      </c>
      <c r="D25" s="472">
        <f>'26._Hivatal_önként'!D25+'27._TIK_önként'!D25+'28._Humán_önként'!D25+'29._Óvoda_önként'!D25+'30._TMKK_önként'!D25+'31._Rendelő_önként'!D25</f>
        <v>0</v>
      </c>
      <c r="E25" s="101">
        <f>'26._Hivatal_önként'!E25+'27._TIK_önként'!E25+'28._Humán_önként'!E25+'29._Óvoda_önként'!E25+'30._TMKK_önként'!E25+'31._Rendelő_önként'!E25</f>
        <v>0</v>
      </c>
      <c r="F25" s="101">
        <f>'26._Hivatal_önként'!F25+'27._TIK_önként'!F25+'28._Humán_önként'!F25+'29._Óvoda_önként'!F25+'30._TMKK_önként'!F25+'31._Rendelő_önként'!F25</f>
        <v>0</v>
      </c>
      <c r="G25" s="101">
        <f>'26._Hivatal_önként'!G25+'27._TIK_önként'!G25+'28._Humán_önként'!G25+'29._Óvoda_önként'!G25+'30._TMKK_önként'!G25+'31._Rendelő_önként'!G25</f>
        <v>0</v>
      </c>
      <c r="H25" s="721">
        <f t="shared" si="1"/>
        <v>0</v>
      </c>
      <c r="I25" s="1515">
        <f>'26._Hivatal_önként'!I25+'27._TIK_önként'!I25+'28._Humán_önként'!I25+'29._Óvoda_önként'!I25+'30._TMKK_önként'!I25+'31._Rendelő_önként'!I25</f>
        <v>0</v>
      </c>
      <c r="J25" s="422">
        <f>'26._Hivatal_önként'!J25+'27._TIK_önként'!J25+'28._Humán_önként'!J25+'29._Óvoda_önként'!J25+'30._TMKK_önként'!J25+'31._Rendelő_önként'!J25</f>
        <v>0</v>
      </c>
      <c r="K25" s="422">
        <f>'26._Hivatal_önként'!K25+'27._TIK_önként'!K25+'28._Humán_önként'!K25+'29._Óvoda_önként'!K25+'30._TMKK_önként'!K25+'31._Rendelő_önként'!K25</f>
        <v>0</v>
      </c>
      <c r="L25" s="422">
        <f>'26._Hivatal_önként'!L25+'27._TIK_önként'!L25+'28._Humán_önként'!L25+'29._Óvoda_önként'!L25+'30._TMKK_önként'!L25+'31._Rendelő_önként'!L25</f>
        <v>0</v>
      </c>
    </row>
    <row r="26" spans="1:12" s="61" customFormat="1" ht="12.2" customHeight="1" x14ac:dyDescent="0.2">
      <c r="A26" s="1419" t="s">
        <v>95</v>
      </c>
      <c r="B26" s="461" t="s">
        <v>160</v>
      </c>
      <c r="C26" s="462">
        <f>'26._Hivatal_önként'!C26+'27._TIK_önként'!C26+'28._Humán_önként'!C26+'29._Óvoda_önként'!C26+'30._TMKK_önként'!C26+'31._Rendelő_önként'!C26</f>
        <v>1170057240</v>
      </c>
      <c r="D26" s="472">
        <f>'26._Hivatal_önként'!D26+'27._TIK_önként'!D26+'28._Humán_önként'!D26+'29._Óvoda_önként'!D26+'30._TMKK_önként'!D26+'31._Rendelő_önként'!D26</f>
        <v>1170057240</v>
      </c>
      <c r="E26" s="101">
        <f t="shared" ref="E26:K26" si="3">E27</f>
        <v>0</v>
      </c>
      <c r="F26" s="101">
        <f t="shared" si="3"/>
        <v>0</v>
      </c>
      <c r="G26" s="101">
        <f t="shared" si="3"/>
        <v>0</v>
      </c>
      <c r="H26" s="721">
        <f>+D26-C26</f>
        <v>0</v>
      </c>
      <c r="I26" s="1515">
        <f t="shared" si="3"/>
        <v>0</v>
      </c>
      <c r="J26" s="422">
        <f t="shared" si="3"/>
        <v>0</v>
      </c>
      <c r="K26" s="422">
        <f t="shared" si="3"/>
        <v>0</v>
      </c>
      <c r="L26" s="422">
        <f>'26._Hivatal_önként'!L26+'27._TIK_önként'!L26+'28._Humán_önként'!L26+'29._Óvoda_önként'!L26+'30._TMKK_önként'!L26+'31._Rendelő_önként'!L26</f>
        <v>0</v>
      </c>
    </row>
    <row r="27" spans="1:12" s="61" customFormat="1" ht="12.2" customHeight="1" thickBot="1" x14ac:dyDescent="0.25">
      <c r="A27" s="1419" t="s">
        <v>316</v>
      </c>
      <c r="B27" s="466" t="s">
        <v>232</v>
      </c>
      <c r="C27" s="462">
        <f>'26._Hivatal_önként'!C27+'27._TIK_önként'!C27+'28._Humán_önként'!C27+'29._Óvoda_önként'!C27+'30._TMKK_önként'!C27+'31._Rendelő_önként'!C27</f>
        <v>0</v>
      </c>
      <c r="D27" s="472">
        <f>'26._Hivatal_önként'!D27+'27._TIK_önként'!D27+'28._Humán_önként'!D27+'29._Óvoda_önként'!D27+'30._TMKK_önként'!D27+'31._Rendelő_önként'!D27</f>
        <v>0</v>
      </c>
      <c r="E27" s="101">
        <f>'26._Hivatal_önként'!E27+'27._TIK_önként'!E27+'28._Humán_önként'!E27+'29._Óvoda_önként'!E27+'30._TMKK_önként'!E27+'31._Rendelő_önként'!E27</f>
        <v>0</v>
      </c>
      <c r="F27" s="101">
        <f>'26._Hivatal_önként'!F27+'27._TIK_önként'!F27+'28._Humán_önként'!F27+'29._Óvoda_önként'!F27+'30._TMKK_önként'!F27+'31._Rendelő_önként'!F27</f>
        <v>0</v>
      </c>
      <c r="G27" s="101">
        <f>'26._Hivatal_önként'!G27+'27._TIK_önként'!G27+'28._Humán_önként'!G27+'29._Óvoda_önként'!G27+'30._TMKK_önként'!G27+'31._Rendelő_önként'!G27</f>
        <v>0</v>
      </c>
      <c r="H27" s="725">
        <f t="shared" si="1"/>
        <v>0</v>
      </c>
      <c r="I27" s="1520">
        <f>'26._Hivatal_önként'!I27+'27._TIK_önként'!I27+'28._Humán_önként'!I27+'29._Óvoda_önként'!I27+'30._TMKK_önként'!I27+'31._Rendelő_önként'!I27</f>
        <v>0</v>
      </c>
      <c r="J27" s="427">
        <f>'26._Hivatal_önként'!J27+'27._TIK_önként'!J27+'28._Humán_önként'!J27+'29._Óvoda_önként'!J27+'30._TMKK_önként'!J27+'31._Rendelő_önként'!J27</f>
        <v>0</v>
      </c>
      <c r="K27" s="427">
        <f>'26._Hivatal_önként'!K27+'27._TIK_önként'!K27+'28._Humán_önként'!K27+'29._Óvoda_önként'!K27+'30._TMKK_önként'!K27+'31._Rendelő_önként'!K27</f>
        <v>0</v>
      </c>
      <c r="L27" s="427">
        <f>'26._Hivatal_önként'!L27+'27._TIK_önként'!L27+'28._Humán_önként'!L27+'29._Óvoda_önként'!L27+'30._TMKK_önként'!L27+'31._Rendelő_önként'!L27</f>
        <v>0</v>
      </c>
    </row>
    <row r="28" spans="1:12" s="61" customFormat="1" ht="12.2" customHeight="1" thickBot="1" x14ac:dyDescent="0.25">
      <c r="A28" s="62" t="s">
        <v>14</v>
      </c>
      <c r="B28" s="63" t="s">
        <v>83</v>
      </c>
      <c r="C28" s="166">
        <f>'26._Hivatal_önként'!C28+'27._TIK_önként'!C28+'28._Humán_önként'!C28+'29._Óvoda_önként'!C28+'30._TMKK_önként'!C28+'31._Rendelő_önként'!C28</f>
        <v>0</v>
      </c>
      <c r="D28" s="165">
        <f>'26._Hivatal_önként'!D28+'27._TIK_önként'!D28+'28._Humán_önként'!D28+'29._Óvoda_önként'!D28+'30._TMKK_önként'!D28+'31._Rendelő_önként'!D28</f>
        <v>0</v>
      </c>
      <c r="E28" s="765">
        <f>'26._Hivatal_önként'!E28+'27._TIK_önként'!E28+'28._Humán_önként'!E28+'29._Óvoda_önként'!E28+'30._TMKK_önként'!E28+'31._Rendelő_önként'!E28</f>
        <v>0</v>
      </c>
      <c r="F28" s="765">
        <f>'26._Hivatal_önként'!F28+'27._TIK_önként'!F28+'28._Humán_önként'!F28+'29._Óvoda_önként'!F28+'30._TMKK_önként'!F28+'31._Rendelő_önként'!F28</f>
        <v>0</v>
      </c>
      <c r="G28" s="765">
        <f>'26._Hivatal_önként'!G28+'27._TIK_önként'!G28+'28._Humán_önként'!G28+'29._Óvoda_önként'!G28+'30._TMKK_önként'!G28+'31._Rendelő_önként'!G28</f>
        <v>0</v>
      </c>
      <c r="H28" s="81">
        <f t="shared" si="1"/>
        <v>0</v>
      </c>
      <c r="I28" s="434">
        <f>'26._Hivatal_önként'!I28+'27._TIK_önként'!I28+'28._Humán_önként'!I28+'29._Óvoda_önként'!I28+'30._TMKK_önként'!I28+'31._Rendelő_önként'!I28</f>
        <v>0</v>
      </c>
      <c r="J28" s="428">
        <f>'26._Hivatal_önként'!J28+'27._TIK_önként'!J28+'28._Humán_önként'!J28+'29._Óvoda_önként'!J28+'30._TMKK_önként'!J28+'31._Rendelő_önként'!J28</f>
        <v>0</v>
      </c>
      <c r="K28" s="428">
        <f>'26._Hivatal_önként'!K28+'27._TIK_önként'!K28+'28._Humán_önként'!K28+'29._Óvoda_önként'!K28+'30._TMKK_önként'!K28+'31._Rendelő_önként'!K28</f>
        <v>0</v>
      </c>
      <c r="L28" s="428">
        <f>'26._Hivatal_önként'!L28+'27._TIK_önként'!L28+'28._Humán_önként'!L28+'29._Óvoda_önként'!L28+'30._TMKK_önként'!L28+'31._Rendelő_önként'!L28</f>
        <v>0</v>
      </c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C30+C31</f>
        <v>0</v>
      </c>
      <c r="D29" s="163">
        <f t="shared" ref="D29:K29" si="4">D30+D31</f>
        <v>0</v>
      </c>
      <c r="E29" s="762">
        <f t="shared" si="4"/>
        <v>0</v>
      </c>
      <c r="F29" s="762">
        <f t="shared" si="4"/>
        <v>0</v>
      </c>
      <c r="G29" s="762">
        <f t="shared" si="4"/>
        <v>0</v>
      </c>
      <c r="H29" s="81">
        <f t="shared" si="1"/>
        <v>0</v>
      </c>
      <c r="I29" s="434">
        <f t="shared" si="4"/>
        <v>0</v>
      </c>
      <c r="J29" s="428">
        <f t="shared" si="4"/>
        <v>0</v>
      </c>
      <c r="K29" s="428">
        <f t="shared" si="4"/>
        <v>0</v>
      </c>
      <c r="L29" s="428">
        <f>'26._Hivatal_önként'!L29+'27._TIK_önként'!L29+'28._Humán_önként'!L29+'29._Óvoda_önként'!L29+'30._TMKK_önként'!L29+'31._Rendelő_önként'!L29</f>
        <v>0</v>
      </c>
    </row>
    <row r="30" spans="1:12" s="61" customFormat="1" ht="12.2" customHeight="1" x14ac:dyDescent="0.2">
      <c r="A30" s="65" t="s">
        <v>99</v>
      </c>
      <c r="B30" s="66" t="s">
        <v>159</v>
      </c>
      <c r="C30" s="156">
        <f>'26._Hivatal_önként'!C30+'27._TIK_önként'!C30+'28._Humán_önként'!C30+'29._Óvoda_önként'!C30+'30._TMKK_önként'!C30+'31._Rendelő_önként'!C30</f>
        <v>0</v>
      </c>
      <c r="D30" s="329">
        <f>'26._Hivatal_önként'!D30+'27._TIK_önként'!D30+'28._Humán_önként'!D30+'29._Óvoda_önként'!D30+'30._TMKK_önként'!D30+'31._Rendelő_önként'!D30</f>
        <v>0</v>
      </c>
      <c r="E30" s="766">
        <f>'26._Hivatal_önként'!E30+'27._TIK_önként'!E30+'28._Humán_önként'!E30+'29._Óvoda_önként'!E30+'30._TMKK_önként'!E30+'31._Rendelő_önként'!E30</f>
        <v>0</v>
      </c>
      <c r="F30" s="766">
        <f>'26._Hivatal_önként'!F30+'27._TIK_önként'!F30+'28._Humán_önként'!F30+'29._Óvoda_önként'!F30+'30._TMKK_önként'!F30+'31._Rendelő_önként'!F30</f>
        <v>0</v>
      </c>
      <c r="G30" s="766">
        <f>'26._Hivatal_önként'!G30+'27._TIK_önként'!G30+'28._Humán_önként'!G30+'29._Óvoda_önként'!G30+'30._TMKK_önként'!G30+'31._Rendelő_önként'!G30</f>
        <v>0</v>
      </c>
      <c r="H30" s="726">
        <f t="shared" si="1"/>
        <v>0</v>
      </c>
      <c r="I30" s="1521">
        <f>'26._Hivatal_önként'!I30+'27._TIK_önként'!I30+'28._Humán_önként'!I30+'29._Óvoda_önként'!I30+'30._TMKK_önként'!I30+'31._Rendelő_önként'!I30</f>
        <v>0</v>
      </c>
      <c r="J30" s="429">
        <f>'26._Hivatal_önként'!J30+'27._TIK_önként'!J30+'28._Humán_önként'!J30+'29._Óvoda_önként'!J30+'30._TMKK_önként'!J30+'31._Rendelő_önként'!J30</f>
        <v>0</v>
      </c>
      <c r="K30" s="429">
        <f>'26._Hivatal_önként'!K30+'27._TIK_önként'!K30+'28._Humán_önként'!K30+'29._Óvoda_önként'!K30+'30._TMKK_önként'!K30+'31._Rendelő_önként'!K30</f>
        <v>0</v>
      </c>
      <c r="L30" s="429">
        <f>'26._Hivatal_önként'!L30+'27._TIK_önként'!L30+'28._Humán_önként'!L30+'29._Óvoda_önként'!L30+'30._TMKK_önként'!L30+'31._Rendelő_önként'!L30</f>
        <v>0</v>
      </c>
    </row>
    <row r="31" spans="1:12" s="61" customFormat="1" ht="12.2" customHeight="1" x14ac:dyDescent="0.2">
      <c r="A31" s="65" t="s">
        <v>100</v>
      </c>
      <c r="B31" s="467" t="s">
        <v>162</v>
      </c>
      <c r="C31" s="148">
        <f>'26._Hivatal_önként'!C31+'27._TIK_önként'!C31+'28._Humán_önként'!C31+'29._Óvoda_önként'!C31+'30._TMKK_önként'!C31+'31._Rendelő_önként'!C31</f>
        <v>0</v>
      </c>
      <c r="D31" s="338">
        <f t="shared" ref="D31:K31" si="5">D32</f>
        <v>0</v>
      </c>
      <c r="E31" s="129">
        <f t="shared" si="5"/>
        <v>0</v>
      </c>
      <c r="F31" s="129">
        <f t="shared" si="5"/>
        <v>0</v>
      </c>
      <c r="G31" s="471">
        <f t="shared" si="5"/>
        <v>0</v>
      </c>
      <c r="H31" s="714">
        <f t="shared" si="1"/>
        <v>0</v>
      </c>
      <c r="I31" s="1522">
        <f t="shared" si="5"/>
        <v>0</v>
      </c>
      <c r="J31" s="430">
        <f t="shared" si="5"/>
        <v>0</v>
      </c>
      <c r="K31" s="430">
        <f t="shared" si="5"/>
        <v>0</v>
      </c>
      <c r="L31" s="430">
        <f>'26._Hivatal_önként'!L31+'27._TIK_önként'!L31+'28._Humán_önként'!L31+'29._Óvoda_önként'!L31+'30._TMKK_önként'!L31+'31._Rendelő_önként'!L31</f>
        <v>0</v>
      </c>
    </row>
    <row r="32" spans="1:12" s="61" customFormat="1" ht="12.2" customHeight="1" thickBot="1" x14ac:dyDescent="0.25">
      <c r="A32" s="1419" t="s">
        <v>280</v>
      </c>
      <c r="B32" s="123" t="s">
        <v>164</v>
      </c>
      <c r="C32" s="109">
        <f>'26._Hivatal_önként'!C32+'27._TIK_önként'!C32+'28._Humán_önként'!C32+'29._Óvoda_önként'!C32+'30._TMKK_önként'!C32+'31._Rendelő_önként'!C32</f>
        <v>0</v>
      </c>
      <c r="D32" s="330">
        <f>'26._Hivatal_önként'!D32+'27._TIK_önként'!D32+'28._Humán_önként'!D32+'29._Óvoda_önként'!D32+'30._TMKK_önként'!D32+'31._Rendelő_önként'!D32</f>
        <v>0</v>
      </c>
      <c r="E32" s="767">
        <f>'26._Hivatal_önként'!E32+'27._TIK_önként'!E32+'28._Humán_önként'!E32+'29._Óvoda_önként'!E32+'30._TMKK_önként'!E32+'31._Rendelő_önként'!E32</f>
        <v>0</v>
      </c>
      <c r="F32" s="767">
        <f>'26._Hivatal_önként'!F32+'27._TIK_önként'!F32+'28._Humán_önként'!F32+'29._Óvoda_önként'!F32+'30._TMKK_önként'!F32+'31._Rendelő_önként'!F32</f>
        <v>0</v>
      </c>
      <c r="G32" s="767">
        <f>'26._Hivatal_önként'!G32+'27._TIK_önként'!G32+'28._Humán_önként'!G32+'29._Óvoda_önként'!G32+'30._TMKK_önként'!G32+'31._Rendelő_önként'!G32</f>
        <v>0</v>
      </c>
      <c r="H32" s="727">
        <f t="shared" si="1"/>
        <v>0</v>
      </c>
      <c r="I32" s="1523">
        <f>'26._Hivatal_önként'!I32+'27._TIK_önként'!I32+'28._Humán_önként'!I32+'29._Óvoda_önként'!I32+'30._TMKK_önként'!I32+'31._Rendelő_önként'!I32</f>
        <v>0</v>
      </c>
      <c r="J32" s="431">
        <f>'26._Hivatal_önként'!J32+'27._TIK_önként'!J32+'28._Humán_önként'!J32+'29._Óvoda_önként'!J32+'30._TMKK_önként'!J32+'31._Rendelő_önként'!J32</f>
        <v>0</v>
      </c>
      <c r="K32" s="431">
        <f>'26._Hivatal_önként'!K32+'27._TIK_önként'!K32+'28._Humán_önként'!K32+'29._Óvoda_önként'!K32+'30._TMKK_önként'!K32+'31._Rendelő_önként'!K32</f>
        <v>0</v>
      </c>
      <c r="L32" s="431">
        <f>'26._Hivatal_önként'!L32+'27._TIK_önként'!L32+'28._Humán_önként'!L32+'29._Óvoda_önként'!L32+'30._TMKK_önként'!L32+'31._Rendelő_önként'!L32</f>
        <v>0</v>
      </c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SUM(C34:C36)</f>
        <v>0</v>
      </c>
      <c r="D33" s="163">
        <f t="shared" ref="D33:K33" si="6">SUM(D34:D36)</f>
        <v>0</v>
      </c>
      <c r="E33" s="762">
        <f t="shared" si="6"/>
        <v>0</v>
      </c>
      <c r="F33" s="762">
        <f t="shared" si="6"/>
        <v>0</v>
      </c>
      <c r="G33" s="762">
        <f t="shared" si="6"/>
        <v>0</v>
      </c>
      <c r="H33" s="81">
        <f t="shared" si="1"/>
        <v>0</v>
      </c>
      <c r="I33" s="434">
        <f t="shared" si="6"/>
        <v>0</v>
      </c>
      <c r="J33" s="428">
        <f t="shared" si="6"/>
        <v>0</v>
      </c>
      <c r="K33" s="428">
        <f t="shared" si="6"/>
        <v>0</v>
      </c>
      <c r="L33" s="428">
        <f>'26._Hivatal_önként'!L33+'27._TIK_önként'!L33+'28._Humán_önként'!L33+'29._Óvoda_önként'!L33+'30._TMKK_önként'!L33+'31._Rendelő_önként'!L33</f>
        <v>0</v>
      </c>
    </row>
    <row r="34" spans="1:12" s="61" customFormat="1" ht="12.2" customHeight="1" x14ac:dyDescent="0.2">
      <c r="A34" s="65" t="s">
        <v>88</v>
      </c>
      <c r="B34" s="66" t="s">
        <v>166</v>
      </c>
      <c r="C34" s="156">
        <f>'26._Hivatal_önként'!C34+'27._TIK_önként'!C34+'28._Humán_önként'!C34+'29._Óvoda_önként'!C34+'30._TMKK_önként'!C34+'31._Rendelő_önként'!C34</f>
        <v>0</v>
      </c>
      <c r="D34" s="329">
        <f>'26._Hivatal_önként'!D34+'27._TIK_önként'!D34+'28._Humán_önként'!D34+'29._Óvoda_önként'!D34+'30._TMKK_önként'!D34+'31._Rendelő_önként'!D34</f>
        <v>0</v>
      </c>
      <c r="E34" s="766">
        <f>'26._Hivatal_önként'!E34+'27._TIK_önként'!E34+'28._Humán_önként'!E34+'29._Óvoda_önként'!E34+'30._TMKK_önként'!E34+'31._Rendelő_önként'!E34</f>
        <v>0</v>
      </c>
      <c r="F34" s="766">
        <f>'26._Hivatal_önként'!F34+'27._TIK_önként'!F34+'28._Humán_önként'!F34+'29._Óvoda_önként'!F34+'30._TMKK_önként'!F34+'31._Rendelő_önként'!F34</f>
        <v>0</v>
      </c>
      <c r="G34" s="766">
        <f>'26._Hivatal_önként'!G34+'27._TIK_önként'!G34+'28._Humán_önként'!G34+'29._Óvoda_önként'!G34+'30._TMKK_önként'!G34+'31._Rendelő_önként'!G34</f>
        <v>0</v>
      </c>
      <c r="H34" s="726">
        <f t="shared" si="1"/>
        <v>0</v>
      </c>
      <c r="I34" s="1521">
        <f>'26._Hivatal_önként'!I34+'27._TIK_önként'!I34+'28._Humán_önként'!I34+'29._Óvoda_önként'!I34+'30._TMKK_önként'!I34+'31._Rendelő_önként'!I34</f>
        <v>0</v>
      </c>
      <c r="J34" s="429">
        <f>'26._Hivatal_önként'!J34+'27._TIK_önként'!J34+'28._Humán_önként'!J34+'29._Óvoda_önként'!J34+'30._TMKK_önként'!J34+'31._Rendelő_önként'!J34</f>
        <v>0</v>
      </c>
      <c r="K34" s="429">
        <f>'26._Hivatal_önként'!K34+'27._TIK_önként'!K34+'28._Humán_önként'!K34+'29._Óvoda_önként'!K34+'30._TMKK_önként'!K34+'31._Rendelő_önként'!K34</f>
        <v>0</v>
      </c>
      <c r="L34" s="429">
        <f>'26._Hivatal_önként'!L34+'27._TIK_önként'!L34+'28._Humán_önként'!L34+'29._Óvoda_önként'!L34+'30._TMKK_önként'!L34+'31._Rendelő_önként'!L34</f>
        <v>0</v>
      </c>
    </row>
    <row r="35" spans="1:12" s="61" customFormat="1" ht="12.2" customHeight="1" x14ac:dyDescent="0.2">
      <c r="A35" s="65" t="s">
        <v>101</v>
      </c>
      <c r="B35" s="467" t="s">
        <v>167</v>
      </c>
      <c r="C35" s="148">
        <f>'26._Hivatal_önként'!C35+'27._TIK_önként'!C35+'28._Humán_önként'!C35+'29._Óvoda_önként'!C35+'30._TMKK_önként'!C35+'31._Rendelő_önként'!C35</f>
        <v>0</v>
      </c>
      <c r="D35" s="338">
        <f>'26._Hivatal_önként'!D35+'27._TIK_önként'!D35+'28._Humán_önként'!D35+'29._Óvoda_önként'!D35+'30._TMKK_önként'!D35+'31._Rendelő_önként'!D35</f>
        <v>0</v>
      </c>
      <c r="E35" s="129">
        <f>'26._Hivatal_önként'!E35+'27._TIK_önként'!E35+'28._Humán_önként'!E35+'29._Óvoda_önként'!E35+'30._TMKK_önként'!E35+'31._Rendelő_önként'!E35</f>
        <v>0</v>
      </c>
      <c r="F35" s="129">
        <f>'26._Hivatal_önként'!F35+'27._TIK_önként'!F35+'28._Humán_önként'!F35+'29._Óvoda_önként'!F35+'30._TMKK_önként'!F35+'31._Rendelő_önként'!F35</f>
        <v>0</v>
      </c>
      <c r="G35" s="471">
        <f>'26._Hivatal_önként'!G35+'27._TIK_önként'!G35+'28._Humán_önként'!G35+'29._Óvoda_önként'!G35+'30._TMKK_önként'!G35+'31._Rendelő_önként'!G35</f>
        <v>0</v>
      </c>
      <c r="H35" s="714">
        <f t="shared" si="1"/>
        <v>0</v>
      </c>
      <c r="I35" s="1522">
        <f>'26._Hivatal_önként'!I35+'27._TIK_önként'!I35+'28._Humán_önként'!I35+'29._Óvoda_önként'!I35+'30._TMKK_önként'!I35+'31._Rendelő_önként'!I35</f>
        <v>0</v>
      </c>
      <c r="J35" s="430">
        <f>'26._Hivatal_önként'!J35+'27._TIK_önként'!J35+'28._Humán_önként'!J35+'29._Óvoda_önként'!J35+'30._TMKK_önként'!J35+'31._Rendelő_önként'!J35</f>
        <v>0</v>
      </c>
      <c r="K35" s="430">
        <f>'26._Hivatal_önként'!K35+'27._TIK_önként'!K35+'28._Humán_önként'!K35+'29._Óvoda_önként'!K35+'30._TMKK_önként'!K35+'31._Rendelő_önként'!K35</f>
        <v>0</v>
      </c>
      <c r="L35" s="430">
        <f>'26._Hivatal_önként'!L35+'27._TIK_önként'!L35+'28._Humán_önként'!L35+'29._Óvoda_önként'!L35+'30._TMKK_önként'!L35+'31._Rendelő_önként'!L35</f>
        <v>0</v>
      </c>
    </row>
    <row r="36" spans="1:12" s="61" customFormat="1" ht="12.2" customHeight="1" thickBot="1" x14ac:dyDescent="0.25">
      <c r="A36" s="1419" t="s">
        <v>102</v>
      </c>
      <c r="B36" s="69" t="s">
        <v>168</v>
      </c>
      <c r="C36" s="109">
        <f>'26._Hivatal_önként'!C36+'27._TIK_önként'!C36+'28._Humán_önként'!C36+'29._Óvoda_önként'!C36+'30._TMKK_önként'!C36+'31._Rendelő_önként'!C36</f>
        <v>0</v>
      </c>
      <c r="D36" s="330">
        <f>'26._Hivatal_önként'!D36+'27._TIK_önként'!D36+'28._Humán_önként'!D36+'29._Óvoda_önként'!D36+'30._TMKK_önként'!D36+'31._Rendelő_önként'!D36</f>
        <v>0</v>
      </c>
      <c r="E36" s="767">
        <f>'26._Hivatal_önként'!E36+'27._TIK_önként'!E36+'28._Humán_önként'!E36+'29._Óvoda_önként'!E36+'30._TMKK_önként'!E36+'31._Rendelő_önként'!E36</f>
        <v>0</v>
      </c>
      <c r="F36" s="767">
        <f>'26._Hivatal_önként'!F36+'27._TIK_önként'!F36+'28._Humán_önként'!F36+'29._Óvoda_önként'!F36+'30._TMKK_önként'!F36+'31._Rendelő_önként'!F36</f>
        <v>0</v>
      </c>
      <c r="G36" s="767">
        <f>'26._Hivatal_önként'!G36+'27._TIK_önként'!G36+'28._Humán_önként'!G36+'29._Óvoda_önként'!G36+'30._TMKK_önként'!G36+'31._Rendelő_önként'!G36</f>
        <v>0</v>
      </c>
      <c r="H36" s="728">
        <f t="shared" si="1"/>
        <v>0</v>
      </c>
      <c r="I36" s="1524">
        <f>'26._Hivatal_önként'!I36+'27._TIK_önként'!I36+'28._Humán_önként'!I36+'29._Óvoda_önként'!I36+'30._TMKK_önként'!I36+'31._Rendelő_önként'!I36</f>
        <v>0</v>
      </c>
      <c r="J36" s="432">
        <f>'26._Hivatal_önként'!J36+'27._TIK_önként'!J36+'28._Humán_önként'!J36+'29._Óvoda_önként'!J36+'30._TMKK_önként'!J36+'31._Rendelő_önként'!J36</f>
        <v>0</v>
      </c>
      <c r="K36" s="432">
        <f>'26._Hivatal_önként'!K36+'27._TIK_önként'!K36+'28._Humán_önként'!K36+'29._Óvoda_önként'!K36+'30._TMKK_önként'!K36+'31._Rendelő_önként'!K36</f>
        <v>0</v>
      </c>
      <c r="L36" s="432">
        <f>'26._Hivatal_önként'!L36+'27._TIK_önként'!L36+'28._Humán_önként'!L36+'29._Óvoda_önként'!L36+'30._TMKK_önként'!L36+'31._Rendelő_önként'!L36</f>
        <v>0</v>
      </c>
    </row>
    <row r="37" spans="1:12" s="30" customFormat="1" ht="12.2" customHeight="1" thickBot="1" x14ac:dyDescent="0.25">
      <c r="A37" s="62" t="s">
        <v>17</v>
      </c>
      <c r="B37" s="63" t="s">
        <v>169</v>
      </c>
      <c r="C37" s="166">
        <f>'26._Hivatal_önként'!C37+'27._TIK_önként'!C37+'28._Humán_önként'!C37+'29._Óvoda_önként'!C37+'30._TMKK_önként'!C37+'31._Rendelő_önként'!C37</f>
        <v>0</v>
      </c>
      <c r="D37" s="165">
        <f>'26._Hivatal_önként'!D37+'27._TIK_önként'!D37+'28._Humán_önként'!D37+'29._Óvoda_önként'!D37+'30._TMKK_önként'!D37+'31._Rendelő_önként'!D37</f>
        <v>0</v>
      </c>
      <c r="E37" s="765">
        <f>'26._Hivatal_önként'!E37+'27._TIK_önként'!E37+'28._Humán_önként'!E37+'29._Óvoda_önként'!E37+'30._TMKK_önként'!E37+'31._Rendelő_önként'!E37</f>
        <v>0</v>
      </c>
      <c r="F37" s="765">
        <f>'26._Hivatal_önként'!F37+'27._TIK_önként'!F37+'28._Humán_önként'!F37+'29._Óvoda_önként'!F37+'30._TMKK_önként'!F37+'31._Rendelő_önként'!F37</f>
        <v>0</v>
      </c>
      <c r="G37" s="765">
        <f>'26._Hivatal_önként'!G37+'27._TIK_önként'!G37+'28._Humán_önként'!G37+'29._Óvoda_önként'!G37+'30._TMKK_önként'!G37+'31._Rendelő_önként'!G37</f>
        <v>0</v>
      </c>
      <c r="H37" s="81">
        <f t="shared" si="1"/>
        <v>0</v>
      </c>
      <c r="I37" s="434">
        <f>'26._Hivatal_önként'!I37+'27._TIK_önként'!I37+'28._Humán_önként'!I37+'29._Óvoda_önként'!I37+'30._TMKK_önként'!I37+'31._Rendelő_önként'!I37</f>
        <v>0</v>
      </c>
      <c r="J37" s="428">
        <f>'26._Hivatal_önként'!J37+'27._TIK_önként'!J37+'28._Humán_önként'!J37+'29._Óvoda_önként'!J37+'30._TMKK_önként'!J37+'31._Rendelő_önként'!J37</f>
        <v>0</v>
      </c>
      <c r="K37" s="428">
        <f>'26._Hivatal_önként'!K37+'27._TIK_önként'!K37+'28._Humán_önként'!K37+'29._Óvoda_önként'!K37+'30._TMKK_önként'!K37+'31._Rendelő_önként'!K37</f>
        <v>0</v>
      </c>
      <c r="L37" s="428">
        <f>'26._Hivatal_önként'!L37+'27._TIK_önként'!L37+'28._Humán_önként'!L37+'29._Óvoda_önként'!L37+'30._TMKK_önként'!L37+'31._Rendelő_önként'!L37</f>
        <v>0</v>
      </c>
    </row>
    <row r="38" spans="1:12" s="30" customFormat="1" ht="12.2" customHeight="1" thickBot="1" x14ac:dyDescent="0.25">
      <c r="A38" s="1420" t="s">
        <v>103</v>
      </c>
      <c r="B38" s="468" t="s">
        <v>164</v>
      </c>
      <c r="C38" s="166">
        <f>'26._Hivatal_önként'!C38+'27._TIK_önként'!C38+'28._Humán_önként'!C38+'29._Óvoda_önként'!C38+'30._TMKK_önként'!C38+'31._Rendelő_önként'!C38</f>
        <v>0</v>
      </c>
      <c r="D38" s="165">
        <f>'26._Hivatal_önként'!D38+'27._TIK_önként'!D38+'28._Humán_önként'!D38+'29._Óvoda_önként'!D38+'30._TMKK_önként'!D38+'31._Rendelő_önként'!D38</f>
        <v>0</v>
      </c>
      <c r="E38" s="768">
        <f>'26._Hivatal_önként'!E38+'27._TIK_önként'!E38+'28._Humán_önként'!E38+'29._Óvoda_önként'!E38+'30._TMKK_önként'!E38+'31._Rendelő_önként'!E38</f>
        <v>0</v>
      </c>
      <c r="F38" s="768">
        <f>'26._Hivatal_önként'!F38+'27._TIK_önként'!F38+'28._Humán_önként'!F38+'29._Óvoda_önként'!F38+'30._TMKK_önként'!F38+'31._Rendelő_önként'!F38</f>
        <v>0</v>
      </c>
      <c r="G38" s="768">
        <f>'26._Hivatal_önként'!G38+'27._TIK_önként'!G38+'28._Humán_önként'!G38+'29._Óvoda_önként'!G38+'30._TMKK_önként'!G38+'31._Rendelő_önként'!G38</f>
        <v>0</v>
      </c>
      <c r="H38" s="729">
        <f t="shared" si="1"/>
        <v>0</v>
      </c>
      <c r="I38" s="433">
        <f>'26._Hivatal_önként'!I38+'27._TIK_önként'!I38+'28._Humán_önként'!I38+'29._Óvoda_önként'!I38+'30._TMKK_önként'!I38+'31._Rendelő_önként'!I38</f>
        <v>0</v>
      </c>
      <c r="J38" s="433">
        <f>'26._Hivatal_önként'!J38+'27._TIK_önként'!J38+'28._Humán_önként'!J38+'29._Óvoda_önként'!J38+'30._TMKK_önként'!J38+'31._Rendelő_önként'!J38</f>
        <v>0</v>
      </c>
      <c r="K38" s="433">
        <f>'26._Hivatal_önként'!K38+'27._TIK_önként'!K38+'28._Humán_önként'!K38+'29._Óvoda_önként'!K38+'30._TMKK_önként'!K38+'31._Rendelő_önként'!K38</f>
        <v>0</v>
      </c>
      <c r="L38" s="433">
        <f>'26._Hivatal_önként'!L38+'27._TIK_önként'!L38+'28._Humán_önként'!L38+'29._Óvoda_önként'!L38+'30._TMKK_önként'!L38+'31._Rendelő_önként'!L38</f>
        <v>0</v>
      </c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C40+C41</f>
        <v>0</v>
      </c>
      <c r="D39" s="165">
        <f t="shared" ref="D39:K39" si="7">D40+D41</f>
        <v>0</v>
      </c>
      <c r="E39" s="765">
        <f t="shared" si="7"/>
        <v>0</v>
      </c>
      <c r="F39" s="765">
        <f t="shared" si="7"/>
        <v>0</v>
      </c>
      <c r="G39" s="765">
        <f t="shared" si="7"/>
        <v>0</v>
      </c>
      <c r="H39" s="81">
        <f t="shared" si="1"/>
        <v>0</v>
      </c>
      <c r="I39" s="434">
        <f t="shared" si="7"/>
        <v>0</v>
      </c>
      <c r="J39" s="434">
        <f t="shared" si="7"/>
        <v>0</v>
      </c>
      <c r="K39" s="434">
        <f t="shared" si="7"/>
        <v>0</v>
      </c>
      <c r="L39" s="434">
        <f>'26._Hivatal_önként'!L39+'27._TIK_önként'!L39+'28._Humán_önként'!L39+'29._Óvoda_önként'!L39+'30._TMKK_önként'!L39+'31._Rendelő_önként'!L39</f>
        <v>0</v>
      </c>
    </row>
    <row r="40" spans="1:12" s="30" customFormat="1" ht="12.2" customHeight="1" x14ac:dyDescent="0.2">
      <c r="A40" s="11" t="s">
        <v>106</v>
      </c>
      <c r="B40" s="115" t="s">
        <v>211</v>
      </c>
      <c r="C40" s="167">
        <f>'26._Hivatal_önként'!C40+'27._TIK_önként'!C40+'28._Humán_önként'!C40+'29._Óvoda_önként'!C40+'30._TMKK_önként'!C40+'31._Rendelő_önként'!C40</f>
        <v>0</v>
      </c>
      <c r="D40" s="339">
        <f>'26._Hivatal_önként'!D40+'27._TIK_önként'!D40+'28._Humán_önként'!D40+'29._Óvoda_önként'!D40+'30._TMKK_önként'!D40+'31._Rendelő_önként'!D40</f>
        <v>0</v>
      </c>
      <c r="E40" s="769">
        <f>'26._Hivatal_önként'!E40+'27._TIK_önként'!E40+'28._Humán_önként'!E40+'29._Óvoda_önként'!E40+'30._TMKK_önként'!E40+'31._Rendelő_önként'!E40</f>
        <v>0</v>
      </c>
      <c r="F40" s="769">
        <f>'26._Hivatal_önként'!F40+'27._TIK_önként'!F40+'28._Humán_önként'!F40+'29._Óvoda_önként'!F40+'30._TMKK_önként'!F40+'31._Rendelő_önként'!F40</f>
        <v>0</v>
      </c>
      <c r="G40" s="769">
        <f>'26._Hivatal_önként'!G40+'27._TIK_önként'!G40+'28._Humán_önként'!G40+'29._Óvoda_önként'!G40+'30._TMKK_önként'!G40+'31._Rendelő_önként'!G40</f>
        <v>0</v>
      </c>
      <c r="H40" s="730">
        <f t="shared" si="1"/>
        <v>0</v>
      </c>
      <c r="I40" s="1525">
        <f>'26._Hivatal_önként'!I40+'27._TIK_önként'!I40+'28._Humán_önként'!I40+'29._Óvoda_önként'!I40+'30._TMKK_önként'!I40+'31._Rendelő_önként'!I40</f>
        <v>0</v>
      </c>
      <c r="J40" s="435">
        <f>'26._Hivatal_önként'!J40+'27._TIK_önként'!J40+'28._Humán_önként'!J40+'29._Óvoda_önként'!J40+'30._TMKK_önként'!J40+'31._Rendelő_önként'!J40</f>
        <v>0</v>
      </c>
      <c r="K40" s="435">
        <f>'26._Hivatal_önként'!K40+'27._TIK_önként'!K40+'28._Humán_önként'!K40+'29._Óvoda_önként'!K40+'30._TMKK_önként'!K40+'31._Rendelő_önként'!K40</f>
        <v>0</v>
      </c>
      <c r="L40" s="435">
        <f>'26._Hivatal_önként'!L40+'27._TIK_önként'!L40+'28._Humán_önként'!L40+'29._Óvoda_önként'!L40+'30._TMKK_önként'!L40+'31._Rendelő_önként'!L40</f>
        <v>0</v>
      </c>
    </row>
    <row r="41" spans="1:12" s="30" customFormat="1" ht="12.2" customHeight="1" x14ac:dyDescent="0.2">
      <c r="A41" s="1355" t="s">
        <v>107</v>
      </c>
      <c r="B41" s="478" t="s">
        <v>212</v>
      </c>
      <c r="C41" s="469">
        <f>'26._Hivatal_önként'!C41+'27._TIK_önként'!C41+'28._Humán_önként'!C41+'29._Óvoda_önként'!C41+'30._TMKK_önként'!C41+'31._Rendelő_önként'!C41</f>
        <v>0</v>
      </c>
      <c r="D41" s="474">
        <f t="shared" ref="D41:K41" si="8">D42</f>
        <v>0</v>
      </c>
      <c r="E41" s="783">
        <f t="shared" si="8"/>
        <v>0</v>
      </c>
      <c r="F41" s="770">
        <f t="shared" si="8"/>
        <v>0</v>
      </c>
      <c r="G41" s="770">
        <f t="shared" si="8"/>
        <v>0</v>
      </c>
      <c r="H41" s="731">
        <f t="shared" si="1"/>
        <v>0</v>
      </c>
      <c r="I41" s="1526">
        <f t="shared" si="8"/>
        <v>0</v>
      </c>
      <c r="J41" s="436">
        <f t="shared" si="8"/>
        <v>0</v>
      </c>
      <c r="K41" s="436">
        <f t="shared" si="8"/>
        <v>0</v>
      </c>
      <c r="L41" s="436">
        <f>'26._Hivatal_önként'!L41+'27._TIK_önként'!L41+'28._Humán_önként'!L41+'29._Óvoda_önként'!L41+'30._TMKK_önként'!L41+'31._Rendelő_önként'!L41</f>
        <v>0</v>
      </c>
    </row>
    <row r="42" spans="1:12" s="30" customFormat="1" ht="12.2" customHeight="1" thickBot="1" x14ac:dyDescent="0.25">
      <c r="A42" s="1355" t="s">
        <v>322</v>
      </c>
      <c r="B42" s="124" t="s">
        <v>164</v>
      </c>
      <c r="C42" s="169">
        <f>'26._Hivatal_önként'!C42+'27._TIK_önként'!C42+'28._Humán_önként'!C42+'29._Óvoda_önként'!C42+'30._TMKK_önként'!C42+'31._Rendelő_önként'!C42</f>
        <v>0</v>
      </c>
      <c r="D42" s="168">
        <f>'26._Hivatal_önként'!D42+'27._TIK_önként'!D42+'28._Humán_önként'!D42+'29._Óvoda_önként'!D42+'30._TMKK_önként'!D42+'31._Rendelő_önként'!D42</f>
        <v>0</v>
      </c>
      <c r="E42" s="771">
        <f>'26._Hivatal_önként'!E42+'27._TIK_önként'!E42+'28._Humán_önként'!E42+'29._Óvoda_önként'!E42+'30._TMKK_önként'!E42+'31._Rendelő_önként'!E42</f>
        <v>0</v>
      </c>
      <c r="F42" s="771">
        <f>'26._Hivatal_önként'!F42+'27._TIK_önként'!F42+'28._Humán_önként'!F42+'29._Óvoda_önként'!F42+'30._TMKK_önként'!F42+'31._Rendelő_önként'!F42</f>
        <v>0</v>
      </c>
      <c r="G42" s="771">
        <f>'26._Hivatal_önként'!G42+'27._TIK_önként'!G42+'28._Humán_önként'!G42+'29._Óvoda_önként'!G42+'30._TMKK_önként'!G42+'31._Rendelő_önként'!G42</f>
        <v>0</v>
      </c>
      <c r="H42" s="732">
        <f t="shared" si="1"/>
        <v>0</v>
      </c>
      <c r="I42" s="437">
        <f>'26._Hivatal_önként'!I42+'27._TIK_önként'!I42+'28._Humán_önként'!I42+'29._Óvoda_önként'!I42+'30._TMKK_önként'!I42+'31._Rendelő_önként'!I42</f>
        <v>0</v>
      </c>
      <c r="J42" s="437">
        <f>'26._Hivatal_önként'!J42+'27._TIK_önként'!J42+'28._Humán_önként'!J42+'29._Óvoda_önként'!J42+'30._TMKK_önként'!J42+'31._Rendelő_önként'!J42</f>
        <v>0</v>
      </c>
      <c r="K42" s="437">
        <f>'26._Hivatal_önként'!K42+'27._TIK_önként'!K42+'28._Humán_önként'!K42+'29._Óvoda_önként'!K42+'30._TMKK_önként'!K42+'31._Rendelő_önként'!K42</f>
        <v>0</v>
      </c>
      <c r="L42" s="437">
        <f>'26._Hivatal_önként'!L42+'27._TIK_önként'!L42+'28._Humán_önként'!L42+'29._Óvoda_önként'!L42+'30._TMKK_önként'!L42+'31._Rendelő_önként'!L42</f>
        <v>0</v>
      </c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1296435796</v>
      </c>
      <c r="D43" s="163">
        <f t="shared" ref="D43:K43" si="9">+D11+D23+D28+D29+D33+D37+D39</f>
        <v>1296435796</v>
      </c>
      <c r="E43" s="762">
        <f t="shared" si="9"/>
        <v>0</v>
      </c>
      <c r="F43" s="762">
        <f t="shared" si="9"/>
        <v>0</v>
      </c>
      <c r="G43" s="762">
        <f t="shared" si="9"/>
        <v>0</v>
      </c>
      <c r="H43" s="81">
        <f t="shared" si="1"/>
        <v>0</v>
      </c>
      <c r="I43" s="434">
        <f t="shared" si="9"/>
        <v>0</v>
      </c>
      <c r="J43" s="434">
        <f t="shared" si="9"/>
        <v>0</v>
      </c>
      <c r="K43" s="434">
        <f t="shared" si="9"/>
        <v>0</v>
      </c>
      <c r="L43" s="434">
        <f>'26._Hivatal_önként'!L43+'27._TIK_önként'!L43+'28._Humán_önként'!L43+'29._Óvoda_önként'!L43+'30._TMKK_önként'!L43+'31._Rendelő_önként'!L43</f>
        <v>0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C45+C46+C47+C48</f>
        <v>675002503</v>
      </c>
      <c r="D44" s="163">
        <f t="shared" ref="D44:K44" si="10">D45+D46+D47+D48</f>
        <v>709022003</v>
      </c>
      <c r="E44" s="762">
        <f t="shared" si="10"/>
        <v>0</v>
      </c>
      <c r="F44" s="762">
        <f t="shared" si="10"/>
        <v>0</v>
      </c>
      <c r="G44" s="762">
        <f t="shared" si="10"/>
        <v>0</v>
      </c>
      <c r="H44" s="81">
        <f t="shared" si="1"/>
        <v>34019500</v>
      </c>
      <c r="I44" s="434">
        <f t="shared" si="10"/>
        <v>0</v>
      </c>
      <c r="J44" s="434">
        <f t="shared" si="10"/>
        <v>0</v>
      </c>
      <c r="K44" s="434">
        <f t="shared" si="10"/>
        <v>0</v>
      </c>
      <c r="L44" s="434">
        <f>'26._Hivatal_önként'!L44+'27._TIK_önként'!L44+'28._Humán_önként'!L44+'29._Óvoda_önként'!L44+'30._TMKK_önként'!L44+'31._Rendelő_önként'!L44</f>
        <v>0</v>
      </c>
    </row>
    <row r="45" spans="1:12" s="30" customFormat="1" ht="12.2" customHeight="1" x14ac:dyDescent="0.2">
      <c r="A45" s="65" t="s">
        <v>170</v>
      </c>
      <c r="B45" s="66" t="s">
        <v>130</v>
      </c>
      <c r="C45" s="156">
        <f>'26._Hivatal_önként'!C45+'27._TIK_önként'!C45+'28._Humán_önként'!C45+'29._Óvoda_önként'!C45+'30._TMKK_önként'!C45+'31._Rendelő_önként'!C45</f>
        <v>0</v>
      </c>
      <c r="D45" s="329">
        <f>'26._Hivatal_önként'!D45+'27._TIK_önként'!D45+'28._Humán_önként'!D45+'29._Óvoda_önként'!D45+'30._TMKK_önként'!D45+'31._Rendelő_önként'!D45</f>
        <v>127497556</v>
      </c>
      <c r="E45" s="766">
        <f>'26._Hivatal_önként'!E45+'27._TIK_önként'!E45+'28._Humán_önként'!E45+'29._Óvoda_önként'!E45+'30._TMKK_önként'!E45+'31._Rendelő_önként'!E45</f>
        <v>0</v>
      </c>
      <c r="F45" s="766">
        <f>'26._Hivatal_önként'!F45+'27._TIK_önként'!F45+'28._Humán_önként'!F45+'29._Óvoda_önként'!F45+'30._TMKK_önként'!F45+'31._Rendelő_önként'!F45</f>
        <v>0</v>
      </c>
      <c r="G45" s="766">
        <f>'26._Hivatal_önként'!G45+'27._TIK_önként'!G45+'28._Humán_önként'!G45+'29._Óvoda_önként'!G45+'30._TMKK_önként'!G45+'31._Rendelő_önként'!G45</f>
        <v>0</v>
      </c>
      <c r="H45" s="726">
        <f t="shared" si="1"/>
        <v>127497556</v>
      </c>
      <c r="I45" s="1521">
        <f>'26._Hivatal_önként'!I45+'27._TIK_önként'!I45+'28._Humán_önként'!I45+'29._Óvoda_önként'!I45+'30._TMKK_önként'!I45+'31._Rendelő_önként'!I45</f>
        <v>0</v>
      </c>
      <c r="J45" s="429">
        <f>'26._Hivatal_önként'!J45+'27._TIK_önként'!J45+'28._Humán_önként'!J45+'29._Óvoda_önként'!J45+'30._TMKK_önként'!J45+'31._Rendelő_önként'!J45</f>
        <v>0</v>
      </c>
      <c r="K45" s="429">
        <f>'26._Hivatal_önként'!K45+'27._TIK_önként'!K45+'28._Humán_önként'!K45+'29._Óvoda_önként'!K45+'30._TMKK_önként'!K45+'31._Rendelő_önként'!K45</f>
        <v>0</v>
      </c>
      <c r="L45" s="429">
        <f>'26._Hivatal_önként'!L45+'27._TIK_önként'!L45+'28._Humán_önként'!L45+'29._Óvoda_önként'!L45+'30._TMKK_önként'!L45+'31._Rendelő_önként'!L45</f>
        <v>0</v>
      </c>
    </row>
    <row r="46" spans="1:12" s="30" customFormat="1" ht="12.2" customHeight="1" x14ac:dyDescent="0.2">
      <c r="A46" s="78" t="s">
        <v>171</v>
      </c>
      <c r="B46" s="66" t="s">
        <v>185</v>
      </c>
      <c r="C46" s="148">
        <f>'26._Hivatal_önként'!C46+'27._TIK_önként'!C46+'28._Humán_önként'!C46+'29._Óvoda_önként'!C46+'30._TMKK_önként'!C46+'31._Rendelő_önként'!C46</f>
        <v>0</v>
      </c>
      <c r="D46" s="338">
        <f>'26._Hivatal_önként'!D46+'27._TIK_önként'!D46+'28._Humán_önként'!D46+'29._Óvoda_önként'!D46+'30._TMKK_önként'!D46+'31._Rendelő_önként'!D46</f>
        <v>9400000</v>
      </c>
      <c r="E46" s="107">
        <f>'26._Hivatal_önként'!E46+'27._TIK_önként'!E46+'28._Humán_önként'!E46+'29._Óvoda_önként'!E46+'30._TMKK_önként'!E46+'31._Rendelő_önként'!E46</f>
        <v>0</v>
      </c>
      <c r="F46" s="107">
        <f>'26._Hivatal_önként'!F46+'27._TIK_önként'!F46+'28._Humán_önként'!F46+'29._Óvoda_önként'!F46+'30._TMKK_önként'!F46+'31._Rendelő_önként'!F46</f>
        <v>0</v>
      </c>
      <c r="G46" s="107">
        <f>'26._Hivatal_önként'!G46+'27._TIK_önként'!G46+'28._Humán_önként'!G46+'29._Óvoda_önként'!G46+'30._TMKK_önként'!G46+'31._Rendelő_önként'!G46</f>
        <v>0</v>
      </c>
      <c r="H46" s="733">
        <f t="shared" si="1"/>
        <v>9400000</v>
      </c>
      <c r="I46" s="1527">
        <f>'26._Hivatal_önként'!I46+'27._TIK_önként'!I46+'28._Humán_önként'!I46+'29._Óvoda_önként'!I46+'30._TMKK_önként'!I46+'31._Rendelő_önként'!I46</f>
        <v>0</v>
      </c>
      <c r="J46" s="438">
        <f>'26._Hivatal_önként'!J46+'27._TIK_önként'!J46+'28._Humán_önként'!J46+'29._Óvoda_önként'!J46+'30._TMKK_önként'!J46+'31._Rendelő_önként'!J46</f>
        <v>0</v>
      </c>
      <c r="K46" s="438">
        <f>'26._Hivatal_önként'!K46+'27._TIK_önként'!K46+'28._Humán_önként'!K46+'29._Óvoda_önként'!K46+'30._TMKK_önként'!K46+'31._Rendelő_önként'!K46</f>
        <v>0</v>
      </c>
      <c r="L46" s="438">
        <f>'26._Hivatal_önként'!L46+'27._TIK_önként'!L46+'28._Humán_önként'!L46+'29._Óvoda_önként'!L46+'30._TMKK_önként'!L46+'31._Rendelő_önként'!L46</f>
        <v>0</v>
      </c>
    </row>
    <row r="47" spans="1:12" s="30" customFormat="1" ht="13.5" customHeight="1" x14ac:dyDescent="0.2">
      <c r="A47" s="1419" t="s">
        <v>172</v>
      </c>
      <c r="B47" s="467" t="s">
        <v>176</v>
      </c>
      <c r="C47" s="471">
        <f>'26._Hivatal_önként'!C47+'27._TIK_önként'!C47+'28._Humán_önként'!C47+'29._Óvoda_önként'!C47+'30._TMKK_önként'!C47+'31._Rendelő_önként'!C47</f>
        <v>672974181</v>
      </c>
      <c r="D47" s="454">
        <f>'26._Hivatal_önként'!D47+'27._TIK_önként'!D47+'28._Humán_önként'!D47+'29._Óvoda_önként'!D47+'30._TMKK_önként'!D47+'31._Rendelő_önként'!D47</f>
        <v>564144625</v>
      </c>
      <c r="E47" s="129">
        <f>'26._Hivatal_önként'!E47+'27._TIK_önként'!E47+'28._Humán_önként'!E47+'29._Óvoda_önként'!E47+'30._TMKK_önként'!E47+'31._Rendelő_önként'!E47</f>
        <v>0</v>
      </c>
      <c r="F47" s="129">
        <f>'26._Hivatal_önként'!F47+'27._TIK_önként'!F47+'28._Humán_önként'!F47+'29._Óvoda_önként'!F47+'30._TMKK_önként'!F47+'31._Rendelő_önként'!F47</f>
        <v>0</v>
      </c>
      <c r="G47" s="129">
        <f>'26._Hivatal_önként'!G47+'27._TIK_önként'!G47+'28._Humán_önként'!G47+'29._Óvoda_önként'!G47+'30._TMKK_önként'!G47+'31._Rendelő_önként'!G47</f>
        <v>0</v>
      </c>
      <c r="H47" s="714">
        <f t="shared" si="1"/>
        <v>-108829556</v>
      </c>
      <c r="I47" s="1522">
        <f>'26._Hivatal_önként'!I47+'27._TIK_önként'!I47+'28._Humán_önként'!I47+'29._Óvoda_önként'!I47+'30._TMKK_önként'!I47+'31._Rendelő_önként'!I47</f>
        <v>0</v>
      </c>
      <c r="J47" s="430">
        <f>'26._Hivatal_önként'!J47+'27._TIK_önként'!J47+'28._Humán_önként'!J47+'29._Óvoda_önként'!J47+'30._TMKK_önként'!J47+'31._Rendelő_önként'!J47</f>
        <v>0</v>
      </c>
      <c r="K47" s="430">
        <f>'26._Hivatal_önként'!K47+'27._TIK_önként'!K47+'28._Humán_önként'!K47+'29._Óvoda_önként'!K47+'30._TMKK_önként'!K47+'31._Rendelő_önként'!K47</f>
        <v>0</v>
      </c>
      <c r="L47" s="430">
        <f>'26._Hivatal_önként'!L47+'27._TIK_önként'!L47+'28._Humán_önként'!L47+'29._Óvoda_önként'!L47+'30._TMKK_önként'!L47+'31._Rendelő_önként'!L47</f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'26._Hivatal_önként'!C48+'27._TIK_önként'!C48+'28._Humán_önként'!C48+'29._Óvoda_önként'!C48+'30._TMKK_önként'!C48+'31._Rendelő_önként'!C48</f>
        <v>2028322</v>
      </c>
      <c r="D48" s="340">
        <f>'26._Hivatal_önként'!D48+'27._TIK_önként'!D48+'28._Humán_önként'!D48+'29._Óvoda_önként'!D48+'30._TMKK_önként'!D48+'31._Rendelő_önként'!D48</f>
        <v>7979822</v>
      </c>
      <c r="E48" s="767">
        <f>'26._Hivatal_önként'!E48+'27._TIK_önként'!E48+'28._Humán_önként'!E48+'29._Óvoda_önként'!E48+'30._TMKK_önként'!E48+'31._Rendelő_önként'!E48</f>
        <v>0</v>
      </c>
      <c r="F48" s="767">
        <f>'26._Hivatal_önként'!F48+'27._TIK_önként'!F48+'28._Humán_önként'!F48+'29._Óvoda_önként'!F48+'30._TMKK_önként'!F48+'31._Rendelő_önként'!F48</f>
        <v>0</v>
      </c>
      <c r="G48" s="767">
        <f>'26._Hivatal_önként'!G48+'27._TIK_önként'!G48+'28._Humán_önként'!G48+'29._Óvoda_önként'!G48+'30._TMKK_önként'!G48+'31._Rendelő_önként'!G48</f>
        <v>0</v>
      </c>
      <c r="H48" s="728">
        <f t="shared" si="1"/>
        <v>5951500</v>
      </c>
      <c r="I48" s="1524">
        <f>'26._Hivatal_önként'!I48+'27._TIK_önként'!I48+'28._Humán_önként'!I48+'29._Óvoda_önként'!I48+'30._TMKK_önként'!I48+'31._Rendelő_önként'!I48</f>
        <v>0</v>
      </c>
      <c r="J48" s="432">
        <f>'26._Hivatal_önként'!J48+'27._TIK_önként'!J48+'28._Humán_önként'!J48+'29._Óvoda_önként'!J48+'30._TMKK_önként'!J48+'31._Rendelő_önként'!J48</f>
        <v>0</v>
      </c>
      <c r="K48" s="432">
        <f>'26._Hivatal_önként'!K48+'27._TIK_önként'!K48+'28._Humán_önként'!K48+'29._Óvoda_önként'!K48+'30._TMKK_önként'!K48+'31._Rendelő_önként'!K48</f>
        <v>0</v>
      </c>
      <c r="L48" s="432">
        <f>'26._Hivatal_önként'!L48+'27._TIK_önként'!L48+'28._Humán_önként'!L48+'29._Óvoda_önként'!L48+'30._TMKK_önként'!L48+'31._Rendelő_önként'!L48</f>
        <v>0</v>
      </c>
    </row>
    <row r="49" spans="1:14" s="739" customFormat="1" ht="12" thickBot="1" x14ac:dyDescent="0.2">
      <c r="A49" s="70" t="s">
        <v>21</v>
      </c>
      <c r="B49" s="736" t="s">
        <v>173</v>
      </c>
      <c r="C49" s="171">
        <f>+C43+C44</f>
        <v>1971438299</v>
      </c>
      <c r="D49" s="170">
        <f t="shared" ref="D49:K49" si="11">+D43+D44</f>
        <v>2005457799</v>
      </c>
      <c r="E49" s="772">
        <f t="shared" si="11"/>
        <v>0</v>
      </c>
      <c r="F49" s="772">
        <f t="shared" si="11"/>
        <v>0</v>
      </c>
      <c r="G49" s="772">
        <f t="shared" si="11"/>
        <v>0</v>
      </c>
      <c r="H49" s="737">
        <f t="shared" si="1"/>
        <v>34019500</v>
      </c>
      <c r="I49" s="738">
        <f t="shared" si="11"/>
        <v>0</v>
      </c>
      <c r="J49" s="738">
        <f t="shared" si="11"/>
        <v>0</v>
      </c>
      <c r="K49" s="738">
        <f t="shared" si="11"/>
        <v>0</v>
      </c>
      <c r="L49" s="738">
        <f>'26._Hivatal_önként'!L49+'27._TIK_önként'!L49+'28._Humán_önként'!L49+'29._Óvoda_önként'!L49+'30._TMKK_önként'!L49+'31._Rendelő_önként'!L49</f>
        <v>0</v>
      </c>
    </row>
    <row r="50" spans="1:14" s="61" customFormat="1" ht="15" x14ac:dyDescent="0.2">
      <c r="A50" s="71"/>
      <c r="B50" s="72"/>
      <c r="C50" s="73"/>
      <c r="D50" s="73"/>
      <c r="E50" s="73"/>
      <c r="F50" s="73"/>
      <c r="G50" s="73"/>
      <c r="H50" s="73"/>
      <c r="N50" s="61" t="b">
        <f>D49=D70</f>
        <v>1</v>
      </c>
    </row>
    <row r="51" spans="1:14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4" s="734" customFormat="1" ht="72.75" thickBot="1" x14ac:dyDescent="0.25">
      <c r="A52" s="834"/>
      <c r="B52" s="835" t="s">
        <v>38</v>
      </c>
      <c r="C52" s="20" t="str">
        <f>C8</f>
        <v>2024. évi eredeti előirányzat a
25/2023. (XII.14.) rendelet szerint</v>
      </c>
      <c r="D52" s="293" t="str">
        <f t="shared" ref="D52:L52" si="12">D8</f>
        <v>Módosított előirányzat a …./2024.  (VI…..)  rendelet szerint</v>
      </c>
      <c r="E52" s="20" t="str">
        <f t="shared" si="12"/>
        <v>Módosított előirányzat a …./2024. (IX…..)  rendelet szerint</v>
      </c>
      <c r="F52" s="20" t="str">
        <f t="shared" si="12"/>
        <v>Módosított előirányzat a .../2024. (XII…...)  rendelet szerint</v>
      </c>
      <c r="G52" s="20" t="str">
        <f t="shared" si="12"/>
        <v>Módosított előirányzat a …../2024. (II…..)  rendelet szerint</v>
      </c>
      <c r="H52" s="39" t="str">
        <f t="shared" si="12"/>
        <v>Változás a 25/2023. (XII.14.) rendelethez képest</v>
      </c>
      <c r="I52" s="293" t="str">
        <f t="shared" si="12"/>
        <v>2024. évi teljesítés              2024.06.30-ig</v>
      </c>
      <c r="J52" s="20" t="str">
        <f t="shared" si="12"/>
        <v>2024. évi teljesítés              2024.09.30-ig</v>
      </c>
      <c r="K52" s="20" t="str">
        <f t="shared" si="12"/>
        <v>2024. évi teljesítés              2024.12.31-ig</v>
      </c>
      <c r="L52" s="20" t="str">
        <f t="shared" si="12"/>
        <v>Teljesítés %-a</v>
      </c>
    </row>
    <row r="53" spans="1:14" s="38" customFormat="1" ht="13.5" thickBot="1" x14ac:dyDescent="0.25">
      <c r="A53" s="62" t="s">
        <v>12</v>
      </c>
      <c r="B53" s="63" t="s">
        <v>537</v>
      </c>
      <c r="C53" s="103">
        <f>+C54+C56+C57+C58+C59</f>
        <v>1969409977</v>
      </c>
      <c r="D53" s="163">
        <f t="shared" ref="D53:K53" si="13">+D54+D56+D57+D58+D59</f>
        <v>1988077977</v>
      </c>
      <c r="E53" s="762">
        <f t="shared" si="13"/>
        <v>0</v>
      </c>
      <c r="F53" s="762">
        <f t="shared" si="13"/>
        <v>0</v>
      </c>
      <c r="G53" s="762">
        <f t="shared" si="13"/>
        <v>0</v>
      </c>
      <c r="H53" s="55">
        <f t="shared" ref="H53:H69" si="14">+D53-C53</f>
        <v>18668000</v>
      </c>
      <c r="I53" s="306">
        <f t="shared" si="13"/>
        <v>0</v>
      </c>
      <c r="J53" s="55">
        <f t="shared" si="13"/>
        <v>0</v>
      </c>
      <c r="K53" s="55">
        <f t="shared" si="13"/>
        <v>0</v>
      </c>
      <c r="L53" s="55">
        <f>'26._Hivatal_önként'!Q53+'27._TIK_önként'!L53+'28._Humán_önként'!L53+'29._Óvoda_önként'!L53+'30._TMKK_önként'!L53+'31._Rendelő_önként'!L53</f>
        <v>0</v>
      </c>
    </row>
    <row r="54" spans="1:14" x14ac:dyDescent="0.2">
      <c r="A54" s="1419" t="s">
        <v>90</v>
      </c>
      <c r="B54" s="16" t="s">
        <v>68</v>
      </c>
      <c r="C54" s="156">
        <f>'26._Hivatal_önként'!H54+'27._TIK_önként'!C54+'28._Humán_önként'!C54+'29._Óvoda_önként'!C54+'30._TMKK_önként'!C54+'31._Rendelő_önként'!C54</f>
        <v>1381408348</v>
      </c>
      <c r="D54" s="329">
        <f>'26._Hivatal_önként'!I54+'27._TIK_önként'!D54+'28._Humán_önként'!D54+'29._Óvoda_önként'!D54+'30._TMKK_önként'!D54+'31._Rendelő_önként'!D54</f>
        <v>1395133348</v>
      </c>
      <c r="E54" s="766">
        <f>'26._Hivatal_önként'!J54+'27._TIK_önként'!E54+'28._Humán_önként'!E54+'29._Óvoda_önként'!E54+'30._TMKK_önként'!E54+'31._Rendelő_önként'!E54</f>
        <v>0</v>
      </c>
      <c r="F54" s="766">
        <f>'26._Hivatal_önként'!K54+'27._TIK_önként'!F54+'28._Humán_önként'!F54+'29._Óvoda_önként'!F54+'30._TMKK_önként'!F54+'31._Rendelő_önként'!F54</f>
        <v>0</v>
      </c>
      <c r="G54" s="766">
        <f>'26._Hivatal_önként'!L54+'27._TIK_önként'!G54+'28._Humán_önként'!G54+'29._Óvoda_önként'!G54+'30._TMKK_önként'!G54+'31._Rendelő_önként'!G54</f>
        <v>0</v>
      </c>
      <c r="H54" s="40">
        <f t="shared" si="14"/>
        <v>13725000</v>
      </c>
      <c r="I54" s="310">
        <f>'26._Hivatal_önként'!N54+'27._TIK_önként'!I54+'28._Humán_önként'!I54+'29._Óvoda_önként'!I54+'30._TMKK_önként'!I54+'31._Rendelő_önként'!I54</f>
        <v>0</v>
      </c>
      <c r="J54" s="40">
        <f>'26._Hivatal_önként'!O54+'27._TIK_önként'!J54+'28._Humán_önként'!J54+'29._Óvoda_önként'!J54+'30._TMKK_önként'!J54+'31._Rendelő_önként'!J54</f>
        <v>0</v>
      </c>
      <c r="K54" s="40">
        <f>'26._Hivatal_önként'!P54+'27._TIK_önként'!K54+'28._Humán_önként'!K54+'29._Óvoda_önként'!K54+'30._TMKK_önként'!K54+'31._Rendelő_önként'!K54</f>
        <v>0</v>
      </c>
      <c r="L54" s="40">
        <f>'26._Hivatal_önként'!Q54+'27._TIK_önként'!L54+'28._Humán_önként'!L54+'29._Óvoda_önként'!L54+'30._TMKK_önként'!L54+'31._Rendelő_önként'!L54</f>
        <v>0</v>
      </c>
    </row>
    <row r="55" spans="1:14" x14ac:dyDescent="0.2">
      <c r="A55" s="1419" t="s">
        <v>304</v>
      </c>
      <c r="B55" s="466" t="s">
        <v>269</v>
      </c>
      <c r="C55" s="156">
        <f>'26._Hivatal_önként'!H55+'27._TIK_önként'!C55+'28._Humán_önként'!C55+'29._Óvoda_önként'!C55+'30._TMKK_önként'!C55+'31._Rendelő_önként'!C55</f>
        <v>0</v>
      </c>
      <c r="D55" s="329">
        <f>'26._Hivatal_önként'!I55+'27._TIK_önként'!D55+'28._Humán_önként'!D55+'29._Óvoda_önként'!D55+'30._TMKK_önként'!D55+'31._Rendelő_önként'!D55</f>
        <v>0</v>
      </c>
      <c r="E55" s="766">
        <f>'26._Hivatal_önként'!J55+'27._TIK_önként'!E55+'28._Humán_önként'!E55+'29._Óvoda_önként'!E55+'30._TMKK_önként'!E55+'31._Rendelő_önként'!E55</f>
        <v>0</v>
      </c>
      <c r="F55" s="766">
        <f>'26._Hivatal_önként'!K55+'27._TIK_önként'!F55+'28._Humán_önként'!F55+'29._Óvoda_önként'!F55+'30._TMKK_önként'!F55+'31._Rendelő_önként'!F55</f>
        <v>0</v>
      </c>
      <c r="G55" s="766">
        <f>'26._Hivatal_önként'!L55+'27._TIK_önként'!G55+'28._Humán_önként'!G55+'29._Óvoda_önként'!G55+'30._TMKK_önként'!G55+'31._Rendelő_önként'!G55</f>
        <v>0</v>
      </c>
      <c r="H55" s="40">
        <f t="shared" si="14"/>
        <v>0</v>
      </c>
      <c r="I55" s="310">
        <f>'26._Hivatal_önként'!N55+'27._TIK_önként'!I55+'28._Humán_önként'!I55+'29._Óvoda_önként'!I55+'30._TMKK_önként'!I55+'31._Rendelő_önként'!I55</f>
        <v>0</v>
      </c>
      <c r="J55" s="40">
        <f>'26._Hivatal_önként'!O55+'27._TIK_önként'!J55+'28._Humán_önként'!J55+'29._Óvoda_önként'!J55+'30._TMKK_önként'!J55+'31._Rendelő_önként'!J55</f>
        <v>0</v>
      </c>
      <c r="K55" s="40">
        <f>'26._Hivatal_önként'!P55+'27._TIK_önként'!K55+'28._Humán_önként'!K55+'29._Óvoda_önként'!K55+'30._TMKK_önként'!K55+'31._Rendelő_önként'!K55</f>
        <v>0</v>
      </c>
      <c r="L55" s="40">
        <f>'26._Hivatal_önként'!Q55+'27._TIK_önként'!L55+'28._Humán_önként'!L55+'29._Óvoda_önként'!L55+'30._TMKK_önként'!L55+'31._Rendelő_önként'!L55</f>
        <v>0</v>
      </c>
    </row>
    <row r="56" spans="1:14" x14ac:dyDescent="0.2">
      <c r="A56" s="1419" t="s">
        <v>91</v>
      </c>
      <c r="B56" s="461" t="s">
        <v>86</v>
      </c>
      <c r="C56" s="471">
        <f>'26._Hivatal_önként'!H56+'27._TIK_önként'!C56+'28._Humán_önként'!C56+'29._Óvoda_önként'!C56+'30._TMKK_önként'!C56+'31._Rendelő_önként'!C56</f>
        <v>179910717</v>
      </c>
      <c r="D56" s="454">
        <f>'26._Hivatal_önként'!I56+'27._TIK_önként'!D56+'28._Humán_önként'!D56+'29._Óvoda_önként'!D56+'30._TMKK_önként'!D56+'31._Rendelő_önként'!D56</f>
        <v>183753717</v>
      </c>
      <c r="E56" s="129">
        <f>'26._Hivatal_önként'!J56+'27._TIK_önként'!E56+'28._Humán_önként'!E56+'29._Óvoda_önként'!E56+'30._TMKK_önként'!E56+'31._Rendelő_önként'!E56</f>
        <v>0</v>
      </c>
      <c r="F56" s="129">
        <f>'26._Hivatal_önként'!K56+'27._TIK_önként'!F56+'28._Humán_önként'!F56+'29._Óvoda_önként'!F56+'30._TMKK_önként'!F56+'31._Rendelő_önként'!F56</f>
        <v>0</v>
      </c>
      <c r="G56" s="129">
        <f>'26._Hivatal_önként'!L56+'27._TIK_önként'!G56+'28._Humán_önként'!G56+'29._Óvoda_önként'!G56+'30._TMKK_önként'!G56+'31._Rendelő_önként'!G56</f>
        <v>0</v>
      </c>
      <c r="H56" s="455">
        <f t="shared" si="14"/>
        <v>3843000</v>
      </c>
      <c r="I56" s="679">
        <f>'26._Hivatal_önként'!N56+'27._TIK_önként'!I56+'28._Humán_önként'!I56+'29._Óvoda_önként'!I56+'30._TMKK_önként'!I56+'31._Rendelő_önként'!I56</f>
        <v>0</v>
      </c>
      <c r="J56" s="41">
        <f>'26._Hivatal_önként'!O56+'27._TIK_önként'!J56+'28._Humán_önként'!J56+'29._Óvoda_önként'!J56+'30._TMKK_önként'!J56+'31._Rendelő_önként'!J56</f>
        <v>0</v>
      </c>
      <c r="K56" s="41">
        <f>'26._Hivatal_önként'!P56+'27._TIK_önként'!K56+'28._Humán_önként'!K56+'29._Óvoda_önként'!K56+'30._TMKK_önként'!K56+'31._Rendelő_önként'!K56</f>
        <v>0</v>
      </c>
      <c r="L56" s="41">
        <f>'26._Hivatal_önként'!Q56+'27._TIK_önként'!L56+'28._Humán_önként'!L56+'29._Óvoda_önként'!L56+'30._TMKK_önként'!L56+'31._Rendelő_önként'!L56</f>
        <v>0</v>
      </c>
    </row>
    <row r="57" spans="1:14" x14ac:dyDescent="0.2">
      <c r="A57" s="1419" t="s">
        <v>92</v>
      </c>
      <c r="B57" s="461" t="s">
        <v>69</v>
      </c>
      <c r="C57" s="471">
        <f>'26._Hivatal_önként'!H57+'27._TIK_önként'!C57+'28._Humán_önként'!C57+'29._Óvoda_önként'!C57+'30._TMKK_önként'!C57+'31._Rendelő_önként'!C57</f>
        <v>408090912</v>
      </c>
      <c r="D57" s="454">
        <f>'26._Hivatal_önként'!I57+'27._TIK_önként'!D57+'28._Humán_önként'!D57+'29._Óvoda_önként'!D57+'30._TMKK_önként'!D57+'31._Rendelő_önként'!D57</f>
        <v>409190912</v>
      </c>
      <c r="E57" s="129">
        <f>'26._Hivatal_önként'!J57+'27._TIK_önként'!E57+'28._Humán_önként'!E57+'29._Óvoda_önként'!E57+'30._TMKK_önként'!E57+'31._Rendelő_önként'!E57</f>
        <v>0</v>
      </c>
      <c r="F57" s="129">
        <f>'26._Hivatal_önként'!K57+'27._TIK_önként'!F57+'28._Humán_önként'!F57+'29._Óvoda_önként'!F57+'30._TMKK_önként'!F57+'31._Rendelő_önként'!F57</f>
        <v>0</v>
      </c>
      <c r="G57" s="129">
        <f>'26._Hivatal_önként'!L57+'27._TIK_önként'!G57+'28._Humán_önként'!G57+'29._Óvoda_önként'!G57+'30._TMKK_önként'!G57+'31._Rendelő_önként'!G57</f>
        <v>0</v>
      </c>
      <c r="H57" s="455">
        <f t="shared" si="14"/>
        <v>1100000</v>
      </c>
      <c r="I57" s="679">
        <f>'26._Hivatal_önként'!N57+'27._TIK_önként'!I57+'28._Humán_önként'!I57+'29._Óvoda_önként'!I57+'30._TMKK_önként'!I57+'31._Rendelő_önként'!I57</f>
        <v>0</v>
      </c>
      <c r="J57" s="41">
        <f>'26._Hivatal_önként'!O57+'27._TIK_önként'!J57+'28._Humán_önként'!J57+'29._Óvoda_önként'!J57+'30._TMKK_önként'!J57+'31._Rendelő_önként'!J57</f>
        <v>0</v>
      </c>
      <c r="K57" s="41">
        <f>'26._Hivatal_önként'!P57+'27._TIK_önként'!K57+'28._Humán_önként'!K57+'29._Óvoda_önként'!K57+'30._TMKK_önként'!K57+'31._Rendelő_önként'!K57</f>
        <v>0</v>
      </c>
      <c r="L57" s="41">
        <f>'26._Hivatal_önként'!Q57+'27._TIK_önként'!L57+'28._Humán_önként'!L57+'29._Óvoda_önként'!L57+'30._TMKK_önként'!L57+'31._Rendelő_önként'!L57</f>
        <v>0</v>
      </c>
    </row>
    <row r="58" spans="1:14" x14ac:dyDescent="0.2">
      <c r="A58" s="1419" t="s">
        <v>89</v>
      </c>
      <c r="B58" s="461" t="s">
        <v>80</v>
      </c>
      <c r="C58" s="471">
        <f>'26._Hivatal_önként'!H58+'27._TIK_önként'!C58+'28._Humán_önként'!C58+'29._Óvoda_önként'!C58+'30._TMKK_önként'!C58+'31._Rendelő_önként'!C58</f>
        <v>0</v>
      </c>
      <c r="D58" s="454">
        <f>'26._Hivatal_önként'!I58+'27._TIK_önként'!D58+'28._Humán_önként'!D58+'29._Óvoda_önként'!D58+'30._TMKK_önként'!D58+'31._Rendelő_önként'!D58</f>
        <v>0</v>
      </c>
      <c r="E58" s="129">
        <f>'26._Hivatal_önként'!J58+'27._TIK_önként'!E58+'28._Humán_önként'!E58+'29._Óvoda_önként'!E58+'30._TMKK_önként'!E58+'31._Rendelő_önként'!E58</f>
        <v>0</v>
      </c>
      <c r="F58" s="129">
        <f>'26._Hivatal_önként'!K58+'27._TIK_önként'!F58+'28._Humán_önként'!F58+'29._Óvoda_önként'!F58+'30._TMKK_önként'!F58+'31._Rendelő_önként'!F58</f>
        <v>0</v>
      </c>
      <c r="G58" s="129">
        <f>'26._Hivatal_önként'!L58+'27._TIK_önként'!G58+'28._Humán_önként'!G58+'29._Óvoda_önként'!G58+'30._TMKK_önként'!G58+'31._Rendelő_önként'!G58</f>
        <v>0</v>
      </c>
      <c r="H58" s="455">
        <f t="shared" si="14"/>
        <v>0</v>
      </c>
      <c r="I58" s="679">
        <f>'26._Hivatal_önként'!N58+'27._TIK_önként'!I58+'28._Humán_önként'!I58+'29._Óvoda_önként'!I58+'30._TMKK_önként'!I58+'31._Rendelő_önként'!I58</f>
        <v>0</v>
      </c>
      <c r="J58" s="41">
        <f>'26._Hivatal_önként'!O58+'27._TIK_önként'!J58+'28._Humán_önként'!J58+'29._Óvoda_önként'!J58+'30._TMKK_önként'!J58+'31._Rendelő_önként'!J58</f>
        <v>0</v>
      </c>
      <c r="K58" s="41">
        <f>'26._Hivatal_önként'!P58+'27._TIK_önként'!K58+'28._Humán_önként'!K58+'29._Óvoda_önként'!K58+'30._TMKK_önként'!K58+'31._Rendelő_önként'!K58</f>
        <v>0</v>
      </c>
      <c r="L58" s="41">
        <f>'26._Hivatal_önként'!Q58+'27._TIK_önként'!L58+'28._Humán_önként'!L58+'29._Óvoda_önként'!L58+'30._TMKK_önként'!L58+'31._Rendelő_önként'!L58</f>
        <v>0</v>
      </c>
    </row>
    <row r="59" spans="1:14" x14ac:dyDescent="0.2">
      <c r="A59" s="1419" t="s">
        <v>146</v>
      </c>
      <c r="B59" s="461" t="s">
        <v>87</v>
      </c>
      <c r="C59" s="471">
        <f>C60+C61</f>
        <v>0</v>
      </c>
      <c r="D59" s="454">
        <f t="shared" ref="D59:K59" si="15">D60+D61</f>
        <v>0</v>
      </c>
      <c r="E59" s="129">
        <f t="shared" si="15"/>
        <v>0</v>
      </c>
      <c r="F59" s="129">
        <f t="shared" si="15"/>
        <v>0</v>
      </c>
      <c r="G59" s="129">
        <f t="shared" si="15"/>
        <v>0</v>
      </c>
      <c r="H59" s="455">
        <f t="shared" si="14"/>
        <v>0</v>
      </c>
      <c r="I59" s="679">
        <f t="shared" si="15"/>
        <v>0</v>
      </c>
      <c r="J59" s="41">
        <f t="shared" si="15"/>
        <v>0</v>
      </c>
      <c r="K59" s="41">
        <f t="shared" si="15"/>
        <v>0</v>
      </c>
      <c r="L59" s="41">
        <f>'26._Hivatal_önként'!Q59+'27._TIK_önként'!L59+'28._Humán_önként'!L59+'29._Óvoda_önként'!L59+'30._TMKK_önként'!L59+'31._Rendelő_önként'!L59</f>
        <v>0</v>
      </c>
    </row>
    <row r="60" spans="1:14" x14ac:dyDescent="0.2">
      <c r="A60" s="1419" t="s">
        <v>305</v>
      </c>
      <c r="B60" s="702" t="s">
        <v>234</v>
      </c>
      <c r="C60" s="471">
        <f>'26._Hivatal_önként'!H60+'27._TIK_önként'!C60+'28._Humán_önként'!C60+'29._Óvoda_önként'!C60+'30._TMKK_önként'!C60+'31._Rendelő_önként'!C60</f>
        <v>0</v>
      </c>
      <c r="D60" s="454">
        <f>'26._Hivatal_önként'!I60+'27._TIK_önként'!D60+'28._Humán_önként'!D60+'29._Óvoda_önként'!D60+'30._TMKK_önként'!D60+'31._Rendelő_önként'!D60</f>
        <v>0</v>
      </c>
      <c r="E60" s="129">
        <f>'26._Hivatal_önként'!J60+'27._TIK_önként'!E60+'28._Humán_önként'!E60+'29._Óvoda_önként'!E60+'30._TMKK_önként'!E60+'31._Rendelő_önként'!E60</f>
        <v>0</v>
      </c>
      <c r="F60" s="129">
        <f>'26._Hivatal_önként'!K60+'27._TIK_önként'!F60+'28._Humán_önként'!F60+'29._Óvoda_önként'!F60+'30._TMKK_önként'!F60+'31._Rendelő_önként'!F60</f>
        <v>0</v>
      </c>
      <c r="G60" s="129">
        <f>'26._Hivatal_önként'!L60+'27._TIK_önként'!G60+'28._Humán_önként'!G60+'29._Óvoda_önként'!G60+'30._TMKK_önként'!G60+'31._Rendelő_önként'!G60</f>
        <v>0</v>
      </c>
      <c r="H60" s="455">
        <f t="shared" si="14"/>
        <v>0</v>
      </c>
      <c r="I60" s="679">
        <f>'26._Hivatal_önként'!N60+'27._TIK_önként'!I60+'28._Humán_önként'!I60+'29._Óvoda_önként'!I60+'30._TMKK_önként'!I60+'31._Rendelő_önként'!I60</f>
        <v>0</v>
      </c>
      <c r="J60" s="41">
        <f>'26._Hivatal_önként'!O60+'27._TIK_önként'!J60+'28._Humán_önként'!J60+'29._Óvoda_önként'!J60+'30._TMKK_önként'!J60+'31._Rendelő_önként'!J60</f>
        <v>0</v>
      </c>
      <c r="K60" s="41">
        <f>'26._Hivatal_önként'!P60+'27._TIK_önként'!K60+'28._Humán_önként'!K60+'29._Óvoda_önként'!K60+'30._TMKK_önként'!K60+'31._Rendelő_önként'!K60</f>
        <v>0</v>
      </c>
      <c r="L60" s="41">
        <f>'26._Hivatal_önként'!Q60+'27._TIK_önként'!L60+'28._Humán_önként'!L60+'29._Óvoda_önként'!L60+'30._TMKK_önként'!L60+'31._Rendelő_önként'!L60</f>
        <v>0</v>
      </c>
    </row>
    <row r="61" spans="1:14" ht="13.5" thickBot="1" x14ac:dyDescent="0.25">
      <c r="A61" s="91" t="s">
        <v>306</v>
      </c>
      <c r="B61" s="92" t="s">
        <v>233</v>
      </c>
      <c r="C61" s="109">
        <f>'26._Hivatal_önként'!H61+'27._TIK_önként'!C61+'28._Humán_önként'!C61+'29._Óvoda_önként'!C61+'30._TMKK_önként'!C61+'31._Rendelő_önként'!C61</f>
        <v>0</v>
      </c>
      <c r="D61" s="330">
        <f>'26._Hivatal_önként'!I61+'27._TIK_önként'!D61+'28._Humán_önként'!D61+'29._Óvoda_önként'!D61+'30._TMKK_önként'!D61+'31._Rendelő_önként'!D61</f>
        <v>0</v>
      </c>
      <c r="E61" s="773">
        <f>'26._Hivatal_önként'!J61+'27._TIK_önként'!E61+'28._Humán_önként'!E61+'29._Óvoda_önként'!E61+'30._TMKK_önként'!E61+'31._Rendelő_önként'!E61</f>
        <v>0</v>
      </c>
      <c r="F61" s="773">
        <f>'26._Hivatal_önként'!K61+'27._TIK_önként'!F61+'28._Humán_önként'!F61+'29._Óvoda_önként'!F61+'30._TMKK_önként'!F61+'31._Rendelő_önként'!F61</f>
        <v>0</v>
      </c>
      <c r="G61" s="773">
        <f>'26._Hivatal_önként'!L61+'27._TIK_önként'!G61+'28._Humán_önként'!G61+'29._Óvoda_önként'!G61+'30._TMKK_önként'!G61+'31._Rendelő_önként'!G61</f>
        <v>0</v>
      </c>
      <c r="H61" s="68">
        <f t="shared" si="14"/>
        <v>0</v>
      </c>
      <c r="I61" s="312">
        <f>'26._Hivatal_önként'!N61+'27._TIK_önként'!I61+'28._Humán_önként'!I61+'29._Óvoda_önként'!I61+'30._TMKK_önként'!I61+'31._Rendelő_önként'!I61</f>
        <v>0</v>
      </c>
      <c r="J61" s="68">
        <f>'26._Hivatal_önként'!O61+'27._TIK_önként'!J61+'28._Humán_önként'!J61+'29._Óvoda_önként'!J61+'30._TMKK_önként'!J61+'31._Rendelő_önként'!J61</f>
        <v>0</v>
      </c>
      <c r="K61" s="68">
        <f>'26._Hivatal_önként'!P61+'27._TIK_önként'!K61+'28._Humán_önként'!K61+'29._Óvoda_önként'!K61+'30._TMKK_önként'!K61+'31._Rendelő_önként'!K61</f>
        <v>0</v>
      </c>
      <c r="L61" s="68">
        <f>'26._Hivatal_önként'!Q61+'27._TIK_önként'!L61+'28._Humán_önként'!L61+'29._Óvoda_önként'!L61+'30._TMKK_önként'!L61+'31._Rendelő_önként'!L61</f>
        <v>0</v>
      </c>
    </row>
    <row r="62" spans="1:14" ht="13.5" thickBot="1" x14ac:dyDescent="0.25">
      <c r="A62" s="62" t="s">
        <v>13</v>
      </c>
      <c r="B62" s="63" t="s">
        <v>538</v>
      </c>
      <c r="C62" s="103">
        <f>C63+C65+C67</f>
        <v>2028322</v>
      </c>
      <c r="D62" s="163">
        <f t="shared" ref="D62:K62" si="16">D63+D65+D67</f>
        <v>17379822</v>
      </c>
      <c r="E62" s="762">
        <f t="shared" si="16"/>
        <v>0</v>
      </c>
      <c r="F62" s="762">
        <f t="shared" si="16"/>
        <v>0</v>
      </c>
      <c r="G62" s="762">
        <f t="shared" si="16"/>
        <v>0</v>
      </c>
      <c r="H62" s="55">
        <f t="shared" si="14"/>
        <v>15351500</v>
      </c>
      <c r="I62" s="306">
        <f t="shared" si="16"/>
        <v>0</v>
      </c>
      <c r="J62" s="55">
        <f t="shared" si="16"/>
        <v>0</v>
      </c>
      <c r="K62" s="55">
        <f t="shared" si="16"/>
        <v>0</v>
      </c>
      <c r="L62" s="55">
        <f>'26._Hivatal_önként'!Q62+'27._TIK_önként'!L62+'28._Humán_önként'!L62+'29._Óvoda_önként'!L62+'30._TMKK_önként'!L62+'31._Rendelő_önként'!L62</f>
        <v>0</v>
      </c>
    </row>
    <row r="63" spans="1:14" s="38" customFormat="1" x14ac:dyDescent="0.2">
      <c r="A63" s="1419" t="s">
        <v>93</v>
      </c>
      <c r="B63" s="16" t="s">
        <v>118</v>
      </c>
      <c r="C63" s="156">
        <f>'26._Hivatal_önként'!H63+'27._TIK_önként'!C63+'28._Humán_önként'!C63+'29._Óvoda_önként'!C63+'30._TMKK_önként'!C63+'31._Rendelő_önként'!C63</f>
        <v>2028322</v>
      </c>
      <c r="D63" s="329">
        <f>'26._Hivatal_önként'!I63+'27._TIK_önként'!D63+'28._Humán_önként'!D63+'29._Óvoda_önként'!D63+'30._TMKK_önként'!D63+'31._Rendelő_önként'!D63</f>
        <v>17379822</v>
      </c>
      <c r="E63" s="766">
        <f>'26._Hivatal_önként'!J63+'27._TIK_önként'!E63+'28._Humán_önként'!E63+'29._Óvoda_önként'!E63+'30._TMKK_önként'!E63+'31._Rendelő_önként'!E63</f>
        <v>0</v>
      </c>
      <c r="F63" s="766">
        <f>'26._Hivatal_önként'!K63+'27._TIK_önként'!F63+'28._Humán_önként'!F63+'29._Óvoda_önként'!F63+'30._TMKK_önként'!F63+'31._Rendelő_önként'!F63</f>
        <v>0</v>
      </c>
      <c r="G63" s="766">
        <f>'26._Hivatal_önként'!L63+'27._TIK_önként'!G63+'28._Humán_önként'!G63+'29._Óvoda_önként'!G63+'30._TMKK_önként'!G63+'31._Rendelő_önként'!G63</f>
        <v>0</v>
      </c>
      <c r="H63" s="40">
        <f t="shared" si="14"/>
        <v>15351500</v>
      </c>
      <c r="I63" s="310">
        <f>'26._Hivatal_önként'!N63+'27._TIK_önként'!I63+'28._Humán_önként'!I63+'29._Óvoda_önként'!I63+'30._TMKK_önként'!I63+'31._Rendelő_önként'!I63</f>
        <v>0</v>
      </c>
      <c r="J63" s="40">
        <f>'26._Hivatal_önként'!O63+'27._TIK_önként'!J63+'28._Humán_önként'!J63+'29._Óvoda_önként'!J63+'30._TMKK_önként'!J63+'31._Rendelő_önként'!J63</f>
        <v>0</v>
      </c>
      <c r="K63" s="40">
        <f>'26._Hivatal_önként'!P63+'27._TIK_önként'!K63+'28._Humán_önként'!K63+'29._Óvoda_önként'!K63+'30._TMKK_önként'!K63+'31._Rendelő_önként'!K63</f>
        <v>0</v>
      </c>
      <c r="L63" s="40">
        <f>'26._Hivatal_önként'!Q63+'27._TIK_önként'!L63+'28._Humán_önként'!L63+'29._Óvoda_önként'!L63+'30._TMKK_önként'!L63+'31._Rendelő_önként'!L63</f>
        <v>0</v>
      </c>
    </row>
    <row r="64" spans="1:14" s="38" customFormat="1" x14ac:dyDescent="0.2">
      <c r="A64" s="1419" t="s">
        <v>315</v>
      </c>
      <c r="B64" s="703" t="s">
        <v>235</v>
      </c>
      <c r="C64" s="156">
        <f>'26._Hivatal_önként'!H64+'27._TIK_önként'!C64+'28._Humán_önként'!C64+'29._Óvoda_önként'!C64+'30._TMKK_önként'!C64+'31._Rendelő_önként'!C64</f>
        <v>0</v>
      </c>
      <c r="D64" s="329">
        <f>'26._Hivatal_önként'!I64+'27._TIK_önként'!D64+'28._Humán_önként'!D64+'29._Óvoda_önként'!D64+'30._TMKK_önként'!D64+'31._Rendelő_önként'!D64</f>
        <v>0</v>
      </c>
      <c r="E64" s="766">
        <f>'26._Hivatal_önként'!J64+'27._TIK_önként'!E64+'28._Humán_önként'!E64+'29._Óvoda_önként'!E64+'30._TMKK_önként'!E64+'31._Rendelő_önként'!E64</f>
        <v>0</v>
      </c>
      <c r="F64" s="766">
        <f>'26._Hivatal_önként'!K64+'27._TIK_önként'!F64+'28._Humán_önként'!F64+'29._Óvoda_önként'!F64+'30._TMKK_önként'!F64+'31._Rendelő_önként'!F64</f>
        <v>0</v>
      </c>
      <c r="G64" s="766">
        <f>'26._Hivatal_önként'!L64+'27._TIK_önként'!G64+'28._Humán_önként'!G64+'29._Óvoda_önként'!G64+'30._TMKK_önként'!G64+'31._Rendelő_önként'!G64</f>
        <v>0</v>
      </c>
      <c r="H64" s="40">
        <f t="shared" si="14"/>
        <v>0</v>
      </c>
      <c r="I64" s="310">
        <f>'26._Hivatal_önként'!N64+'27._TIK_önként'!I64+'28._Humán_önként'!I64+'29._Óvoda_önként'!I64+'30._TMKK_önként'!I64+'31._Rendelő_önként'!I64</f>
        <v>0</v>
      </c>
      <c r="J64" s="40">
        <f>'26._Hivatal_önként'!O64+'27._TIK_önként'!J64+'28._Humán_önként'!J64+'29._Óvoda_önként'!J64+'30._TMKK_önként'!J64+'31._Rendelő_önként'!J64</f>
        <v>0</v>
      </c>
      <c r="K64" s="40">
        <f>'26._Hivatal_önként'!P64+'27._TIK_önként'!K64+'28._Humán_önként'!K64+'29._Óvoda_önként'!K64+'30._TMKK_önként'!K64+'31._Rendelő_önként'!K64</f>
        <v>0</v>
      </c>
      <c r="L64" s="40">
        <f>'26._Hivatal_önként'!Q64+'27._TIK_önként'!L64+'28._Humán_önként'!L64+'29._Óvoda_önként'!L64+'30._TMKK_önként'!L64+'31._Rendelő_önként'!L64</f>
        <v>0</v>
      </c>
    </row>
    <row r="65" spans="1:14" x14ac:dyDescent="0.2">
      <c r="A65" s="1419" t="s">
        <v>94</v>
      </c>
      <c r="B65" s="461" t="s">
        <v>2</v>
      </c>
      <c r="C65" s="156">
        <f>'26._Hivatal_önként'!H65+'27._TIK_önként'!C65+'28._Humán_önként'!C65+'29._Óvoda_önként'!C65+'30._TMKK_önként'!C65+'31._Rendelő_önként'!C65</f>
        <v>0</v>
      </c>
      <c r="D65" s="454">
        <f>'26._Hivatal_önként'!I65+'27._TIK_önként'!D65+'28._Humán_önként'!D65+'29._Óvoda_önként'!D65+'30._TMKK_önként'!D65+'31._Rendelő_önként'!D65</f>
        <v>0</v>
      </c>
      <c r="E65" s="129">
        <f>'26._Hivatal_önként'!J65+'27._TIK_önként'!E65+'28._Humán_önként'!E65+'29._Óvoda_önként'!E65+'30._TMKK_önként'!E65+'31._Rendelő_önként'!E65</f>
        <v>0</v>
      </c>
      <c r="F65" s="129">
        <f>'26._Hivatal_önként'!K65+'27._TIK_önként'!F65+'28._Humán_önként'!F65+'29._Óvoda_önként'!F65+'30._TMKK_önként'!F65+'31._Rendelő_önként'!F65</f>
        <v>0</v>
      </c>
      <c r="G65" s="129">
        <f>'26._Hivatal_önként'!L65+'27._TIK_önként'!G65+'28._Humán_önként'!G65+'29._Óvoda_önként'!G65+'30._TMKK_önként'!G65+'31._Rendelő_önként'!G65</f>
        <v>0</v>
      </c>
      <c r="H65" s="455">
        <f t="shared" si="14"/>
        <v>0</v>
      </c>
      <c r="I65" s="679">
        <f>'26._Hivatal_önként'!N65+'27._TIK_önként'!I65+'28._Humán_önként'!I65+'29._Óvoda_önként'!I65+'30._TMKK_önként'!I65+'31._Rendelő_önként'!I65</f>
        <v>0</v>
      </c>
      <c r="J65" s="41">
        <f>'26._Hivatal_önként'!O65+'27._TIK_önként'!J65+'28._Humán_önként'!J65+'29._Óvoda_önként'!J65+'30._TMKK_önként'!J65+'31._Rendelő_önként'!J65</f>
        <v>0</v>
      </c>
      <c r="K65" s="41">
        <f>'26._Hivatal_önként'!P65+'27._TIK_önként'!K65+'28._Humán_önként'!K65+'29._Óvoda_önként'!K65+'30._TMKK_önként'!K65+'31._Rendelő_önként'!K65</f>
        <v>0</v>
      </c>
      <c r="L65" s="41">
        <f>'26._Hivatal_önként'!Q65+'27._TIK_önként'!L65+'28._Humán_önként'!L65+'29._Óvoda_önként'!L65+'30._TMKK_önként'!L65+'31._Rendelő_önként'!L65</f>
        <v>0</v>
      </c>
    </row>
    <row r="66" spans="1:14" x14ac:dyDescent="0.2">
      <c r="A66" s="1419" t="s">
        <v>340</v>
      </c>
      <c r="B66" s="704" t="s">
        <v>236</v>
      </c>
      <c r="C66" s="156">
        <f>'26._Hivatal_önként'!H66+'27._TIK_önként'!C66+'28._Humán_önként'!C66+'29._Óvoda_önként'!C66+'30._TMKK_önként'!C66+'31._Rendelő_önként'!C66</f>
        <v>0</v>
      </c>
      <c r="D66" s="454">
        <f>'26._Hivatal_önként'!I66+'27._TIK_önként'!D66+'28._Humán_önként'!D66+'29._Óvoda_önként'!D66+'30._TMKK_önként'!D66+'31._Rendelő_önként'!D66</f>
        <v>0</v>
      </c>
      <c r="E66" s="129">
        <f>'26._Hivatal_önként'!J66+'27._TIK_önként'!E66+'28._Humán_önként'!E66+'29._Óvoda_önként'!E66+'30._TMKK_önként'!E66+'31._Rendelő_önként'!E66</f>
        <v>0</v>
      </c>
      <c r="F66" s="129">
        <f>'26._Hivatal_önként'!K66+'27._TIK_önként'!F66+'28._Humán_önként'!F66+'29._Óvoda_önként'!F66+'30._TMKK_önként'!F66+'31._Rendelő_önként'!F66</f>
        <v>0</v>
      </c>
      <c r="G66" s="129">
        <f>'26._Hivatal_önként'!L66+'27._TIK_önként'!G66+'28._Humán_önként'!G66+'29._Óvoda_önként'!G66+'30._TMKK_önként'!G66+'31._Rendelő_önként'!G66</f>
        <v>0</v>
      </c>
      <c r="H66" s="455">
        <f t="shared" si="14"/>
        <v>0</v>
      </c>
      <c r="I66" s="679">
        <f>'26._Hivatal_önként'!N66+'27._TIK_önként'!I66+'28._Humán_önként'!I66+'29._Óvoda_önként'!I66+'30._TMKK_önként'!I66+'31._Rendelő_önként'!I66</f>
        <v>0</v>
      </c>
      <c r="J66" s="41">
        <f>'26._Hivatal_önként'!O66+'27._TIK_önként'!J66+'28._Humán_önként'!J66+'29._Óvoda_önként'!J66+'30._TMKK_önként'!J66+'31._Rendelő_önként'!J66</f>
        <v>0</v>
      </c>
      <c r="K66" s="41">
        <f>'26._Hivatal_önként'!P66+'27._TIK_önként'!K66+'28._Humán_önként'!K66+'29._Óvoda_önként'!K66+'30._TMKK_önként'!K66+'31._Rendelő_önként'!K66</f>
        <v>0</v>
      </c>
      <c r="L66" s="41">
        <f>'26._Hivatal_önként'!Q66+'27._TIK_önként'!L66+'28._Humán_önként'!L66+'29._Óvoda_önként'!L66+'30._TMKK_önként'!L66+'31._Rendelő_önként'!L66</f>
        <v>0</v>
      </c>
    </row>
    <row r="67" spans="1:14" x14ac:dyDescent="0.2">
      <c r="A67" s="1419" t="s">
        <v>95</v>
      </c>
      <c r="B67" s="16" t="s">
        <v>174</v>
      </c>
      <c r="C67" s="156">
        <f>C68+C69</f>
        <v>0</v>
      </c>
      <c r="D67" s="454">
        <f t="shared" ref="D67:K67" si="17">D68+D69</f>
        <v>0</v>
      </c>
      <c r="E67" s="129">
        <f t="shared" si="17"/>
        <v>0</v>
      </c>
      <c r="F67" s="129">
        <f t="shared" si="17"/>
        <v>0</v>
      </c>
      <c r="G67" s="129">
        <f t="shared" si="17"/>
        <v>0</v>
      </c>
      <c r="H67" s="455">
        <f t="shared" si="14"/>
        <v>0</v>
      </c>
      <c r="I67" s="679">
        <f t="shared" si="17"/>
        <v>0</v>
      </c>
      <c r="J67" s="41">
        <f t="shared" si="17"/>
        <v>0</v>
      </c>
      <c r="K67" s="41">
        <f t="shared" si="17"/>
        <v>0</v>
      </c>
      <c r="L67" s="41">
        <f>'26._Hivatal_önként'!Q67+'27._TIK_önként'!L67+'28._Humán_önként'!L67+'29._Óvoda_önként'!L67+'30._TMKK_önként'!L67+'31._Rendelő_önként'!L67</f>
        <v>0</v>
      </c>
    </row>
    <row r="68" spans="1:14" x14ac:dyDescent="0.2">
      <c r="A68" s="1419" t="s">
        <v>316</v>
      </c>
      <c r="B68" s="702" t="s">
        <v>238</v>
      </c>
      <c r="C68" s="156">
        <f>'26._Hivatal_önként'!H68+'27._TIK_önként'!C68+'28._Humán_önként'!C68+'29._Óvoda_önként'!C68+'30._TMKK_önként'!C68+'31._Rendelő_önként'!C68</f>
        <v>0</v>
      </c>
      <c r="D68" s="454">
        <f>'26._Hivatal_önként'!I68+'27._TIK_önként'!D68+'28._Humán_önként'!D68+'29._Óvoda_önként'!D68+'30._TMKK_önként'!D68+'31._Rendelő_önként'!D68</f>
        <v>0</v>
      </c>
      <c r="E68" s="129">
        <f>'26._Hivatal_önként'!J68+'27._TIK_önként'!E68+'28._Humán_önként'!E68+'29._Óvoda_önként'!E68+'30._TMKK_önként'!E68+'31._Rendelő_önként'!E68</f>
        <v>0</v>
      </c>
      <c r="F68" s="129">
        <f>'26._Hivatal_önként'!K68+'27._TIK_önként'!F68+'28._Humán_önként'!F68+'29._Óvoda_önként'!F68+'30._TMKK_önként'!F68+'31._Rendelő_önként'!F68</f>
        <v>0</v>
      </c>
      <c r="G68" s="129">
        <f>'26._Hivatal_önként'!L68+'27._TIK_önként'!G68+'28._Humán_önként'!G68+'29._Óvoda_önként'!G68+'30._TMKK_önként'!G68+'31._Rendelő_önként'!G68</f>
        <v>0</v>
      </c>
      <c r="H68" s="455">
        <f t="shared" si="14"/>
        <v>0</v>
      </c>
      <c r="I68" s="679">
        <f>'26._Hivatal_önként'!N68+'27._TIK_önként'!I68+'28._Humán_önként'!I68+'29._Óvoda_önként'!I68+'30._TMKK_önként'!I68+'31._Rendelő_önként'!I68</f>
        <v>0</v>
      </c>
      <c r="J68" s="41">
        <f>'26._Hivatal_önként'!O68+'27._TIK_önként'!J68+'28._Humán_önként'!J68+'29._Óvoda_önként'!J68+'30._TMKK_önként'!J68+'31._Rendelő_önként'!J68</f>
        <v>0</v>
      </c>
      <c r="K68" s="41">
        <f>'26._Hivatal_önként'!P68+'27._TIK_önként'!K68+'28._Humán_önként'!K68+'29._Óvoda_önként'!K68+'30._TMKK_önként'!K68+'31._Rendelő_önként'!K68</f>
        <v>0</v>
      </c>
      <c r="L68" s="41">
        <f>'26._Hivatal_önként'!Q68+'27._TIK_önként'!L68+'28._Humán_önként'!L68+'29._Óvoda_önként'!L68+'30._TMKK_önként'!L68+'31._Rendelő_önként'!L68</f>
        <v>0</v>
      </c>
    </row>
    <row r="69" spans="1:14" ht="13.5" thickBot="1" x14ac:dyDescent="0.25">
      <c r="A69" s="1419" t="s">
        <v>317</v>
      </c>
      <c r="B69" s="702" t="s">
        <v>237</v>
      </c>
      <c r="C69" s="156">
        <f>'26._Hivatal_önként'!H69+'27._TIK_önként'!C69+'28._Humán_önként'!C69+'29._Óvoda_önként'!C69+'30._TMKK_önként'!C69+'31._Rendelő_önként'!C69</f>
        <v>0</v>
      </c>
      <c r="D69" s="454">
        <f>'26._Hivatal_önként'!I69+'27._TIK_önként'!D69+'28._Humán_önként'!D69+'29._Óvoda_önként'!D69+'30._TMKK_önként'!D69+'31._Rendelő_önként'!D69</f>
        <v>0</v>
      </c>
      <c r="E69" s="129">
        <f>'26._Hivatal_önként'!J69+'27._TIK_önként'!E69+'28._Humán_önként'!E69+'29._Óvoda_önként'!E69+'30._TMKK_önként'!E69+'31._Rendelő_önként'!E69</f>
        <v>0</v>
      </c>
      <c r="F69" s="129">
        <f>'26._Hivatal_önként'!K69+'27._TIK_önként'!F69+'28._Humán_önként'!F69+'29._Óvoda_önként'!F69+'30._TMKK_önként'!F69+'31._Rendelő_önként'!F69</f>
        <v>0</v>
      </c>
      <c r="G69" s="129">
        <f>'26._Hivatal_önként'!L69+'27._TIK_önként'!G69+'28._Humán_önként'!G69+'29._Óvoda_önként'!G69+'30._TMKK_önként'!G69+'31._Rendelő_önként'!G69</f>
        <v>0</v>
      </c>
      <c r="H69" s="455">
        <f t="shared" si="14"/>
        <v>0</v>
      </c>
      <c r="I69" s="679">
        <f>'26._Hivatal_önként'!N69+'27._TIK_önként'!I69+'28._Humán_önként'!I69+'29._Óvoda_önként'!I69+'30._TMKK_önként'!I69+'31._Rendelő_önként'!I69</f>
        <v>0</v>
      </c>
      <c r="J69" s="41">
        <f>'26._Hivatal_önként'!O69+'27._TIK_önként'!J69+'28._Humán_önként'!J69+'29._Óvoda_önként'!J69+'30._TMKK_önként'!J69+'31._Rendelő_önként'!J69</f>
        <v>0</v>
      </c>
      <c r="K69" s="41">
        <f>'26._Hivatal_önként'!P69+'27._TIK_önként'!K69+'28._Humán_önként'!K69+'29._Óvoda_önként'!K69+'30._TMKK_önként'!K69+'31._Rendelő_önként'!K69</f>
        <v>0</v>
      </c>
      <c r="L69" s="41">
        <f>'26._Hivatal_önként'!Q69+'27._TIK_önként'!L69+'28._Humán_önként'!L69+'29._Óvoda_önként'!L69+'30._TMKK_önként'!L69+'31._Rendelő_önként'!L69</f>
        <v>0</v>
      </c>
      <c r="N69" s="17">
        <f>+C70-C49</f>
        <v>0</v>
      </c>
    </row>
    <row r="70" spans="1:14" ht="13.5" thickBot="1" x14ac:dyDescent="0.25">
      <c r="A70" s="62" t="s">
        <v>14</v>
      </c>
      <c r="B70" s="74" t="s">
        <v>175</v>
      </c>
      <c r="C70" s="171">
        <f>'26._Hivatal_önként'!H70+'27._TIK_önként'!C70+'28._Humán_önként'!C70+'29._Óvoda_önként'!C70+'30._TMKK_önként'!C70+'31._Rendelő_önként'!C70</f>
        <v>1971438299</v>
      </c>
      <c r="D70" s="170">
        <f>'26._Hivatal_önként'!I70+'27._TIK_önként'!D70+'28._Humán_önként'!D70+'29._Óvoda_önként'!D70+'30._TMKK_önként'!D70+'31._Rendelő_önként'!D70</f>
        <v>2005457799</v>
      </c>
      <c r="E70" s="772">
        <f>'26._Hivatal_önként'!J70+'27._TIK_önként'!E70+'28._Humán_önként'!E70+'29._Óvoda_önként'!E70+'30._TMKK_önként'!E70+'31._Rendelő_önként'!E70</f>
        <v>0</v>
      </c>
      <c r="F70" s="772">
        <f>'26._Hivatal_önként'!K70+'27._TIK_önként'!F70+'28._Humán_önként'!F70+'29._Óvoda_önként'!F70+'30._TMKK_önként'!F70+'31._Rendelő_önként'!F70</f>
        <v>0</v>
      </c>
      <c r="G70" s="772">
        <f>'26._Hivatal_önként'!L70+'27._TIK_önként'!G70+'28._Humán_önként'!G70+'29._Óvoda_önként'!G70+'30._TMKK_önként'!G70+'31._Rendelő_önként'!G70</f>
        <v>0</v>
      </c>
      <c r="H70" s="75">
        <f>+D70-C70</f>
        <v>34019500</v>
      </c>
      <c r="I70" s="307">
        <f>'26._Hivatal_önként'!N70+'27._TIK_önként'!I70+'28._Humán_önként'!I70+'29._Óvoda_önként'!I70+'30._TMKK_önként'!I70+'31._Rendelő_önként'!I70</f>
        <v>0</v>
      </c>
      <c r="J70" s="75">
        <f>'26._Hivatal_önként'!O70+'27._TIK_önként'!J70+'28._Humán_önként'!J70+'29._Óvoda_önként'!J70+'30._TMKK_önként'!J70+'31._Rendelő_önként'!J70</f>
        <v>0</v>
      </c>
      <c r="K70" s="75">
        <f>'26._Hivatal_önként'!P70+'27._TIK_önként'!K70+'28._Humán_önként'!K70+'29._Óvoda_önként'!K70+'30._TMKK_önként'!K70+'31._Rendelő_önként'!K70</f>
        <v>0</v>
      </c>
      <c r="L70" s="75">
        <f>'26._Hivatal_önként'!Q70+'27._TIK_önként'!L70+'28._Humán_önként'!L70+'29._Óvoda_önként'!L70+'30._TMKK_önként'!L70+'31._Rendelő_önként'!L70</f>
        <v>0</v>
      </c>
    </row>
    <row r="71" spans="1:14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4" ht="13.5" thickBot="1" x14ac:dyDescent="0.25">
      <c r="A72" s="76" t="s">
        <v>291</v>
      </c>
      <c r="B72" s="77"/>
      <c r="C72" s="173">
        <f>'26._Hivatal_önként'!H72+'27._TIK_önként'!C72+'28._Humán_önként'!C72+'29._Óvoda_önként'!C72+'30._TMKK_önként'!C72+'31._Rendelő_önként'!C72</f>
        <v>183</v>
      </c>
      <c r="D72" s="828">
        <f>'26._Hivatal_önként'!I72+'27._TIK_önként'!D72+'28._Humán_önként'!D72+'29._Óvoda_önként'!D72+'30._TMKK_önként'!D72+'31._Rendelő_önként'!D72</f>
        <v>183</v>
      </c>
      <c r="E72" s="701">
        <f>'26._Hivatal_önként'!J72+'27._TIK_önként'!E72+'28._Humán_önként'!E72+'29._Óvoda_önként'!E72+'30._TMKK_önként'!E72+'31._Rendelő_önként'!E72</f>
        <v>2</v>
      </c>
      <c r="F72" s="701">
        <f>'26._Hivatal_önként'!K72+'27._TIK_önként'!F72+'28._Humán_önként'!F72+'29._Óvoda_önként'!F72+'30._TMKK_önként'!F72+'31._Rendelő_önként'!F72</f>
        <v>2</v>
      </c>
      <c r="G72" s="701">
        <f>'26._Hivatal_önként'!L72+'27._TIK_önként'!G72+'28._Humán_önként'!G72+'29._Óvoda_önként'!G72+'30._TMKK_önként'!G72+'31._Rendelő_önként'!G72</f>
        <v>2</v>
      </c>
      <c r="H72" s="303">
        <f>+D72-C72</f>
        <v>0</v>
      </c>
      <c r="I72" s="303">
        <f>'26._Hivatal_önként'!N72+'27._TIK_önként'!I72+'28._Humán_önként'!I72+'29._Óvoda_önként'!I72+'30._TMKK_önként'!I72+'31._Rendelő_önként'!I72</f>
        <v>2</v>
      </c>
      <c r="J72" s="303">
        <f>'26._Hivatal_önként'!O72+'27._TIK_önként'!J72+'28._Humán_önként'!J72+'29._Óvoda_önként'!J72+'30._TMKK_önként'!J72+'31._Rendelő_önként'!J72</f>
        <v>2</v>
      </c>
      <c r="K72" s="303">
        <f>'26._Hivatal_önként'!P72+'27._TIK_önként'!K72+'28._Humán_önként'!K72+'29._Óvoda_önként'!K72+'30._TMKK_önként'!K72+'31._Rendelő_önként'!K72</f>
        <v>2</v>
      </c>
      <c r="L72" s="303">
        <f>'26._Hivatal_önként'!Q72+'27._TIK_önként'!L72+'28._Humán_önként'!L72+'29._Óvoda_önként'!L72+'30._TMKK_önként'!L72+'31._Rendelő_önként'!L72</f>
        <v>2</v>
      </c>
    </row>
    <row r="73" spans="1:14" x14ac:dyDescent="0.2">
      <c r="H73" s="280" t="s">
        <v>383</v>
      </c>
    </row>
  </sheetData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 verticalCentered="1"/>
  <pageMargins left="0.59055118110236227" right="0.39370078740157483" top="0.51181102362204722" bottom="0.15748031496062992" header="0.31496062992125984" footer="0.31496062992125984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view="pageBreakPreview" topLeftCell="A13" zoomScale="136" zoomScaleNormal="142" zoomScaleSheetLayoutView="136" workbookViewId="0">
      <selection activeCell="D30" sqref="D30"/>
    </sheetView>
  </sheetViews>
  <sheetFormatPr defaultColWidth="9.33203125" defaultRowHeight="12.75" x14ac:dyDescent="0.2"/>
  <cols>
    <col min="1" max="1" width="6.83203125" style="299" customWidth="1"/>
    <col min="2" max="2" width="51.1640625" style="18" customWidth="1"/>
    <col min="3" max="3" width="16.5" style="17" customWidth="1"/>
    <col min="4" max="4" width="14.6640625" style="17" customWidth="1"/>
    <col min="5" max="5" width="16.83203125" style="17" hidden="1" customWidth="1"/>
    <col min="6" max="6" width="16.1640625" style="17" hidden="1" customWidth="1"/>
    <col min="7" max="7" width="16.83203125" style="17" hidden="1" customWidth="1"/>
    <col min="8" max="8" width="15.6640625" style="17" customWidth="1"/>
    <col min="9" max="12" width="16.83203125" style="17" hidden="1" customWidth="1"/>
    <col min="13" max="13" width="47.1640625" style="17" customWidth="1"/>
    <col min="14" max="14" width="17.33203125" style="17" customWidth="1"/>
    <col min="15" max="15" width="15.1640625" style="17" customWidth="1"/>
    <col min="16" max="16" width="15.6640625" style="17" hidden="1" customWidth="1"/>
    <col min="17" max="17" width="15.5" style="17" hidden="1" customWidth="1"/>
    <col min="18" max="18" width="16.83203125" style="17" hidden="1" customWidth="1"/>
    <col min="19" max="19" width="14.6640625" style="17" customWidth="1"/>
    <col min="20" max="22" width="16.83203125" style="17" hidden="1" customWidth="1"/>
    <col min="23" max="23" width="16.83203125" style="198" hidden="1" customWidth="1"/>
    <col min="24" max="24" width="2.33203125" style="17" customWidth="1"/>
    <col min="25" max="26" width="2.83203125" style="1541" customWidth="1"/>
    <col min="27" max="16384" width="9.33203125" style="17"/>
  </cols>
  <sheetData>
    <row r="1" spans="1:26" ht="35.1" customHeight="1" x14ac:dyDescent="0.2">
      <c r="A1" s="1915" t="s">
        <v>246</v>
      </c>
      <c r="B1" s="1915"/>
      <c r="C1" s="1915"/>
      <c r="D1" s="1915"/>
      <c r="E1" s="1915"/>
      <c r="F1" s="1915"/>
      <c r="G1" s="1915"/>
      <c r="H1" s="1915"/>
      <c r="I1" s="1915"/>
      <c r="J1" s="1915"/>
      <c r="K1" s="1915"/>
      <c r="L1" s="1915"/>
      <c r="M1" s="1915"/>
      <c r="N1" s="1915"/>
      <c r="O1" s="1915"/>
      <c r="P1" s="1915"/>
      <c r="Q1" s="1915"/>
      <c r="R1" s="1915"/>
      <c r="S1" s="808"/>
      <c r="T1" s="94"/>
      <c r="U1" s="94"/>
      <c r="V1" s="94"/>
      <c r="W1" s="188"/>
      <c r="X1" s="94"/>
      <c r="Y1" s="1912" t="s">
        <v>824</v>
      </c>
      <c r="Z1" s="1912" t="s">
        <v>851</v>
      </c>
    </row>
    <row r="2" spans="1:26" ht="15" customHeight="1" x14ac:dyDescent="0.2">
      <c r="B2" s="17"/>
      <c r="W2" s="17"/>
      <c r="X2" s="94"/>
      <c r="Y2" s="1912"/>
      <c r="Z2" s="1912"/>
    </row>
    <row r="3" spans="1:26" ht="15" customHeight="1" thickBot="1" x14ac:dyDescent="0.25">
      <c r="A3" s="1907" t="s">
        <v>360</v>
      </c>
      <c r="B3" s="1907"/>
      <c r="C3" s="1907"/>
      <c r="D3" s="1907"/>
      <c r="E3" s="1907"/>
      <c r="F3" s="1907"/>
      <c r="G3" s="1907"/>
      <c r="H3" s="1907"/>
      <c r="I3" s="1907"/>
      <c r="J3" s="1907"/>
      <c r="K3" s="1907"/>
      <c r="L3" s="1907"/>
      <c r="M3" s="1907"/>
      <c r="N3" s="1907"/>
      <c r="O3" s="1907"/>
      <c r="P3" s="1907"/>
      <c r="Q3" s="1907"/>
      <c r="R3" s="1907"/>
      <c r="S3" s="1907"/>
      <c r="T3" s="1907"/>
      <c r="U3" s="1907"/>
      <c r="V3" s="1907"/>
      <c r="W3" s="1907"/>
      <c r="X3" s="94"/>
      <c r="Y3" s="1912"/>
      <c r="Z3" s="1912"/>
    </row>
    <row r="4" spans="1:26" ht="17.100000000000001" customHeight="1" thickBot="1" x14ac:dyDescent="0.25">
      <c r="A4" s="1913" t="s">
        <v>119</v>
      </c>
      <c r="B4" s="1903" t="s">
        <v>37</v>
      </c>
      <c r="C4" s="1904"/>
      <c r="D4" s="1904"/>
      <c r="E4" s="1904"/>
      <c r="F4" s="1904"/>
      <c r="G4" s="1904"/>
      <c r="H4" s="1904"/>
      <c r="I4" s="1904"/>
      <c r="J4" s="1904"/>
      <c r="K4" s="1904"/>
      <c r="L4" s="1905"/>
      <c r="M4" s="1903" t="s">
        <v>38</v>
      </c>
      <c r="N4" s="1904"/>
      <c r="O4" s="1904"/>
      <c r="P4" s="1904"/>
      <c r="Q4" s="1904"/>
      <c r="R4" s="1904"/>
      <c r="S4" s="1905"/>
      <c r="T4" s="849"/>
      <c r="U4" s="849"/>
      <c r="V4" s="849"/>
      <c r="W4" s="850"/>
      <c r="X4" s="122"/>
      <c r="Y4" s="1912"/>
      <c r="Z4" s="1912"/>
    </row>
    <row r="5" spans="1:26" s="21" customFormat="1" ht="68.25" customHeight="1" thickBot="1" x14ac:dyDescent="0.25">
      <c r="A5" s="1914"/>
      <c r="B5" s="19" t="s">
        <v>84</v>
      </c>
      <c r="C5" s="20" t="str">
        <f>'1. mell.bevétel_össz'!C9</f>
        <v>2024. évi eredeti előirányzat a
25/2023. (XII.14.) rendelet szerint</v>
      </c>
      <c r="D5" s="20" t="str">
        <f>'1. mell.bevétel_össz'!D9</f>
        <v>Módosított előirányzat a …./2024.  (VI…..)  rendelet szerint</v>
      </c>
      <c r="E5" s="20" t="str">
        <f>'1. mell.bevétel_össz'!E9</f>
        <v>Módosított előirányzat a …./2024. (IX…..)  rendelet szerint</v>
      </c>
      <c r="F5" s="20" t="str">
        <f>'1. mell.bevétel_össz'!F9</f>
        <v>Módosított előirányzat a .../2024. (XII…...)  rendelet szerint</v>
      </c>
      <c r="G5" s="20" t="str">
        <f>'1. mell.bevétel_össz'!G9</f>
        <v>Módosított előirányzat a …../2024. (II…..)  rendelet szerint</v>
      </c>
      <c r="H5" s="20" t="str">
        <f>'1. mell.bevétel_össz'!H9</f>
        <v>Változás a 25/2023. (XII.14.) rendelethez képest</v>
      </c>
      <c r="I5" s="19" t="str">
        <f>'1. mell.bevétel_össz'!I9</f>
        <v>2024. évi teljesítés              2024.06.30-ig</v>
      </c>
      <c r="J5" s="20" t="str">
        <f>'1. mell.bevétel_össz'!J9</f>
        <v>2024. évi teljesítés              2024.09.30-ig</v>
      </c>
      <c r="K5" s="20" t="str">
        <f>'1. mell.bevétel_össz'!K9</f>
        <v>2024. évi teljesítés              2024.12.31-ig</v>
      </c>
      <c r="L5" s="39" t="str">
        <f>'1. mell.bevétel_össz'!L9</f>
        <v>Teljesítés %-a</v>
      </c>
      <c r="M5" s="19" t="s">
        <v>84</v>
      </c>
      <c r="N5" s="735" t="str">
        <f>'1. mell.bevétel_össz'!C9</f>
        <v>2024. évi eredeti előirányzat a
25/2023. (XII.14.) rendelet szerint</v>
      </c>
      <c r="O5" s="20" t="str">
        <f>'1. mell.bevétel_össz'!D9</f>
        <v>Módosított előirányzat a …./2024.  (VI…..)  rendelet szerint</v>
      </c>
      <c r="P5" s="20" t="str">
        <f>'1. mell.bevétel_össz'!E9</f>
        <v>Módosított előirányzat a …./2024. (IX…..)  rendelet szerint</v>
      </c>
      <c r="Q5" s="20" t="str">
        <f>'1. mell.bevétel_össz'!F9</f>
        <v>Módosított előirányzat a .../2024. (XII…...)  rendelet szerint</v>
      </c>
      <c r="R5" s="20" t="str">
        <f>'1. mell.bevétel_össz'!G9</f>
        <v>Módosított előirányzat a …../2024. (II…..)  rendelet szerint</v>
      </c>
      <c r="S5" s="39" t="str">
        <f>'1. mell.bevétel_össz'!H9</f>
        <v>Változás a 25/2023. (XII.14.) rendelethez képest</v>
      </c>
      <c r="T5" s="293" t="str">
        <f>'1. mell.bevétel_össz'!I9</f>
        <v>2024. évi teljesítés              2024.06.30-ig</v>
      </c>
      <c r="U5" s="20" t="str">
        <f>'1. mell.bevétel_össz'!J9</f>
        <v>2024. évi teljesítés              2024.09.30-ig</v>
      </c>
      <c r="V5" s="20" t="str">
        <f>'1. mell.bevétel_össz'!K9</f>
        <v>2024. évi teljesítés              2024.12.31-ig</v>
      </c>
      <c r="W5" s="189" t="str">
        <f>'1. mell.bevétel_össz'!L9</f>
        <v>Teljesítés %-a</v>
      </c>
      <c r="X5" s="110"/>
      <c r="Y5" s="1912"/>
      <c r="Z5" s="1912"/>
    </row>
    <row r="6" spans="1:26" s="21" customFormat="1" ht="17.100000000000001" customHeight="1" thickBot="1" x14ac:dyDescent="0.25">
      <c r="A6" s="1534" t="s">
        <v>296</v>
      </c>
      <c r="B6" s="50" t="s">
        <v>297</v>
      </c>
      <c r="C6" s="51" t="s">
        <v>298</v>
      </c>
      <c r="D6" s="51" t="s">
        <v>299</v>
      </c>
      <c r="E6" s="51" t="s">
        <v>299</v>
      </c>
      <c r="F6" s="51" t="s">
        <v>299</v>
      </c>
      <c r="G6" s="51" t="s">
        <v>300</v>
      </c>
      <c r="H6" s="52" t="s">
        <v>300</v>
      </c>
      <c r="I6" s="294" t="s">
        <v>298</v>
      </c>
      <c r="J6" s="97" t="s">
        <v>298</v>
      </c>
      <c r="K6" s="97" t="s">
        <v>298</v>
      </c>
      <c r="L6" s="190" t="s">
        <v>298</v>
      </c>
      <c r="M6" s="96" t="s">
        <v>386</v>
      </c>
      <c r="N6" s="1045" t="s">
        <v>422</v>
      </c>
      <c r="O6" s="97" t="s">
        <v>880</v>
      </c>
      <c r="P6" s="97" t="s">
        <v>381</v>
      </c>
      <c r="Q6" s="97" t="s">
        <v>381</v>
      </c>
      <c r="R6" s="846" t="s">
        <v>387</v>
      </c>
      <c r="S6" s="1439" t="s">
        <v>381</v>
      </c>
      <c r="T6" s="294" t="s">
        <v>300</v>
      </c>
      <c r="U6" s="97" t="s">
        <v>300</v>
      </c>
      <c r="V6" s="97" t="s">
        <v>300</v>
      </c>
      <c r="W6" s="190" t="s">
        <v>300</v>
      </c>
      <c r="X6" s="22"/>
      <c r="Y6" s="1912"/>
      <c r="Z6" s="1912"/>
    </row>
    <row r="7" spans="1:26" ht="17.100000000000001" customHeight="1" x14ac:dyDescent="0.2">
      <c r="A7" s="681" t="s">
        <v>12</v>
      </c>
      <c r="B7" s="23" t="s">
        <v>247</v>
      </c>
      <c r="C7" s="98">
        <f>'1. mell.bevétel_össz'!C25</f>
        <v>0</v>
      </c>
      <c r="D7" s="98">
        <f>'1. mell.bevétel_össz'!D25</f>
        <v>0</v>
      </c>
      <c r="E7" s="98">
        <f>'1. mell.bevétel_össz'!E25</f>
        <v>0</v>
      </c>
      <c r="F7" s="98">
        <f>'1. mell.bevétel_össz'!F25</f>
        <v>0</v>
      </c>
      <c r="G7" s="98">
        <f>'1. mell.bevétel_össz'!G25</f>
        <v>0</v>
      </c>
      <c r="H7" s="295">
        <f>+D7-C7</f>
        <v>0</v>
      </c>
      <c r="I7" s="146">
        <f>'1. mell.bevétel_össz'!I25</f>
        <v>0</v>
      </c>
      <c r="J7" s="98">
        <f>'1. mell.bevétel_össz'!J25</f>
        <v>0</v>
      </c>
      <c r="K7" s="98">
        <f>'1. mell.bevétel_össz'!K25</f>
        <v>0</v>
      </c>
      <c r="L7" s="99"/>
      <c r="M7" s="23" t="s">
        <v>118</v>
      </c>
      <c r="N7" s="764">
        <f>'1.mell.kiadás_össz'!C30</f>
        <v>191727185</v>
      </c>
      <c r="O7" s="98">
        <f>'1.mell.kiadás_össz'!D30</f>
        <v>260831331</v>
      </c>
      <c r="P7" s="98">
        <f>'1.mell.kiadás_össz'!E30</f>
        <v>69104146</v>
      </c>
      <c r="Q7" s="98">
        <f>'1.mell.kiadás_össz'!F30</f>
        <v>0</v>
      </c>
      <c r="R7" s="98">
        <f>'1.mell.kiadás_össz'!G30</f>
        <v>0</v>
      </c>
      <c r="S7" s="1440">
        <f>+O7-N7</f>
        <v>69104146</v>
      </c>
      <c r="T7" s="295">
        <f>'1.mell.kiadás_össz'!I30</f>
        <v>0</v>
      </c>
      <c r="U7" s="98">
        <f>'1.mell.kiadás_össz'!J30</f>
        <v>0</v>
      </c>
      <c r="V7" s="98">
        <f>'1.mell.kiadás_össz'!K30</f>
        <v>0</v>
      </c>
      <c r="W7" s="191">
        <f t="shared" ref="W7:W27" si="0">T7/O7*100</f>
        <v>0</v>
      </c>
      <c r="X7" s="111"/>
      <c r="Y7" s="1912"/>
      <c r="Z7" s="1912"/>
    </row>
    <row r="8" spans="1:26" ht="17.100000000000001" customHeight="1" x14ac:dyDescent="0.2">
      <c r="A8" s="546" t="s">
        <v>90</v>
      </c>
      <c r="B8" s="1441" t="s">
        <v>336</v>
      </c>
      <c r="C8" s="462">
        <f>'1. mell.bevétel_össz'!C30</f>
        <v>0</v>
      </c>
      <c r="D8" s="462">
        <f>'1. mell.bevétel_össz'!D30</f>
        <v>0</v>
      </c>
      <c r="E8" s="462">
        <f>'1. mell.bevétel_össz'!E30</f>
        <v>0</v>
      </c>
      <c r="F8" s="462">
        <f>'1. mell.bevétel_össz'!F30</f>
        <v>0</v>
      </c>
      <c r="G8" s="462">
        <f>'1. mell.bevétel_össz'!G30</f>
        <v>0</v>
      </c>
      <c r="H8" s="472">
        <f t="shared" ref="H8:H31" si="1">+D8-C8</f>
        <v>0</v>
      </c>
      <c r="I8" s="1442">
        <f>'1. mell.bevétel_össz'!I30</f>
        <v>0</v>
      </c>
      <c r="J8" s="462">
        <f>'1. mell.bevétel_össz'!J30</f>
        <v>0</v>
      </c>
      <c r="K8" s="462">
        <f>'1. mell.bevétel_össz'!K30</f>
        <v>0</v>
      </c>
      <c r="L8" s="463"/>
      <c r="M8" s="1441" t="s">
        <v>339</v>
      </c>
      <c r="N8" s="101">
        <f>'1.mell.kiadás_össz'!C31</f>
        <v>50667185</v>
      </c>
      <c r="O8" s="462">
        <f>'1.mell.kiadás_össz'!D31</f>
        <v>50667185</v>
      </c>
      <c r="P8" s="462">
        <f>'1.mell.kiadás_össz'!E31</f>
        <v>0</v>
      </c>
      <c r="Q8" s="462">
        <f>'1.mell.kiadás_össz'!F31</f>
        <v>0</v>
      </c>
      <c r="R8" s="462">
        <f>'1.mell.kiadás_össz'!G31</f>
        <v>0</v>
      </c>
      <c r="S8" s="676">
        <f t="shared" ref="S8:S29" si="2">+O8-N8</f>
        <v>0</v>
      </c>
      <c r="T8" s="472">
        <f>'1.mell.kiadás_össz'!I31</f>
        <v>0</v>
      </c>
      <c r="U8" s="462">
        <f>'1.mell.kiadás_össz'!J31</f>
        <v>0</v>
      </c>
      <c r="V8" s="462">
        <f>'1.mell.kiadás_össz'!K31</f>
        <v>0</v>
      </c>
      <c r="W8" s="686">
        <f t="shared" si="0"/>
        <v>0</v>
      </c>
      <c r="X8" s="111"/>
      <c r="Y8" s="1912"/>
      <c r="Z8" s="1912"/>
    </row>
    <row r="9" spans="1:26" ht="17.100000000000001" customHeight="1" x14ac:dyDescent="0.2">
      <c r="A9" s="546" t="s">
        <v>13</v>
      </c>
      <c r="B9" s="1443" t="s">
        <v>248</v>
      </c>
      <c r="C9" s="462">
        <f>'1. mell.bevétel_össz'!C53</f>
        <v>93214000</v>
      </c>
      <c r="D9" s="462">
        <f>'1. mell.bevétel_össz'!D53</f>
        <v>93214000</v>
      </c>
      <c r="E9" s="462">
        <f>'1. mell.bevétel_össz'!E53</f>
        <v>0</v>
      </c>
      <c r="F9" s="462">
        <f>'1. mell.bevétel_össz'!F53</f>
        <v>0</v>
      </c>
      <c r="G9" s="462">
        <f>'1. mell.bevétel_össz'!G53</f>
        <v>0</v>
      </c>
      <c r="H9" s="472">
        <f t="shared" si="1"/>
        <v>0</v>
      </c>
      <c r="I9" s="1442">
        <f>'1. mell.bevétel_össz'!I53</f>
        <v>0</v>
      </c>
      <c r="J9" s="462">
        <f>'1. mell.bevétel_össz'!J53</f>
        <v>0</v>
      </c>
      <c r="K9" s="462">
        <f>'1. mell.bevétel_össz'!K53</f>
        <v>0</v>
      </c>
      <c r="L9" s="463"/>
      <c r="M9" s="1443" t="s">
        <v>2</v>
      </c>
      <c r="N9" s="101">
        <f>'1.mell.kiadás_össz'!C32</f>
        <v>603374915</v>
      </c>
      <c r="O9" s="462">
        <f>'1.mell.kiadás_össz'!D32</f>
        <v>608259081</v>
      </c>
      <c r="P9" s="462">
        <f>'1.mell.kiadás_össz'!E32</f>
        <v>4884166</v>
      </c>
      <c r="Q9" s="462">
        <f>'1.mell.kiadás_össz'!F32</f>
        <v>0</v>
      </c>
      <c r="R9" s="462">
        <f>'1.mell.kiadás_össz'!G32</f>
        <v>0</v>
      </c>
      <c r="S9" s="676">
        <f t="shared" si="2"/>
        <v>4884166</v>
      </c>
      <c r="T9" s="472">
        <f>'1.mell.kiadás_össz'!I32</f>
        <v>0</v>
      </c>
      <c r="U9" s="462">
        <f>'1.mell.kiadás_össz'!J32</f>
        <v>0</v>
      </c>
      <c r="V9" s="462">
        <f>'1.mell.kiadás_össz'!K32</f>
        <v>0</v>
      </c>
      <c r="W9" s="686">
        <f t="shared" si="0"/>
        <v>0</v>
      </c>
      <c r="X9" s="111"/>
      <c r="Y9" s="1912"/>
      <c r="Z9" s="1912"/>
    </row>
    <row r="10" spans="1:26" ht="17.100000000000001" customHeight="1" x14ac:dyDescent="0.2">
      <c r="A10" s="682" t="s">
        <v>14</v>
      </c>
      <c r="B10" s="1443" t="s">
        <v>249</v>
      </c>
      <c r="C10" s="462">
        <f>'1. mell.bevétel_össz'!C63</f>
        <v>48818200</v>
      </c>
      <c r="D10" s="462">
        <f>'1. mell.bevétel_össz'!D63</f>
        <v>48818200</v>
      </c>
      <c r="E10" s="462">
        <f>'1. mell.bevétel_össz'!E63</f>
        <v>0</v>
      </c>
      <c r="F10" s="462">
        <f>'1. mell.bevétel_össz'!F63</f>
        <v>0</v>
      </c>
      <c r="G10" s="462">
        <f>'1. mell.bevétel_össz'!G63</f>
        <v>0</v>
      </c>
      <c r="H10" s="472">
        <f t="shared" si="1"/>
        <v>0</v>
      </c>
      <c r="I10" s="1442">
        <f>'1. mell.bevétel_össz'!I63</f>
        <v>0</v>
      </c>
      <c r="J10" s="462">
        <f>'1. mell.bevétel_össz'!J63</f>
        <v>0</v>
      </c>
      <c r="K10" s="462">
        <f>'1. mell.bevétel_össz'!K63</f>
        <v>0</v>
      </c>
      <c r="L10" s="463"/>
      <c r="M10" s="1441" t="s">
        <v>338</v>
      </c>
      <c r="N10" s="101">
        <f>'1.mell.kiadás_össz'!C33</f>
        <v>169374287</v>
      </c>
      <c r="O10" s="462">
        <f>'1.mell.kiadás_össz'!D33</f>
        <v>169374287</v>
      </c>
      <c r="P10" s="462">
        <f>'1.mell.kiadás_össz'!E33</f>
        <v>0</v>
      </c>
      <c r="Q10" s="462">
        <f>'1.mell.kiadás_össz'!F33</f>
        <v>0</v>
      </c>
      <c r="R10" s="462">
        <f>'1.mell.kiadás_össz'!G33</f>
        <v>0</v>
      </c>
      <c r="S10" s="676">
        <f t="shared" si="2"/>
        <v>0</v>
      </c>
      <c r="T10" s="472">
        <f>'1.mell.kiadás_össz'!I33</f>
        <v>0</v>
      </c>
      <c r="U10" s="462">
        <f>'1.mell.kiadás_össz'!J33</f>
        <v>0</v>
      </c>
      <c r="V10" s="462">
        <f>'1.mell.kiadás_össz'!K33</f>
        <v>0</v>
      </c>
      <c r="W10" s="686">
        <f t="shared" si="0"/>
        <v>0</v>
      </c>
      <c r="X10" s="111"/>
      <c r="Y10" s="1912"/>
      <c r="Z10" s="1912"/>
    </row>
    <row r="11" spans="1:26" ht="17.100000000000001" customHeight="1" x14ac:dyDescent="0.2">
      <c r="A11" s="546" t="s">
        <v>97</v>
      </c>
      <c r="B11" s="1441" t="s">
        <v>337</v>
      </c>
      <c r="C11" s="462">
        <f>'1. mell.bevétel_össz'!C66</f>
        <v>0</v>
      </c>
      <c r="D11" s="462">
        <f>'1. mell.bevétel_össz'!D66</f>
        <v>0</v>
      </c>
      <c r="E11" s="462">
        <f>'1. mell.bevétel_össz'!E66</f>
        <v>0</v>
      </c>
      <c r="F11" s="462">
        <f>'1. mell.bevétel_össz'!F66</f>
        <v>0</v>
      </c>
      <c r="G11" s="462">
        <f>'1. mell.bevétel_össz'!G66</f>
        <v>0</v>
      </c>
      <c r="H11" s="472">
        <f t="shared" si="1"/>
        <v>0</v>
      </c>
      <c r="I11" s="1442">
        <f>'1. mell.bevétel_össz'!I66</f>
        <v>0</v>
      </c>
      <c r="J11" s="462">
        <f>'1. mell.bevétel_össz'!J66</f>
        <v>0</v>
      </c>
      <c r="K11" s="462">
        <f>'1. mell.bevétel_össz'!K66</f>
        <v>0</v>
      </c>
      <c r="L11" s="463"/>
      <c r="M11" s="1443" t="s">
        <v>267</v>
      </c>
      <c r="N11" s="101">
        <f>'1.mell.kiadás_össz'!C34</f>
        <v>290613000</v>
      </c>
      <c r="O11" s="462">
        <f>'1.mell.kiadás_össz'!D34</f>
        <v>418613000</v>
      </c>
      <c r="P11" s="462">
        <f>'1.mell.kiadás_össz'!E34</f>
        <v>128000000</v>
      </c>
      <c r="Q11" s="462">
        <f>'1.mell.kiadás_össz'!F34</f>
        <v>0</v>
      </c>
      <c r="R11" s="462">
        <f>'1.mell.kiadás_össz'!G34</f>
        <v>0</v>
      </c>
      <c r="S11" s="676">
        <f t="shared" si="2"/>
        <v>128000000</v>
      </c>
      <c r="T11" s="472">
        <f>'1.mell.kiadás_össz'!I34</f>
        <v>0</v>
      </c>
      <c r="U11" s="462">
        <f>'1.mell.kiadás_össz'!J34</f>
        <v>0</v>
      </c>
      <c r="V11" s="462">
        <f>'1.mell.kiadás_össz'!K34</f>
        <v>0</v>
      </c>
      <c r="W11" s="686">
        <f t="shared" si="0"/>
        <v>0</v>
      </c>
      <c r="X11" s="111"/>
      <c r="Y11" s="1912"/>
      <c r="Z11" s="1912"/>
    </row>
    <row r="12" spans="1:26" ht="17.100000000000001" customHeight="1" x14ac:dyDescent="0.2">
      <c r="A12" s="546" t="s">
        <v>15</v>
      </c>
      <c r="B12" s="1443" t="s">
        <v>250</v>
      </c>
      <c r="C12" s="101"/>
      <c r="D12" s="462"/>
      <c r="E12" s="462"/>
      <c r="F12" s="462"/>
      <c r="G12" s="462"/>
      <c r="H12" s="472">
        <f t="shared" si="1"/>
        <v>0</v>
      </c>
      <c r="I12" s="1442"/>
      <c r="J12" s="462"/>
      <c r="K12" s="462"/>
      <c r="L12" s="463"/>
      <c r="M12" s="1444"/>
      <c r="N12" s="101"/>
      <c r="O12" s="462"/>
      <c r="P12" s="462"/>
      <c r="Q12" s="462"/>
      <c r="R12" s="462"/>
      <c r="S12" s="676">
        <f t="shared" si="2"/>
        <v>0</v>
      </c>
      <c r="T12" s="472"/>
      <c r="U12" s="462"/>
      <c r="V12" s="462"/>
      <c r="W12" s="686" t="e">
        <f t="shared" si="0"/>
        <v>#DIV/0!</v>
      </c>
      <c r="X12" s="111"/>
      <c r="Y12" s="1912"/>
      <c r="Z12" s="1912"/>
    </row>
    <row r="13" spans="1:26" ht="17.100000000000001" customHeight="1" x14ac:dyDescent="0.2">
      <c r="A13" s="682" t="s">
        <v>16</v>
      </c>
      <c r="B13" s="1444"/>
      <c r="C13" s="462"/>
      <c r="D13" s="462"/>
      <c r="E13" s="462"/>
      <c r="F13" s="462"/>
      <c r="G13" s="462"/>
      <c r="H13" s="472">
        <f t="shared" si="1"/>
        <v>0</v>
      </c>
      <c r="I13" s="1442"/>
      <c r="J13" s="462"/>
      <c r="K13" s="462"/>
      <c r="L13" s="463"/>
      <c r="M13" s="1444"/>
      <c r="N13" s="101"/>
      <c r="O13" s="462"/>
      <c r="P13" s="462"/>
      <c r="Q13" s="462"/>
      <c r="R13" s="462"/>
      <c r="S13" s="676">
        <f t="shared" si="2"/>
        <v>0</v>
      </c>
      <c r="T13" s="472"/>
      <c r="U13" s="462"/>
      <c r="V13" s="462"/>
      <c r="W13" s="686" t="e">
        <f t="shared" si="0"/>
        <v>#DIV/0!</v>
      </c>
      <c r="X13" s="111"/>
      <c r="Y13" s="1912"/>
      <c r="Z13" s="1912"/>
    </row>
    <row r="14" spans="1:26" ht="17.100000000000001" customHeight="1" x14ac:dyDescent="0.2">
      <c r="A14" s="682" t="s">
        <v>17</v>
      </c>
      <c r="B14" s="1444"/>
      <c r="C14" s="462"/>
      <c r="D14" s="462"/>
      <c r="E14" s="462"/>
      <c r="F14" s="462"/>
      <c r="G14" s="462"/>
      <c r="H14" s="472">
        <f t="shared" si="1"/>
        <v>0</v>
      </c>
      <c r="I14" s="1442"/>
      <c r="J14" s="462"/>
      <c r="K14" s="462"/>
      <c r="L14" s="463"/>
      <c r="M14" s="1444"/>
      <c r="N14" s="101"/>
      <c r="O14" s="462"/>
      <c r="P14" s="462"/>
      <c r="Q14" s="462"/>
      <c r="R14" s="462"/>
      <c r="S14" s="676">
        <f t="shared" si="2"/>
        <v>0</v>
      </c>
      <c r="T14" s="472"/>
      <c r="U14" s="462"/>
      <c r="V14" s="462"/>
      <c r="W14" s="686" t="e">
        <f t="shared" si="0"/>
        <v>#DIV/0!</v>
      </c>
      <c r="X14" s="111"/>
      <c r="Y14" s="1912"/>
      <c r="Z14" s="1912"/>
    </row>
    <row r="15" spans="1:26" ht="17.100000000000001" customHeight="1" x14ac:dyDescent="0.2">
      <c r="A15" s="682" t="s">
        <v>18</v>
      </c>
      <c r="B15" s="1444"/>
      <c r="C15" s="101"/>
      <c r="D15" s="462"/>
      <c r="E15" s="462"/>
      <c r="F15" s="462"/>
      <c r="G15" s="462"/>
      <c r="H15" s="472">
        <f t="shared" si="1"/>
        <v>0</v>
      </c>
      <c r="I15" s="1442"/>
      <c r="J15" s="462"/>
      <c r="K15" s="462"/>
      <c r="L15" s="463"/>
      <c r="M15" s="1444"/>
      <c r="N15" s="101"/>
      <c r="O15" s="462"/>
      <c r="P15" s="462"/>
      <c r="Q15" s="462"/>
      <c r="R15" s="462"/>
      <c r="S15" s="676">
        <f t="shared" si="2"/>
        <v>0</v>
      </c>
      <c r="T15" s="472"/>
      <c r="U15" s="462"/>
      <c r="V15" s="462"/>
      <c r="W15" s="686" t="e">
        <f t="shared" si="0"/>
        <v>#DIV/0!</v>
      </c>
      <c r="X15" s="111"/>
      <c r="Y15" s="1912"/>
      <c r="Z15" s="1912"/>
    </row>
    <row r="16" spans="1:26" ht="17.100000000000001" customHeight="1" x14ac:dyDescent="0.2">
      <c r="A16" s="682" t="s">
        <v>19</v>
      </c>
      <c r="B16" s="1444"/>
      <c r="C16" s="101"/>
      <c r="D16" s="462"/>
      <c r="E16" s="462"/>
      <c r="F16" s="462"/>
      <c r="G16" s="462"/>
      <c r="H16" s="472">
        <f t="shared" si="1"/>
        <v>0</v>
      </c>
      <c r="I16" s="1442"/>
      <c r="J16" s="462"/>
      <c r="K16" s="462"/>
      <c r="L16" s="463"/>
      <c r="M16" s="1444"/>
      <c r="N16" s="101"/>
      <c r="O16" s="462"/>
      <c r="P16" s="462"/>
      <c r="Q16" s="462"/>
      <c r="R16" s="462"/>
      <c r="S16" s="676">
        <f t="shared" si="2"/>
        <v>0</v>
      </c>
      <c r="T16" s="472"/>
      <c r="U16" s="462"/>
      <c r="V16" s="462"/>
      <c r="W16" s="686" t="e">
        <f t="shared" si="0"/>
        <v>#DIV/0!</v>
      </c>
      <c r="X16" s="111"/>
      <c r="Y16" s="1912"/>
      <c r="Z16" s="1912"/>
    </row>
    <row r="17" spans="1:30" ht="17.100000000000001" customHeight="1" thickBot="1" x14ac:dyDescent="0.25">
      <c r="A17" s="682" t="s">
        <v>20</v>
      </c>
      <c r="B17" s="105"/>
      <c r="C17" s="106"/>
      <c r="D17" s="151"/>
      <c r="E17" s="151"/>
      <c r="F17" s="151"/>
      <c r="G17" s="151"/>
      <c r="H17" s="328">
        <f t="shared" si="1"/>
        <v>0</v>
      </c>
      <c r="I17" s="152"/>
      <c r="J17" s="151"/>
      <c r="K17" s="151"/>
      <c r="L17" s="60"/>
      <c r="M17" s="204"/>
      <c r="N17" s="106"/>
      <c r="O17" s="151"/>
      <c r="P17" s="151"/>
      <c r="Q17" s="151"/>
      <c r="R17" s="151"/>
      <c r="S17" s="309">
        <f t="shared" si="2"/>
        <v>0</v>
      </c>
      <c r="T17" s="328"/>
      <c r="U17" s="151"/>
      <c r="V17" s="151"/>
      <c r="W17" s="201" t="e">
        <f t="shared" si="0"/>
        <v>#DIV/0!</v>
      </c>
      <c r="X17" s="111"/>
      <c r="Y17" s="1912"/>
      <c r="Z17" s="1912"/>
    </row>
    <row r="18" spans="1:30" ht="17.100000000000001" customHeight="1" thickBot="1" x14ac:dyDescent="0.25">
      <c r="A18" s="683" t="s">
        <v>21</v>
      </c>
      <c r="B18" s="24" t="s">
        <v>331</v>
      </c>
      <c r="C18" s="103">
        <f>+C7+C9+C10+C12+C13+C14+C15+C16+C17</f>
        <v>142032200</v>
      </c>
      <c r="D18" s="103">
        <f>+D7+D9+D10+D12+D13+D14+D15+D16+D17</f>
        <v>142032200</v>
      </c>
      <c r="E18" s="103">
        <f>+E7+E9+E10+E12+E13+E14+E15+E16+E17</f>
        <v>0</v>
      </c>
      <c r="F18" s="103">
        <f>+F7+F9+F10+F12+F13+F14+F15+F16+F17</f>
        <v>0</v>
      </c>
      <c r="G18" s="103">
        <f>+G7+G9+G10+G12+G13+G14+G15+G16+G17</f>
        <v>0</v>
      </c>
      <c r="H18" s="163">
        <f t="shared" si="1"/>
        <v>0</v>
      </c>
      <c r="I18" s="147">
        <f>+I7+I9+I10+I12+I13+I14+I15+I16+I17</f>
        <v>0</v>
      </c>
      <c r="J18" s="103">
        <f>+J7+J9+J10+J12+J13+J14+J15+J16+J17</f>
        <v>0</v>
      </c>
      <c r="K18" s="103">
        <f>+K7+K9+K10+K12+K13+K14+K15+K16+K17</f>
        <v>0</v>
      </c>
      <c r="L18" s="55"/>
      <c r="M18" s="24" t="s">
        <v>332</v>
      </c>
      <c r="N18" s="762">
        <f>+N7+N9+N11+N12+N13+N14+N15+N16+N17</f>
        <v>1085715100</v>
      </c>
      <c r="O18" s="103">
        <f>+O7+O9+O11+O12+O13+O14+O15+O16+O17</f>
        <v>1287703412</v>
      </c>
      <c r="P18" s="103">
        <f t="shared" ref="P18:V18" si="3">+P7+P9+P11+P12+P13+P14+P15+P16+P17</f>
        <v>201988312</v>
      </c>
      <c r="Q18" s="103">
        <f t="shared" si="3"/>
        <v>0</v>
      </c>
      <c r="R18" s="103">
        <f t="shared" si="3"/>
        <v>0</v>
      </c>
      <c r="S18" s="55">
        <f t="shared" si="2"/>
        <v>201988312</v>
      </c>
      <c r="T18" s="163">
        <f t="shared" si="3"/>
        <v>0</v>
      </c>
      <c r="U18" s="103">
        <f t="shared" si="3"/>
        <v>0</v>
      </c>
      <c r="V18" s="103">
        <f t="shared" si="3"/>
        <v>0</v>
      </c>
      <c r="W18" s="194">
        <f t="shared" si="0"/>
        <v>0</v>
      </c>
      <c r="X18" s="112"/>
      <c r="Y18" s="1912"/>
      <c r="Z18" s="1912"/>
    </row>
    <row r="19" spans="1:30" ht="17.100000000000001" customHeight="1" x14ac:dyDescent="0.2">
      <c r="A19" s="684" t="s">
        <v>22</v>
      </c>
      <c r="B19" s="25" t="s">
        <v>333</v>
      </c>
      <c r="C19" s="121">
        <f>+C20+C21+C22</f>
        <v>421237092</v>
      </c>
      <c r="D19" s="121">
        <f>+D20+D21+D22</f>
        <v>496142767</v>
      </c>
      <c r="E19" s="121">
        <f>+E20+E21+E22</f>
        <v>0</v>
      </c>
      <c r="F19" s="121">
        <f>+F20+F21+F22</f>
        <v>0</v>
      </c>
      <c r="G19" s="121">
        <f>+G20+G21+G22</f>
        <v>0</v>
      </c>
      <c r="H19" s="818">
        <f t="shared" si="1"/>
        <v>74905675</v>
      </c>
      <c r="I19" s="154">
        <f>+I20+I21+I22</f>
        <v>0</v>
      </c>
      <c r="J19" s="121">
        <f>+J20+J21+J22</f>
        <v>0</v>
      </c>
      <c r="K19" s="121">
        <f>+K20+K21+K22</f>
        <v>0</v>
      </c>
      <c r="L19" s="153"/>
      <c r="M19" s="1445" t="s">
        <v>3</v>
      </c>
      <c r="N19" s="1451"/>
      <c r="O19" s="785"/>
      <c r="P19" s="785"/>
      <c r="Q19" s="785"/>
      <c r="R19" s="785"/>
      <c r="S19" s="1446">
        <f t="shared" si="2"/>
        <v>0</v>
      </c>
      <c r="T19" s="329"/>
      <c r="U19" s="156"/>
      <c r="V19" s="156"/>
      <c r="W19" s="202" t="e">
        <f t="shared" si="0"/>
        <v>#DIV/0!</v>
      </c>
      <c r="X19" s="113"/>
      <c r="Y19" s="1912"/>
      <c r="Z19" s="1912"/>
    </row>
    <row r="20" spans="1:30" ht="17.100000000000001" customHeight="1" x14ac:dyDescent="0.2">
      <c r="A20" s="685" t="s">
        <v>23</v>
      </c>
      <c r="B20" s="1447" t="s">
        <v>122</v>
      </c>
      <c r="C20" s="471">
        <f>'1. mell.bevétel_össz'!C78</f>
        <v>421237092</v>
      </c>
      <c r="D20" s="471">
        <f>'1. mell.bevétel_össz'!D78</f>
        <v>496142767</v>
      </c>
      <c r="E20" s="471">
        <f>'1. mell.bevétel_össz'!E78</f>
        <v>0</v>
      </c>
      <c r="F20" s="471">
        <f>'1. mell.bevétel_össz'!F78</f>
        <v>0</v>
      </c>
      <c r="G20" s="471">
        <f>'1. mell.bevétel_össz'!G78</f>
        <v>0</v>
      </c>
      <c r="H20" s="454">
        <f t="shared" si="1"/>
        <v>74905675</v>
      </c>
      <c r="I20" s="1448">
        <f>'1. mell.bevétel_össz'!I78</f>
        <v>0</v>
      </c>
      <c r="J20" s="471">
        <f>'1. mell.bevétel_össz'!J78</f>
        <v>0</v>
      </c>
      <c r="K20" s="471">
        <f>'1. mell.bevétel_össz'!K78</f>
        <v>0</v>
      </c>
      <c r="L20" s="455"/>
      <c r="M20" s="1447" t="s">
        <v>115</v>
      </c>
      <c r="N20" s="129">
        <f>'1.mell.kiadás_össz'!C43</f>
        <v>0</v>
      </c>
      <c r="O20" s="471">
        <f>'1.mell.kiadás_össz'!D43</f>
        <v>0</v>
      </c>
      <c r="P20" s="471">
        <f>'1.mell.kiadás_össz'!E43</f>
        <v>0</v>
      </c>
      <c r="Q20" s="471">
        <f>'1.mell.kiadás_össz'!F43</f>
        <v>0</v>
      </c>
      <c r="R20" s="471">
        <f>'1.mell.kiadás_össz'!G43</f>
        <v>0</v>
      </c>
      <c r="S20" s="679">
        <f t="shared" si="2"/>
        <v>0</v>
      </c>
      <c r="T20" s="454">
        <f>'1.mell.kiadás_össz'!I43</f>
        <v>0</v>
      </c>
      <c r="U20" s="471">
        <f>'1.mell.kiadás_össz'!J43</f>
        <v>0</v>
      </c>
      <c r="V20" s="471">
        <f>'1.mell.kiadás_össz'!K43</f>
        <v>0</v>
      </c>
      <c r="W20" s="533" t="e">
        <f t="shared" si="0"/>
        <v>#DIV/0!</v>
      </c>
      <c r="X20" s="113"/>
      <c r="Y20" s="1912"/>
      <c r="Z20" s="1912"/>
    </row>
    <row r="21" spans="1:30" ht="17.100000000000001" customHeight="1" x14ac:dyDescent="0.2">
      <c r="A21" s="684" t="s">
        <v>24</v>
      </c>
      <c r="B21" s="1447" t="s">
        <v>520</v>
      </c>
      <c r="C21" s="471"/>
      <c r="D21" s="471"/>
      <c r="E21" s="471"/>
      <c r="F21" s="471"/>
      <c r="G21" s="471"/>
      <c r="H21" s="454">
        <f t="shared" si="1"/>
        <v>0</v>
      </c>
      <c r="I21" s="1448">
        <f>'1. mell.bevétel_össz'!I75</f>
        <v>0</v>
      </c>
      <c r="J21" s="471">
        <f>'1. mell.bevétel_össz'!J75</f>
        <v>0</v>
      </c>
      <c r="K21" s="471">
        <f>'1. mell.bevétel_össz'!K75</f>
        <v>0</v>
      </c>
      <c r="L21" s="455"/>
      <c r="M21" s="1447" t="s">
        <v>114</v>
      </c>
      <c r="N21" s="129">
        <f>'1.mell.kiadás_össz'!C41</f>
        <v>0</v>
      </c>
      <c r="O21" s="471">
        <f>'1.mell.kiadás_össz'!D41</f>
        <v>0</v>
      </c>
      <c r="P21" s="471">
        <f>'1.mell.kiadás_össz'!E41</f>
        <v>0</v>
      </c>
      <c r="Q21" s="471">
        <f>'1.mell.kiadás_össz'!F41</f>
        <v>0</v>
      </c>
      <c r="R21" s="471">
        <f>'1.mell.kiadás_össz'!G41</f>
        <v>0</v>
      </c>
      <c r="S21" s="679">
        <f t="shared" si="2"/>
        <v>0</v>
      </c>
      <c r="T21" s="454">
        <f>'1.mell.kiadás_össz'!I41</f>
        <v>0</v>
      </c>
      <c r="U21" s="471">
        <f>'1.mell.kiadás_össz'!J41</f>
        <v>0</v>
      </c>
      <c r="V21" s="471">
        <f>'1.mell.kiadás_össz'!K41</f>
        <v>0</v>
      </c>
      <c r="W21" s="533" t="e">
        <f t="shared" si="0"/>
        <v>#DIV/0!</v>
      </c>
      <c r="X21" s="113"/>
      <c r="Y21" s="1912"/>
      <c r="Z21" s="1912"/>
    </row>
    <row r="22" spans="1:30" ht="17.100000000000001" customHeight="1" x14ac:dyDescent="0.2">
      <c r="A22" s="685" t="s">
        <v>25</v>
      </c>
      <c r="B22" s="1447" t="s">
        <v>123</v>
      </c>
      <c r="C22" s="471"/>
      <c r="D22" s="471"/>
      <c r="E22" s="471"/>
      <c r="F22" s="471"/>
      <c r="G22" s="471"/>
      <c r="H22" s="454">
        <f t="shared" si="1"/>
        <v>0</v>
      </c>
      <c r="I22" s="1448"/>
      <c r="J22" s="471"/>
      <c r="K22" s="471"/>
      <c r="L22" s="455"/>
      <c r="M22" s="786" t="s">
        <v>121</v>
      </c>
      <c r="N22" s="129">
        <f>'1.mell.kiadás_össz'!C41</f>
        <v>0</v>
      </c>
      <c r="O22" s="471">
        <f>'1.mell.kiadás_össz'!D41</f>
        <v>0</v>
      </c>
      <c r="P22" s="471">
        <f>'1.mell.kiadás_össz'!E41</f>
        <v>0</v>
      </c>
      <c r="Q22" s="471">
        <f>'1.mell.kiadás_össz'!F41</f>
        <v>0</v>
      </c>
      <c r="R22" s="471">
        <f>'1.mell.kiadás_össz'!G41</f>
        <v>0</v>
      </c>
      <c r="S22" s="679">
        <f t="shared" si="2"/>
        <v>0</v>
      </c>
      <c r="T22" s="454">
        <f>'1.mell.kiadás_össz'!I41</f>
        <v>0</v>
      </c>
      <c r="U22" s="471">
        <f>'1.mell.kiadás_össz'!J41</f>
        <v>0</v>
      </c>
      <c r="V22" s="471">
        <f>'1.mell.kiadás_össz'!K41</f>
        <v>0</v>
      </c>
      <c r="W22" s="533" t="e">
        <f t="shared" si="0"/>
        <v>#DIV/0!</v>
      </c>
      <c r="X22" s="113"/>
      <c r="Y22" s="1912"/>
      <c r="Z22" s="1912"/>
    </row>
    <row r="23" spans="1:30" ht="17.100000000000001" customHeight="1" x14ac:dyDescent="0.2">
      <c r="A23" s="684" t="s">
        <v>26</v>
      </c>
      <c r="B23" s="1445" t="s">
        <v>330</v>
      </c>
      <c r="C23" s="471">
        <f>SUM(C24:C26)</f>
        <v>0</v>
      </c>
      <c r="D23" s="471">
        <f>SUM(D24:D26)</f>
        <v>0</v>
      </c>
      <c r="E23" s="471">
        <f>SUM(E24:E26)</f>
        <v>0</v>
      </c>
      <c r="F23" s="471">
        <f>SUM(F24:F26)</f>
        <v>0</v>
      </c>
      <c r="G23" s="471">
        <f>SUM(G24:G26)</f>
        <v>0</v>
      </c>
      <c r="H23" s="454">
        <f t="shared" si="1"/>
        <v>0</v>
      </c>
      <c r="I23" s="1448">
        <f>SUM(I24:I26)</f>
        <v>0</v>
      </c>
      <c r="J23" s="471">
        <f>SUM(J24:J26)</f>
        <v>0</v>
      </c>
      <c r="K23" s="471">
        <f>SUM(K24:K26)</f>
        <v>0</v>
      </c>
      <c r="L23" s="455"/>
      <c r="M23" s="1445" t="s">
        <v>124</v>
      </c>
      <c r="N23" s="129"/>
      <c r="O23" s="471"/>
      <c r="P23" s="471"/>
      <c r="Q23" s="471"/>
      <c r="R23" s="471"/>
      <c r="S23" s="679">
        <f t="shared" si="2"/>
        <v>0</v>
      </c>
      <c r="T23" s="454"/>
      <c r="U23" s="471"/>
      <c r="V23" s="471"/>
      <c r="W23" s="533" t="e">
        <f t="shared" si="0"/>
        <v>#DIV/0!</v>
      </c>
      <c r="X23" s="113"/>
      <c r="Y23" s="1912"/>
      <c r="Z23" s="1912"/>
    </row>
    <row r="24" spans="1:30" ht="17.100000000000001" customHeight="1" x14ac:dyDescent="0.2">
      <c r="A24" s="685" t="s">
        <v>27</v>
      </c>
      <c r="B24" s="1447" t="s">
        <v>125</v>
      </c>
      <c r="C24" s="471">
        <f>'1. mell.bevétel_össz'!C69</f>
        <v>0</v>
      </c>
      <c r="D24" s="471">
        <f>'1. mell.bevétel_össz'!D69</f>
        <v>0</v>
      </c>
      <c r="E24" s="471">
        <f>'1. mell.bevétel_össz'!E69</f>
        <v>0</v>
      </c>
      <c r="F24" s="471">
        <f>'1. mell.bevétel_össz'!F69</f>
        <v>0</v>
      </c>
      <c r="G24" s="471">
        <f>'1. mell.bevétel_össz'!G69</f>
        <v>0</v>
      </c>
      <c r="H24" s="454">
        <f t="shared" si="1"/>
        <v>0</v>
      </c>
      <c r="I24" s="1448">
        <f>'1. mell.bevétel_össz'!I69</f>
        <v>0</v>
      </c>
      <c r="J24" s="471">
        <f>'1. mell.bevétel_össz'!J69</f>
        <v>0</v>
      </c>
      <c r="K24" s="471">
        <f>'1. mell.bevétel_össz'!K69</f>
        <v>0</v>
      </c>
      <c r="L24" s="455"/>
      <c r="M24" s="205" t="s">
        <v>251</v>
      </c>
      <c r="N24" s="129">
        <f>'1.mell.kiadás_össz'!C52</f>
        <v>0</v>
      </c>
      <c r="O24" s="471">
        <f>'1.mell.kiadás_össz'!D52</f>
        <v>0</v>
      </c>
      <c r="P24" s="471">
        <f>'1.mell.kiadás_össz'!E52</f>
        <v>0</v>
      </c>
      <c r="Q24" s="471">
        <f>'1.mell.kiadás_össz'!F52</f>
        <v>0</v>
      </c>
      <c r="R24" s="471">
        <f>'1.mell.kiadás_össz'!G52</f>
        <v>0</v>
      </c>
      <c r="S24" s="679">
        <f t="shared" si="2"/>
        <v>0</v>
      </c>
      <c r="T24" s="454">
        <f>'1.mell.kiadás_össz'!I52</f>
        <v>0</v>
      </c>
      <c r="U24" s="471">
        <f>'1.mell.kiadás_össz'!J52</f>
        <v>0</v>
      </c>
      <c r="V24" s="471">
        <f>'1.mell.kiadás_össz'!K52</f>
        <v>0</v>
      </c>
      <c r="W24" s="533" t="e">
        <f t="shared" si="0"/>
        <v>#DIV/0!</v>
      </c>
      <c r="X24" s="113"/>
      <c r="Y24" s="1912"/>
      <c r="Z24" s="1912"/>
    </row>
    <row r="25" spans="1:30" ht="17.100000000000001" customHeight="1" x14ac:dyDescent="0.2">
      <c r="A25" s="684" t="s">
        <v>28</v>
      </c>
      <c r="B25" s="1447" t="s">
        <v>126</v>
      </c>
      <c r="C25" s="687">
        <f>'1. mell.bevétel_össz'!C71</f>
        <v>0</v>
      </c>
      <c r="D25" s="687">
        <f>'1. mell.bevétel_össz'!D71</f>
        <v>0</v>
      </c>
      <c r="E25" s="687"/>
      <c r="F25" s="687"/>
      <c r="G25" s="687"/>
      <c r="H25" s="815">
        <f t="shared" si="1"/>
        <v>0</v>
      </c>
      <c r="I25" s="1449"/>
      <c r="J25" s="687"/>
      <c r="K25" s="687"/>
      <c r="L25" s="688"/>
      <c r="M25" s="205"/>
      <c r="N25" s="129"/>
      <c r="O25" s="471"/>
      <c r="P25" s="471"/>
      <c r="Q25" s="471"/>
      <c r="R25" s="471"/>
      <c r="S25" s="679">
        <f t="shared" si="2"/>
        <v>0</v>
      </c>
      <c r="T25" s="454"/>
      <c r="U25" s="471"/>
      <c r="V25" s="471"/>
      <c r="W25" s="533" t="e">
        <f t="shared" si="0"/>
        <v>#DIV/0!</v>
      </c>
      <c r="X25" s="113"/>
      <c r="Y25" s="1912"/>
      <c r="Z25" s="1912"/>
      <c r="AD25" s="17" t="s">
        <v>383</v>
      </c>
    </row>
    <row r="26" spans="1:30" ht="17.100000000000001" customHeight="1" x14ac:dyDescent="0.2">
      <c r="A26" s="684" t="s">
        <v>29</v>
      </c>
      <c r="B26" s="1447" t="s">
        <v>127</v>
      </c>
      <c r="C26" s="471"/>
      <c r="D26" s="471"/>
      <c r="E26" s="471"/>
      <c r="F26" s="471"/>
      <c r="G26" s="471"/>
      <c r="H26" s="454">
        <f t="shared" si="1"/>
        <v>0</v>
      </c>
      <c r="I26" s="1448"/>
      <c r="J26" s="471"/>
      <c r="K26" s="471"/>
      <c r="L26" s="455"/>
      <c r="M26" s="1450"/>
      <c r="N26" s="129"/>
      <c r="O26" s="471"/>
      <c r="P26" s="471"/>
      <c r="Q26" s="471"/>
      <c r="R26" s="471"/>
      <c r="S26" s="679">
        <f t="shared" si="2"/>
        <v>0</v>
      </c>
      <c r="T26" s="454"/>
      <c r="U26" s="471"/>
      <c r="V26" s="471"/>
      <c r="W26" s="533" t="e">
        <f t="shared" si="0"/>
        <v>#DIV/0!</v>
      </c>
      <c r="X26" s="113"/>
      <c r="Y26" s="1912"/>
      <c r="Z26" s="1912"/>
    </row>
    <row r="27" spans="1:30" ht="17.100000000000001" customHeight="1" thickBot="1" x14ac:dyDescent="0.25">
      <c r="A27" s="685" t="s">
        <v>30</v>
      </c>
      <c r="B27" s="108"/>
      <c r="C27" s="109"/>
      <c r="D27" s="109"/>
      <c r="E27" s="109"/>
      <c r="F27" s="109"/>
      <c r="G27" s="109"/>
      <c r="H27" s="330">
        <f t="shared" si="1"/>
        <v>0</v>
      </c>
      <c r="I27" s="155"/>
      <c r="J27" s="109"/>
      <c r="K27" s="109"/>
      <c r="L27" s="68"/>
      <c r="M27" s="206"/>
      <c r="N27" s="773"/>
      <c r="O27" s="109"/>
      <c r="P27" s="109"/>
      <c r="Q27" s="109"/>
      <c r="R27" s="109"/>
      <c r="S27" s="312">
        <f t="shared" si="2"/>
        <v>0</v>
      </c>
      <c r="T27" s="330"/>
      <c r="U27" s="109"/>
      <c r="V27" s="109"/>
      <c r="W27" s="203" t="e">
        <f t="shared" si="0"/>
        <v>#DIV/0!</v>
      </c>
      <c r="X27" s="113"/>
      <c r="Y27" s="1912"/>
      <c r="Z27" s="1912"/>
    </row>
    <row r="28" spans="1:30" ht="17.100000000000001" customHeight="1" thickBot="1" x14ac:dyDescent="0.25">
      <c r="A28" s="683" t="s">
        <v>31</v>
      </c>
      <c r="B28" s="24" t="s">
        <v>334</v>
      </c>
      <c r="C28" s="103">
        <f>+C19+C23</f>
        <v>421237092</v>
      </c>
      <c r="D28" s="103">
        <f t="shared" ref="D28:L28" si="4">+D19+D23</f>
        <v>496142767</v>
      </c>
      <c r="E28" s="103">
        <f t="shared" si="4"/>
        <v>0</v>
      </c>
      <c r="F28" s="103">
        <f t="shared" si="4"/>
        <v>0</v>
      </c>
      <c r="G28" s="103">
        <f t="shared" si="4"/>
        <v>0</v>
      </c>
      <c r="H28" s="163">
        <f>+D28-C28</f>
        <v>74905675</v>
      </c>
      <c r="I28" s="147">
        <f t="shared" si="4"/>
        <v>0</v>
      </c>
      <c r="J28" s="103">
        <f t="shared" si="4"/>
        <v>0</v>
      </c>
      <c r="K28" s="103">
        <f t="shared" si="4"/>
        <v>0</v>
      </c>
      <c r="L28" s="55">
        <f t="shared" si="4"/>
        <v>0</v>
      </c>
      <c r="M28" s="24" t="s">
        <v>377</v>
      </c>
      <c r="N28" s="762">
        <f>+N19+N23+N24</f>
        <v>0</v>
      </c>
      <c r="O28" s="103">
        <f t="shared" ref="O28:V28" si="5">+O19+O23+O24</f>
        <v>0</v>
      </c>
      <c r="P28" s="103">
        <f t="shared" si="5"/>
        <v>0</v>
      </c>
      <c r="Q28" s="103">
        <f t="shared" si="5"/>
        <v>0</v>
      </c>
      <c r="R28" s="103">
        <f t="shared" si="5"/>
        <v>0</v>
      </c>
      <c r="S28" s="306">
        <f t="shared" si="2"/>
        <v>0</v>
      </c>
      <c r="T28" s="163">
        <f t="shared" si="5"/>
        <v>0</v>
      </c>
      <c r="U28" s="103">
        <f t="shared" si="5"/>
        <v>0</v>
      </c>
      <c r="V28" s="103">
        <f t="shared" si="5"/>
        <v>0</v>
      </c>
      <c r="W28" s="194" t="e">
        <f>SUM(W19:W27)</f>
        <v>#DIV/0!</v>
      </c>
      <c r="X28" s="112"/>
      <c r="Y28" s="1912"/>
      <c r="Z28" s="1912"/>
    </row>
    <row r="29" spans="1:30" s="1541" customFormat="1" ht="17.100000000000001" customHeight="1" thickBot="1" x14ac:dyDescent="0.25">
      <c r="A29" s="683" t="s">
        <v>32</v>
      </c>
      <c r="B29" s="1612" t="s">
        <v>790</v>
      </c>
      <c r="C29" s="1613">
        <f>+C18+C28</f>
        <v>563269292</v>
      </c>
      <c r="D29" s="1613">
        <f t="shared" ref="D29:L29" si="6">+D18+D28</f>
        <v>638174967</v>
      </c>
      <c r="E29" s="1613">
        <f t="shared" si="6"/>
        <v>0</v>
      </c>
      <c r="F29" s="1613">
        <f t="shared" si="6"/>
        <v>0</v>
      </c>
      <c r="G29" s="1613">
        <f t="shared" si="6"/>
        <v>0</v>
      </c>
      <c r="H29" s="1614">
        <f t="shared" si="1"/>
        <v>74905675</v>
      </c>
      <c r="I29" s="1615">
        <f t="shared" si="6"/>
        <v>0</v>
      </c>
      <c r="J29" s="1613">
        <f t="shared" si="6"/>
        <v>0</v>
      </c>
      <c r="K29" s="1613">
        <f t="shared" si="6"/>
        <v>0</v>
      </c>
      <c r="L29" s="1616">
        <f t="shared" si="6"/>
        <v>0</v>
      </c>
      <c r="M29" s="1612" t="s">
        <v>335</v>
      </c>
      <c r="N29" s="1617">
        <f>+N18+N28</f>
        <v>1085715100</v>
      </c>
      <c r="O29" s="1613">
        <f t="shared" ref="O29:V29" si="7">+O18+O28</f>
        <v>1287703412</v>
      </c>
      <c r="P29" s="1613">
        <f t="shared" si="7"/>
        <v>201988312</v>
      </c>
      <c r="Q29" s="1613">
        <f t="shared" si="7"/>
        <v>0</v>
      </c>
      <c r="R29" s="1613">
        <f t="shared" si="7"/>
        <v>0</v>
      </c>
      <c r="S29" s="1618">
        <f t="shared" si="2"/>
        <v>201988312</v>
      </c>
      <c r="T29" s="1614">
        <f t="shared" si="7"/>
        <v>0</v>
      </c>
      <c r="U29" s="1613">
        <f t="shared" si="7"/>
        <v>0</v>
      </c>
      <c r="V29" s="1613">
        <f t="shared" si="7"/>
        <v>0</v>
      </c>
      <c r="W29" s="1619" t="e">
        <f>+W18+W28</f>
        <v>#DIV/0!</v>
      </c>
      <c r="X29" s="1620"/>
      <c r="Y29" s="1912"/>
      <c r="Z29" s="1912"/>
    </row>
    <row r="30" spans="1:30" s="1541" customFormat="1" ht="17.100000000000001" customHeight="1" thickBot="1" x14ac:dyDescent="0.25">
      <c r="A30" s="683" t="s">
        <v>33</v>
      </c>
      <c r="B30" s="1612" t="s">
        <v>76</v>
      </c>
      <c r="C30" s="1613">
        <f>IF(C18-N18&lt;0,N18-C18,"-")</f>
        <v>943682900</v>
      </c>
      <c r="D30" s="1613">
        <f>IF(D18-O18&lt;0,O18-D18,"-")</f>
        <v>1145671212</v>
      </c>
      <c r="E30" s="1613">
        <f>IF(E18-P18&lt;0,P18-E18,"-")</f>
        <v>201988312</v>
      </c>
      <c r="F30" s="1613" t="str">
        <f>IF(F18-Q18&lt;0,Q18-F18,"-")</f>
        <v>-</v>
      </c>
      <c r="G30" s="1613" t="str">
        <f>IF(G18-R18&lt;0,R18-G18,"-")</f>
        <v>-</v>
      </c>
      <c r="H30" s="1614">
        <f t="shared" si="1"/>
        <v>201988312</v>
      </c>
      <c r="I30" s="1615" t="str">
        <f>IF(I18-U18&lt;0,U18-I18,"-")</f>
        <v>-</v>
      </c>
      <c r="J30" s="1613" t="str">
        <f>IF(J18-V18&lt;0,V18-J18,"-")</f>
        <v>-</v>
      </c>
      <c r="K30" s="1613" t="str">
        <f>IF(K18-W18&lt;0,W18-K18,"-")</f>
        <v>-</v>
      </c>
      <c r="L30" s="1616" t="str">
        <f>IF(L18-X18&lt;0,X18-L18,"-")</f>
        <v>-</v>
      </c>
      <c r="M30" s="1612" t="s">
        <v>77</v>
      </c>
      <c r="N30" s="1617" t="str">
        <f>IF(C18-N18&gt;0,C18-N18,"-")</f>
        <v>-</v>
      </c>
      <c r="O30" s="1613" t="str">
        <f t="shared" ref="O30:V30" si="8">IF(D18-O18&gt;0,D18-O18,"-")</f>
        <v>-</v>
      </c>
      <c r="P30" s="1613" t="str">
        <f t="shared" si="8"/>
        <v>-</v>
      </c>
      <c r="Q30" s="1613" t="str">
        <f t="shared" si="8"/>
        <v>-</v>
      </c>
      <c r="R30" s="1613" t="str">
        <f t="shared" si="8"/>
        <v>-</v>
      </c>
      <c r="S30" s="1618"/>
      <c r="T30" s="1614" t="str">
        <f t="shared" si="8"/>
        <v>-</v>
      </c>
      <c r="U30" s="1613" t="str">
        <f t="shared" si="8"/>
        <v>-</v>
      </c>
      <c r="V30" s="1613" t="str">
        <f t="shared" si="8"/>
        <v>-</v>
      </c>
      <c r="W30" s="1619" t="str">
        <f>IF(L18-W18&gt;0,L18-W18,"-")</f>
        <v>-</v>
      </c>
      <c r="X30" s="1620"/>
      <c r="Y30" s="1912"/>
      <c r="Z30" s="1912"/>
    </row>
    <row r="31" spans="1:30" s="1541" customFormat="1" ht="17.100000000000001" customHeight="1" thickBot="1" x14ac:dyDescent="0.25">
      <c r="A31" s="683" t="s">
        <v>556</v>
      </c>
      <c r="B31" s="1621" t="s">
        <v>499</v>
      </c>
      <c r="C31" s="1613">
        <f>IF(C18+C19+C23-N29&lt;0,N29-(C18+C19+C23),"-")</f>
        <v>522445808</v>
      </c>
      <c r="D31" s="1613">
        <f>IF(D18+D19+D23-O29&lt;0,O29-(D18+D19+D23),"-")</f>
        <v>649528445</v>
      </c>
      <c r="E31" s="1613">
        <f>IF(E18+E19+E23-P29&lt;0,P29-(E18+E19+E23),"-")</f>
        <v>201988312</v>
      </c>
      <c r="F31" s="1613" t="str">
        <f>IF(F18+F19+F23-Q29&lt;0,Q29-(F18+F19+F23),"-")</f>
        <v>-</v>
      </c>
      <c r="G31" s="1613" t="str">
        <f>IF(G18+G19+G23-R29&lt;0,R29-(G18+G19+G23),"-")</f>
        <v>-</v>
      </c>
      <c r="H31" s="1614">
        <f t="shared" si="1"/>
        <v>127082637</v>
      </c>
      <c r="I31" s="1615" t="str">
        <f>IF(I18+I19+I23-U29&lt;0,U29-(I18+I19+I23),"-")</f>
        <v>-</v>
      </c>
      <c r="J31" s="1613" t="str">
        <f>IF(J18+J19+J23-V29&lt;0,V29-(J18+J19+J23),"-")</f>
        <v>-</v>
      </c>
      <c r="K31" s="1613" t="e">
        <f>IF(K18+K19+K23-W29&lt;0,W29-(K18+K19+K23),"-")</f>
        <v>#DIV/0!</v>
      </c>
      <c r="L31" s="1616" t="str">
        <f>IF(L18+L19+L23-X29&lt;0,X29-(L18+L19+L23),"-")</f>
        <v>-</v>
      </c>
      <c r="M31" s="1621" t="s">
        <v>500</v>
      </c>
      <c r="N31" s="1617" t="str">
        <f>IF(C18+C19+C23-N29&gt;0,C18+C19+C23-N29,"-")</f>
        <v>-</v>
      </c>
      <c r="O31" s="1613" t="str">
        <f t="shared" ref="O31:V31" si="9">IF(D18+D19+D23-O29&gt;0,D18+D19+D23-O29,"-")</f>
        <v>-</v>
      </c>
      <c r="P31" s="1613" t="str">
        <f t="shared" si="9"/>
        <v>-</v>
      </c>
      <c r="Q31" s="1613" t="str">
        <f t="shared" si="9"/>
        <v>-</v>
      </c>
      <c r="R31" s="1613" t="str">
        <f t="shared" si="9"/>
        <v>-</v>
      </c>
      <c r="S31" s="1618"/>
      <c r="T31" s="1614" t="str">
        <f t="shared" si="9"/>
        <v>-</v>
      </c>
      <c r="U31" s="1613" t="str">
        <f t="shared" si="9"/>
        <v>-</v>
      </c>
      <c r="V31" s="1613" t="str">
        <f t="shared" si="9"/>
        <v>-</v>
      </c>
      <c r="W31" s="1619" t="e">
        <f>IF(L18+L19+L23-W29&gt;0,L18+L19+L23-W29,"-")</f>
        <v>#DIV/0!</v>
      </c>
      <c r="X31" s="1620"/>
      <c r="Y31" s="1912"/>
      <c r="Z31" s="1912"/>
      <c r="AA31" s="1622"/>
    </row>
    <row r="32" spans="1:30" x14ac:dyDescent="0.2">
      <c r="S32" s="1474" t="s">
        <v>821</v>
      </c>
      <c r="Y32" s="1540"/>
      <c r="Z32" s="1540"/>
    </row>
    <row r="33" spans="3:26" x14ac:dyDescent="0.2">
      <c r="Y33" s="1540"/>
      <c r="Z33" s="1540"/>
    </row>
    <row r="34" spans="3:26" x14ac:dyDescent="0.2">
      <c r="M34" s="17" t="s">
        <v>383</v>
      </c>
    </row>
    <row r="36" spans="3:26" ht="26.25" customHeight="1" x14ac:dyDescent="0.2">
      <c r="C36" s="1916" t="s">
        <v>887</v>
      </c>
      <c r="D36" s="1916"/>
      <c r="E36" s="1459"/>
      <c r="F36" s="1459"/>
      <c r="G36" s="1459"/>
      <c r="H36" s="1459">
        <f>+H30+'2.mell.működés  '!H31</f>
        <v>136250777</v>
      </c>
      <c r="I36" s="1459"/>
      <c r="J36" s="1459"/>
      <c r="K36" s="1459"/>
      <c r="L36" s="1459"/>
      <c r="M36" s="1459" t="s">
        <v>383</v>
      </c>
    </row>
    <row r="37" spans="3:26" ht="26.25" customHeight="1" x14ac:dyDescent="0.2">
      <c r="C37" s="1911" t="s">
        <v>888</v>
      </c>
      <c r="D37" s="1911"/>
      <c r="E37" s="1459"/>
      <c r="F37" s="1459"/>
      <c r="G37" s="1459"/>
      <c r="H37" s="1459">
        <f>'2.mell.működés  '!S32-H31</f>
        <v>0</v>
      </c>
      <c r="I37" s="1459"/>
      <c r="J37" s="1459"/>
      <c r="K37" s="1459"/>
      <c r="L37" s="1459"/>
      <c r="M37" s="1459"/>
    </row>
    <row r="38" spans="3:26" x14ac:dyDescent="0.2">
      <c r="H38" s="17">
        <f>+H37+H36</f>
        <v>136250777</v>
      </c>
    </row>
  </sheetData>
  <mergeCells count="9">
    <mergeCell ref="C37:D37"/>
    <mergeCell ref="Z1:Z31"/>
    <mergeCell ref="M4:S4"/>
    <mergeCell ref="Y1:Y31"/>
    <mergeCell ref="A4:A5"/>
    <mergeCell ref="B4:L4"/>
    <mergeCell ref="A1:R1"/>
    <mergeCell ref="A3:W3"/>
    <mergeCell ref="C36:D36"/>
  </mergeCells>
  <phoneticPr fontId="51" type="noConversion"/>
  <printOptions horizontalCentered="1"/>
  <pageMargins left="0.59055118110236227" right="0" top="0.59055118110236227" bottom="0.39370078740157483" header="0.47244094488188981" footer="0.78740157480314965"/>
  <pageSetup paperSize="9" scale="73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73"/>
  <sheetViews>
    <sheetView topLeftCell="A43" zoomScaleNormal="100" zoomScaleSheetLayoutView="100" workbookViewId="0">
      <selection activeCell="H48" sqref="H47:H48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873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802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 t="s">
        <v>383</v>
      </c>
      <c r="H4" s="1344"/>
    </row>
    <row r="5" spans="1:12" s="45" customFormat="1" ht="36" x14ac:dyDescent="0.2">
      <c r="A5" s="43" t="s">
        <v>136</v>
      </c>
      <c r="B5" s="44" t="s">
        <v>129</v>
      </c>
      <c r="C5" s="1932" t="s">
        <v>186</v>
      </c>
      <c r="D5" s="1933"/>
      <c r="E5" s="1933"/>
      <c r="F5" s="1933"/>
      <c r="G5" s="1933"/>
      <c r="H5" s="1934" t="s">
        <v>186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402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/>
      <c r="B10" s="2047" t="s">
        <v>37</v>
      </c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7040000</v>
      </c>
      <c r="D11" s="163">
        <f t="shared" ref="D11:K11" si="0">SUM(D12:D22)</f>
        <v>7040000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719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 t="e">
        <f>'26._Hivatal_államig'!L11+'27._TIK_államig'!L11+'28._Humán_államig'!L11+'29._Óvoda_államig'!L11+'30._TMKK_államig'!L11+'31._Rendelő_államig'!L11</f>
        <v>#DIV/0!</v>
      </c>
    </row>
    <row r="12" spans="1:12" s="30" customFormat="1" ht="12.2" customHeight="1" x14ac:dyDescent="0.2">
      <c r="A12" s="56" t="s">
        <v>90</v>
      </c>
      <c r="B12" s="57" t="s">
        <v>142</v>
      </c>
      <c r="C12" s="164">
        <f>'26._Hivatal_államig'!C12+'27._TIK_államig'!C12+'28._Humán_államig'!C12+'29._Óvoda_államig'!C12+'30._TMKK_államig'!C12+'31._Rendelő_államig'!C12</f>
        <v>0</v>
      </c>
      <c r="D12" s="337">
        <f>'26._Hivatal_államig'!D12+'27._TIK_államig'!D12+'28._Humán_államig'!D12+'29._Óvoda_államig'!D12+'30._TMKK_államig'!D12+'31._Rendelő_államig'!D12</f>
        <v>0</v>
      </c>
      <c r="E12" s="763">
        <f>'26._Hivatal_államig'!E12+'27._TIK_államig'!E12+'28._Humán_államig'!E12+'29._Óvoda_államig'!E12+'30._TMKK_államig'!E12+'31._Rendelő_államig'!E12</f>
        <v>0</v>
      </c>
      <c r="F12" s="763">
        <f>'26._Hivatal_államig'!F12+'27._TIK_államig'!F12+'28._Humán_államig'!F12+'29._Óvoda_államig'!F12+'30._TMKK_államig'!F12+'31._Rendelő_államig'!F12</f>
        <v>0</v>
      </c>
      <c r="G12" s="763">
        <f>'26._Hivatal_államig'!G12+'27._TIK_államig'!G12+'28._Humán_államig'!G12+'29._Óvoda_államig'!G12+'30._TMKK_államig'!G12+'31._Rendelő_államig'!G12</f>
        <v>0</v>
      </c>
      <c r="H12" s="720">
        <f t="shared" ref="H12:H49" si="1">+D12-C12</f>
        <v>0</v>
      </c>
      <c r="I12" s="1514">
        <f>'26._Hivatal_államig'!I12+'27._TIK_államig'!I12+'28._Humán_államig'!I12+'29._Óvoda_államig'!I12+'30._TMKK_államig'!I12+'31._Rendelő_államig'!I12</f>
        <v>0</v>
      </c>
      <c r="J12" s="421">
        <f>'26._Hivatal_államig'!J12+'27._TIK_államig'!J12+'28._Humán_államig'!J12+'29._Óvoda_államig'!J12+'30._TMKK_államig'!J12+'31._Rendelő_államig'!J12</f>
        <v>0</v>
      </c>
      <c r="K12" s="421">
        <f>'26._Hivatal_államig'!K12+'27._TIK_államig'!K12+'28._Humán_államig'!K12+'29._Óvoda_államig'!K12+'30._TMKK_államig'!K12+'31._Rendelő_államig'!K12</f>
        <v>0</v>
      </c>
      <c r="L12" s="421" t="e">
        <f>'26._Hivatal_államig'!L12+'27._TIK_államig'!L12+'28._Humán_államig'!L12+'29._Óvoda_államig'!L12+'30._TMKK_államig'!L12+'31._Rendelő_államig'!L12</f>
        <v>#DIV/0!</v>
      </c>
    </row>
    <row r="13" spans="1:12" s="30" customFormat="1" ht="12.2" customHeight="1" x14ac:dyDescent="0.2">
      <c r="A13" s="1419" t="s">
        <v>91</v>
      </c>
      <c r="B13" s="461" t="s">
        <v>143</v>
      </c>
      <c r="C13" s="462">
        <f>'26._Hivatal_államig'!C13+'27._TIK_államig'!C13+'28._Humán_államig'!C13+'29._Óvoda_államig'!C13+'30._TMKK_államig'!C13+'31._Rendelő_államig'!C13</f>
        <v>0</v>
      </c>
      <c r="D13" s="472">
        <f>'26._Hivatal_államig'!D13+'27._TIK_államig'!D13+'28._Humán_államig'!D13+'29._Óvoda_államig'!D13+'30._TMKK_államig'!D13+'31._Rendelő_államig'!D13</f>
        <v>0</v>
      </c>
      <c r="E13" s="101">
        <f>'26._Hivatal_államig'!E13+'27._TIK_államig'!E13+'28._Humán_államig'!E13+'29._Óvoda_államig'!E13+'30._TMKK_államig'!E13+'31._Rendelő_államig'!E13</f>
        <v>0</v>
      </c>
      <c r="F13" s="101">
        <f>'26._Hivatal_államig'!F13+'27._TIK_államig'!F13+'28._Humán_államig'!F13+'29._Óvoda_államig'!F13+'30._TMKK_államig'!F13+'31._Rendelő_államig'!F13</f>
        <v>0</v>
      </c>
      <c r="G13" s="101">
        <f>'26._Hivatal_államig'!G13+'27._TIK_államig'!G13+'28._Humán_államig'!G13+'29._Óvoda_államig'!G13+'30._TMKK_államig'!G13+'31._Rendelő_államig'!G13</f>
        <v>0</v>
      </c>
      <c r="H13" s="721">
        <f t="shared" si="1"/>
        <v>0</v>
      </c>
      <c r="I13" s="1515">
        <f>'26._Hivatal_államig'!I13+'27._TIK_államig'!I13+'28._Humán_államig'!I13+'29._Óvoda_államig'!I13+'30._TMKK_államig'!I13+'31._Rendelő_államig'!I13</f>
        <v>0</v>
      </c>
      <c r="J13" s="422">
        <f>'26._Hivatal_államig'!J13+'27._TIK_államig'!J13+'28._Humán_államig'!J13+'29._Óvoda_államig'!J13+'30._TMKK_államig'!J13+'31._Rendelő_államig'!J13</f>
        <v>0</v>
      </c>
      <c r="K13" s="422">
        <f>'26._Hivatal_államig'!K13+'27._TIK_államig'!K13+'28._Humán_államig'!K13+'29._Óvoda_államig'!K13+'30._TMKK_államig'!K13+'31._Rendelő_államig'!K13</f>
        <v>0</v>
      </c>
      <c r="L13" s="422" t="e">
        <f>'26._Hivatal_államig'!L13+'27._TIK_államig'!L13+'28._Humán_államig'!L13+'29._Óvoda_államig'!L13+'30._TMKK_államig'!L13+'31._Rendelő_államig'!L13</f>
        <v>#DIV/0!</v>
      </c>
    </row>
    <row r="14" spans="1:12" s="30" customFormat="1" ht="12.2" customHeight="1" x14ac:dyDescent="0.2">
      <c r="A14" s="1419" t="s">
        <v>92</v>
      </c>
      <c r="B14" s="461" t="s">
        <v>144</v>
      </c>
      <c r="C14" s="462">
        <f>'26._Hivatal_államig'!C14+'27._TIK_államig'!C14+'28._Humán_államig'!C14+'29._Óvoda_államig'!C14+'30._TMKK_államig'!C14+'31._Rendelő_államig'!C14</f>
        <v>5118110</v>
      </c>
      <c r="D14" s="472">
        <f>'26._Hivatal_államig'!D14+'27._TIK_államig'!D14+'28._Humán_államig'!D14+'29._Óvoda_államig'!D14+'30._TMKK_államig'!D14+'31._Rendelő_államig'!D14</f>
        <v>5118110</v>
      </c>
      <c r="E14" s="101">
        <f>'26._Hivatal_államig'!E14+'27._TIK_államig'!E14+'28._Humán_államig'!E14+'29._Óvoda_államig'!E14+'30._TMKK_államig'!E14+'31._Rendelő_államig'!E14</f>
        <v>0</v>
      </c>
      <c r="F14" s="101">
        <f>'26._Hivatal_államig'!F14+'27._TIK_államig'!F14+'28._Humán_államig'!F14+'29._Óvoda_államig'!F14+'30._TMKK_államig'!F14+'31._Rendelő_államig'!F14</f>
        <v>0</v>
      </c>
      <c r="G14" s="101">
        <f>'26._Hivatal_államig'!G14+'27._TIK_államig'!G14+'28._Humán_államig'!G14+'29._Óvoda_államig'!G14+'30._TMKK_államig'!G14+'31._Rendelő_államig'!G14</f>
        <v>0</v>
      </c>
      <c r="H14" s="721">
        <f t="shared" si="1"/>
        <v>0</v>
      </c>
      <c r="I14" s="1515">
        <f>'26._Hivatal_államig'!I14+'27._TIK_államig'!I14+'28._Humán_államig'!I14+'29._Óvoda_államig'!I14+'30._TMKK_államig'!I14+'31._Rendelő_államig'!I14</f>
        <v>0</v>
      </c>
      <c r="J14" s="422">
        <f>'26._Hivatal_államig'!J14+'27._TIK_államig'!J14+'28._Humán_államig'!J14+'29._Óvoda_államig'!J14+'30._TMKK_államig'!J14+'31._Rendelő_államig'!J14</f>
        <v>0</v>
      </c>
      <c r="K14" s="422">
        <f>'26._Hivatal_államig'!K14+'27._TIK_államig'!K14+'28._Humán_államig'!K14+'29._Óvoda_államig'!K14+'30._TMKK_államig'!K14+'31._Rendelő_államig'!K14</f>
        <v>0</v>
      </c>
      <c r="L14" s="422">
        <f>'26._Hivatal_államig'!L14+'27._TIK_államig'!L14+'28._Humán_államig'!L14+'29._Óvoda_államig'!L14+'30._TMKK_államig'!L14+'31._Rendelő_államig'!L14</f>
        <v>0</v>
      </c>
    </row>
    <row r="15" spans="1:12" s="30" customFormat="1" ht="12.2" customHeight="1" x14ac:dyDescent="0.2">
      <c r="A15" s="1419" t="s">
        <v>89</v>
      </c>
      <c r="B15" s="461" t="s">
        <v>145</v>
      </c>
      <c r="C15" s="462">
        <f>'26._Hivatal_államig'!C15+'27._TIK_államig'!C15+'28._Humán_államig'!C15+'29._Óvoda_államig'!C15+'30._TMKK_államig'!C15+'31._Rendelő_államig'!C15</f>
        <v>0</v>
      </c>
      <c r="D15" s="472">
        <f>'26._Hivatal_államig'!D15+'27._TIK_államig'!D15+'28._Humán_államig'!D15+'29._Óvoda_államig'!D15+'30._TMKK_államig'!D15+'31._Rendelő_államig'!D15</f>
        <v>0</v>
      </c>
      <c r="E15" s="101">
        <f>'26._Hivatal_államig'!E15+'27._TIK_államig'!E15+'28._Humán_államig'!E15+'29._Óvoda_államig'!E15+'30._TMKK_államig'!E15+'31._Rendelő_államig'!E15</f>
        <v>0</v>
      </c>
      <c r="F15" s="101">
        <f>'26._Hivatal_államig'!F15+'27._TIK_államig'!F15+'28._Humán_államig'!F15+'29._Óvoda_államig'!F15+'30._TMKK_államig'!F15+'31._Rendelő_államig'!F15</f>
        <v>0</v>
      </c>
      <c r="G15" s="101">
        <f>'26._Hivatal_államig'!G15+'27._TIK_államig'!G15+'28._Humán_államig'!G15+'29._Óvoda_államig'!G15+'30._TMKK_államig'!G15+'31._Rendelő_államig'!G15</f>
        <v>0</v>
      </c>
      <c r="H15" s="721">
        <f t="shared" si="1"/>
        <v>0</v>
      </c>
      <c r="I15" s="1515">
        <f>'26._Hivatal_államig'!I15+'27._TIK_államig'!I15+'28._Humán_államig'!I15+'29._Óvoda_államig'!I15+'30._TMKK_államig'!I15+'31._Rendelő_államig'!I15</f>
        <v>0</v>
      </c>
      <c r="J15" s="422">
        <f>'26._Hivatal_államig'!J15+'27._TIK_államig'!J15+'28._Humán_államig'!J15+'29._Óvoda_államig'!J15+'30._TMKK_államig'!J15+'31._Rendelő_államig'!J15</f>
        <v>0</v>
      </c>
      <c r="K15" s="422">
        <f>'26._Hivatal_államig'!K15+'27._TIK_államig'!K15+'28._Humán_államig'!K15+'29._Óvoda_államig'!K15+'30._TMKK_államig'!K15+'31._Rendelő_államig'!K15</f>
        <v>0</v>
      </c>
      <c r="L15" s="422" t="e">
        <f>'26._Hivatal_államig'!L15+'27._TIK_államig'!L15+'28._Humán_államig'!L15+'29._Óvoda_államig'!L15+'30._TMKK_államig'!L15+'31._Rendelő_államig'!L15</f>
        <v>#DIV/0!</v>
      </c>
    </row>
    <row r="16" spans="1:12" s="30" customFormat="1" ht="12.2" customHeight="1" x14ac:dyDescent="0.2">
      <c r="A16" s="1419" t="s">
        <v>146</v>
      </c>
      <c r="B16" s="461" t="s">
        <v>147</v>
      </c>
      <c r="C16" s="462">
        <f>'26._Hivatal_államig'!C16+'27._TIK_államig'!C16+'28._Humán_államig'!C16+'29._Óvoda_államig'!C16+'30._TMKK_államig'!C16+'31._Rendelő_államig'!C16</f>
        <v>0</v>
      </c>
      <c r="D16" s="472">
        <f>'26._Hivatal_államig'!D16+'27._TIK_államig'!D16+'28._Humán_államig'!D16+'29._Óvoda_államig'!D16+'30._TMKK_államig'!D16+'31._Rendelő_államig'!D16</f>
        <v>0</v>
      </c>
      <c r="E16" s="101">
        <f>'26._Hivatal_államig'!E16+'27._TIK_államig'!E16+'28._Humán_államig'!E16+'29._Óvoda_államig'!E16+'30._TMKK_államig'!E16+'31._Rendelő_államig'!E16</f>
        <v>0</v>
      </c>
      <c r="F16" s="101">
        <f>'26._Hivatal_államig'!F16+'27._TIK_államig'!F16+'28._Humán_államig'!F16+'29._Óvoda_államig'!F16+'30._TMKK_államig'!F16+'31._Rendelő_államig'!F16</f>
        <v>0</v>
      </c>
      <c r="G16" s="101">
        <f>'26._Hivatal_államig'!G16+'27._TIK_államig'!G16+'28._Humán_államig'!G16+'29._Óvoda_államig'!G16+'30._TMKK_államig'!G16+'31._Rendelő_államig'!G16</f>
        <v>0</v>
      </c>
      <c r="H16" s="721">
        <f t="shared" si="1"/>
        <v>0</v>
      </c>
      <c r="I16" s="1515">
        <f>'26._Hivatal_államig'!I16+'27._TIK_államig'!I16+'28._Humán_államig'!I16+'29._Óvoda_államig'!I16+'30._TMKK_államig'!I16+'31._Rendelő_államig'!I16</f>
        <v>0</v>
      </c>
      <c r="J16" s="422">
        <f>'26._Hivatal_államig'!J16+'27._TIK_államig'!J16+'28._Humán_államig'!J16+'29._Óvoda_államig'!J16+'30._TMKK_államig'!J16+'31._Rendelő_államig'!J16</f>
        <v>0</v>
      </c>
      <c r="K16" s="422">
        <f>'26._Hivatal_államig'!K16+'27._TIK_államig'!K16+'28._Humán_államig'!K16+'29._Óvoda_államig'!K16+'30._TMKK_államig'!K16+'31._Rendelő_államig'!K16</f>
        <v>0</v>
      </c>
      <c r="L16" s="422" t="e">
        <f>'26._Hivatal_államig'!L16+'27._TIK_államig'!L16+'28._Humán_államig'!L16+'29._Óvoda_államig'!L16+'30._TMKK_államig'!L16+'31._Rendelő_államig'!L16</f>
        <v>#DIV/0!</v>
      </c>
    </row>
    <row r="17" spans="1:12" s="30" customFormat="1" ht="12.2" customHeight="1" x14ac:dyDescent="0.2">
      <c r="A17" s="1419" t="s">
        <v>148</v>
      </c>
      <c r="B17" s="461" t="s">
        <v>149</v>
      </c>
      <c r="C17" s="462">
        <f>'26._Hivatal_államig'!C17+'27._TIK_államig'!C17+'28._Humán_államig'!C17+'29._Óvoda_államig'!C17+'30._TMKK_államig'!C17+'31._Rendelő_államig'!C17</f>
        <v>1381890</v>
      </c>
      <c r="D17" s="472">
        <f>'26._Hivatal_államig'!D17+'27._TIK_államig'!D17+'28._Humán_államig'!D17+'29._Óvoda_államig'!D17+'30._TMKK_államig'!D17+'31._Rendelő_államig'!D17</f>
        <v>1381890</v>
      </c>
      <c r="E17" s="101">
        <f>'26._Hivatal_államig'!E17+'27._TIK_államig'!E17+'28._Humán_államig'!E17+'29._Óvoda_államig'!E17+'30._TMKK_államig'!E17+'31._Rendelő_államig'!E17</f>
        <v>0</v>
      </c>
      <c r="F17" s="101">
        <f>'26._Hivatal_államig'!F17+'27._TIK_államig'!F17+'28._Humán_államig'!F17+'29._Óvoda_államig'!F17+'30._TMKK_államig'!F17+'31._Rendelő_államig'!F17</f>
        <v>0</v>
      </c>
      <c r="G17" s="101">
        <f>'26._Hivatal_államig'!G17+'27._TIK_államig'!G17+'28._Humán_államig'!G17+'29._Óvoda_államig'!G17+'30._TMKK_államig'!G17+'31._Rendelő_államig'!G17</f>
        <v>0</v>
      </c>
      <c r="H17" s="721">
        <f t="shared" si="1"/>
        <v>0</v>
      </c>
      <c r="I17" s="1515">
        <f>'26._Hivatal_államig'!I17+'27._TIK_államig'!I17+'28._Humán_államig'!I17+'29._Óvoda_államig'!I17+'30._TMKK_államig'!I17+'31._Rendelő_államig'!I17</f>
        <v>0</v>
      </c>
      <c r="J17" s="422">
        <f>'26._Hivatal_államig'!J17+'27._TIK_államig'!J17+'28._Humán_államig'!J17+'29._Óvoda_államig'!J17+'30._TMKK_államig'!J17+'31._Rendelő_államig'!J17</f>
        <v>0</v>
      </c>
      <c r="K17" s="422">
        <f>'26._Hivatal_államig'!K17+'27._TIK_államig'!K17+'28._Humán_államig'!K17+'29._Óvoda_államig'!K17+'30._TMKK_államig'!K17+'31._Rendelő_államig'!K17</f>
        <v>0</v>
      </c>
      <c r="L17" s="422">
        <f>'26._Hivatal_államig'!L17+'27._TIK_államig'!L17+'28._Humán_államig'!L17+'29._Óvoda_államig'!L17+'30._TMKK_államig'!L17+'31._Rendelő_államig'!L17</f>
        <v>0</v>
      </c>
    </row>
    <row r="18" spans="1:12" s="30" customFormat="1" ht="12.2" customHeight="1" x14ac:dyDescent="0.2">
      <c r="A18" s="1419" t="s">
        <v>150</v>
      </c>
      <c r="B18" s="59" t="s">
        <v>151</v>
      </c>
      <c r="C18" s="462">
        <f>'26._Hivatal_államig'!C18+'27._TIK_államig'!C18+'28._Humán_államig'!C18+'29._Óvoda_államig'!C18+'30._TMKK_államig'!C18+'31._Rendelő_államig'!C18</f>
        <v>0</v>
      </c>
      <c r="D18" s="472">
        <f>'26._Hivatal_államig'!D18+'27._TIK_államig'!D18+'28._Humán_államig'!D18+'29._Óvoda_államig'!D18+'30._TMKK_államig'!D18+'31._Rendelő_államig'!D18</f>
        <v>0</v>
      </c>
      <c r="E18" s="101">
        <f>'26._Hivatal_államig'!E18+'27._TIK_államig'!E18+'28._Humán_államig'!E18+'29._Óvoda_államig'!E18+'30._TMKK_államig'!E18+'31._Rendelő_államig'!E18</f>
        <v>0</v>
      </c>
      <c r="F18" s="101">
        <f>'26._Hivatal_államig'!F18+'27._TIK_államig'!F18+'28._Humán_államig'!F18+'29._Óvoda_államig'!F18+'30._TMKK_államig'!F18+'31._Rendelő_államig'!F18</f>
        <v>0</v>
      </c>
      <c r="G18" s="101">
        <f>'26._Hivatal_államig'!G18+'27._TIK_államig'!G18+'28._Humán_államig'!G18+'29._Óvoda_államig'!G18+'30._TMKK_államig'!G18+'31._Rendelő_államig'!G18</f>
        <v>0</v>
      </c>
      <c r="H18" s="721">
        <f t="shared" si="1"/>
        <v>0</v>
      </c>
      <c r="I18" s="1515">
        <f>'26._Hivatal_államig'!I18+'27._TIK_államig'!I18+'28._Humán_államig'!I18+'29._Óvoda_államig'!I18+'30._TMKK_államig'!I18+'31._Rendelő_államig'!I18</f>
        <v>0</v>
      </c>
      <c r="J18" s="422">
        <f>'26._Hivatal_államig'!J18+'27._TIK_államig'!J18+'28._Humán_államig'!J18+'29._Óvoda_államig'!J18+'30._TMKK_államig'!J18+'31._Rendelő_államig'!J18</f>
        <v>0</v>
      </c>
      <c r="K18" s="422">
        <f>'26._Hivatal_államig'!K18+'27._TIK_államig'!K18+'28._Humán_államig'!K18+'29._Óvoda_államig'!K18+'30._TMKK_államig'!K18+'31._Rendelő_államig'!K18</f>
        <v>0</v>
      </c>
      <c r="L18" s="422" t="e">
        <f>'26._Hivatal_államig'!L18+'27._TIK_államig'!L18+'28._Humán_államig'!L18+'29._Óvoda_államig'!L18+'30._TMKK_államig'!L18+'31._Rendelő_államig'!L18</f>
        <v>#DIV/0!</v>
      </c>
    </row>
    <row r="19" spans="1:12" s="30" customFormat="1" ht="12.2" customHeight="1" x14ac:dyDescent="0.2">
      <c r="A19" s="1419" t="s">
        <v>152</v>
      </c>
      <c r="B19" s="477" t="s">
        <v>301</v>
      </c>
      <c r="C19" s="151">
        <f>'26._Hivatal_államig'!C19+'27._TIK_államig'!C19+'28._Humán_államig'!C19+'29._Óvoda_államig'!C19+'30._TMKK_államig'!C19+'31._Rendelő_államig'!C19</f>
        <v>0</v>
      </c>
      <c r="D19" s="328">
        <f>'26._Hivatal_államig'!D19+'27._TIK_államig'!D19+'28._Humán_államig'!D19+'29._Óvoda_államig'!D19+'30._TMKK_államig'!D19+'31._Rendelő_államig'!D19</f>
        <v>0</v>
      </c>
      <c r="E19" s="106">
        <f>'26._Hivatal_államig'!E19+'27._TIK_államig'!E19+'28._Humán_államig'!E19+'29._Óvoda_államig'!E19+'30._TMKK_államig'!E19+'31._Rendelő_államig'!E19</f>
        <v>0</v>
      </c>
      <c r="F19" s="106">
        <f>'26._Hivatal_államig'!F19+'27._TIK_államig'!F19+'28._Humán_államig'!F19+'29._Óvoda_államig'!F19+'30._TMKK_államig'!F19+'31._Rendelő_államig'!F19</f>
        <v>0</v>
      </c>
      <c r="G19" s="106">
        <f>'26._Hivatal_államig'!G19+'27._TIK_államig'!G19+'28._Humán_államig'!G19+'29._Óvoda_államig'!G19+'30._TMKK_államig'!G19+'31._Rendelő_államig'!G19</f>
        <v>0</v>
      </c>
      <c r="H19" s="722">
        <f t="shared" si="1"/>
        <v>0</v>
      </c>
      <c r="I19" s="1516">
        <f>'26._Hivatal_államig'!I19+'27._TIK_államig'!I19+'28._Humán_államig'!I19+'29._Óvoda_államig'!I19+'30._TMKK_államig'!I19+'31._Rendelő_államig'!I19</f>
        <v>0</v>
      </c>
      <c r="J19" s="423">
        <f>'26._Hivatal_államig'!J19+'27._TIK_államig'!J19+'28._Humán_államig'!J19+'29._Óvoda_államig'!J19+'30._TMKK_államig'!J19+'31._Rendelő_államig'!J19</f>
        <v>0</v>
      </c>
      <c r="K19" s="423">
        <f>'26._Hivatal_államig'!K19+'27._TIK_államig'!K19+'28._Humán_államig'!K19+'29._Óvoda_államig'!K19+'30._TMKK_államig'!K19+'31._Rendelő_államig'!K19</f>
        <v>0</v>
      </c>
      <c r="L19" s="423" t="e">
        <f>'26._Hivatal_államig'!L19+'27._TIK_államig'!L19+'28._Humán_államig'!L19+'29._Óvoda_államig'!L19+'30._TMKK_államig'!L19+'31._Rendelő_államig'!L19</f>
        <v>#DIV/0!</v>
      </c>
    </row>
    <row r="20" spans="1:12" s="61" customFormat="1" ht="12.2" customHeight="1" x14ac:dyDescent="0.2">
      <c r="A20" s="1419" t="s">
        <v>153</v>
      </c>
      <c r="B20" s="461" t="s">
        <v>154</v>
      </c>
      <c r="C20" s="462">
        <f>'26._Hivatal_államig'!C20+'27._TIK_államig'!C20+'28._Humán_államig'!C20+'29._Óvoda_államig'!C20+'30._TMKK_államig'!C20+'31._Rendelő_államig'!C20</f>
        <v>0</v>
      </c>
      <c r="D20" s="472">
        <f>'26._Hivatal_államig'!D20+'27._TIK_államig'!D20+'28._Humán_államig'!D20+'29._Óvoda_államig'!D20+'30._TMKK_államig'!D20+'31._Rendelő_államig'!D20</f>
        <v>0</v>
      </c>
      <c r="E20" s="101">
        <f>'26._Hivatal_államig'!E20+'27._TIK_államig'!E20+'28._Humán_államig'!E20+'29._Óvoda_államig'!E20+'30._TMKK_államig'!E20+'31._Rendelő_államig'!E20</f>
        <v>0</v>
      </c>
      <c r="F20" s="101">
        <f>'26._Hivatal_államig'!F20+'27._TIK_államig'!F20+'28._Humán_államig'!F20+'29._Óvoda_államig'!F20+'30._TMKK_államig'!F20+'31._Rendelő_államig'!F20</f>
        <v>0</v>
      </c>
      <c r="G20" s="101">
        <f>'26._Hivatal_államig'!G20+'27._TIK_államig'!G20+'28._Humán_államig'!G20+'29._Óvoda_államig'!G20+'30._TMKK_államig'!G20+'31._Rendelő_államig'!G20</f>
        <v>0</v>
      </c>
      <c r="H20" s="721">
        <f t="shared" si="1"/>
        <v>0</v>
      </c>
      <c r="I20" s="1515">
        <f>'26._Hivatal_államig'!I20+'27._TIK_államig'!I20+'28._Humán_államig'!I20+'29._Óvoda_államig'!I20+'30._TMKK_államig'!I20+'31._Rendelő_államig'!I20</f>
        <v>0</v>
      </c>
      <c r="J20" s="422">
        <f>'26._Hivatal_államig'!J20+'27._TIK_államig'!J20+'28._Humán_államig'!J20+'29._Óvoda_államig'!J20+'30._TMKK_államig'!J20+'31._Rendelő_államig'!J20</f>
        <v>0</v>
      </c>
      <c r="K20" s="422">
        <f>'26._Hivatal_államig'!K20+'27._TIK_államig'!K20+'28._Humán_államig'!K20+'29._Óvoda_államig'!K20+'30._TMKK_államig'!K20+'31._Rendelő_államig'!K20</f>
        <v>0</v>
      </c>
      <c r="L20" s="422" t="e">
        <f>'26._Hivatal_államig'!L20+'27._TIK_államig'!L20+'28._Humán_államig'!L20+'29._Óvoda_államig'!L20+'30._TMKK_államig'!L20+'31._Rendelő_államig'!L20</f>
        <v>#DIV/0!</v>
      </c>
    </row>
    <row r="21" spans="1:12" s="61" customFormat="1" ht="12.2" customHeight="1" x14ac:dyDescent="0.2">
      <c r="A21" s="1419" t="s">
        <v>155</v>
      </c>
      <c r="B21" s="477" t="s">
        <v>274</v>
      </c>
      <c r="C21" s="464">
        <f>'26._Hivatal_államig'!C21+'27._TIK_államig'!C21+'28._Humán_államig'!C21+'29._Óvoda_államig'!C21+'30._TMKK_államig'!C21+'31._Rendelő_államig'!C21</f>
        <v>0</v>
      </c>
      <c r="D21" s="473">
        <f>'26._Hivatal_államig'!D21+'27._TIK_államig'!D21+'28._Humán_államig'!D21+'29._Óvoda_államig'!D21+'30._TMKK_államig'!D21+'31._Rendelő_államig'!D21</f>
        <v>0</v>
      </c>
      <c r="E21" s="101">
        <f>'26._Hivatal_államig'!E21+'27._TIK_államig'!E21+'28._Humán_államig'!E21+'29._Óvoda_államig'!E21+'30._TMKK_államig'!E21+'31._Rendelő_államig'!E21</f>
        <v>0</v>
      </c>
      <c r="F21" s="101">
        <f>'26._Hivatal_államig'!F21+'27._TIK_államig'!F21+'28._Humán_államig'!F21+'29._Óvoda_államig'!F21+'30._TMKK_államig'!F21+'31._Rendelő_államig'!F21</f>
        <v>0</v>
      </c>
      <c r="G21" s="462">
        <f>'26._Hivatal_államig'!G21+'27._TIK_államig'!G21+'28._Humán_államig'!G21+'29._Óvoda_államig'!G21+'30._TMKK_államig'!G21+'31._Rendelő_államig'!G21</f>
        <v>0</v>
      </c>
      <c r="H21" s="723">
        <f t="shared" si="1"/>
        <v>0</v>
      </c>
      <c r="I21" s="1517">
        <f>'26._Hivatal_államig'!I21+'27._TIK_államig'!I21+'28._Humán_államig'!I21+'29._Óvoda_államig'!I21+'30._TMKK_államig'!I21+'31._Rendelő_államig'!I21</f>
        <v>0</v>
      </c>
      <c r="J21" s="424">
        <f>'26._Hivatal_államig'!J21+'27._TIK_államig'!J21+'28._Humán_államig'!J21+'29._Óvoda_államig'!J21+'30._TMKK_államig'!J21+'31._Rendelő_államig'!J21</f>
        <v>0</v>
      </c>
      <c r="K21" s="424">
        <f>'26._Hivatal_államig'!K21+'27._TIK_államig'!K21+'28._Humán_államig'!K21+'29._Óvoda_államig'!K21+'30._TMKK_államig'!K21+'31._Rendelő_államig'!K21</f>
        <v>0</v>
      </c>
      <c r="L21" s="424" t="e">
        <f>'26._Hivatal_államig'!L21+'27._TIK_államig'!L21+'28._Humán_államig'!L21+'29._Óvoda_államig'!L21+'30._TMKK_államig'!L21+'31._Rendelő_államig'!L21</f>
        <v>#DIV/0!</v>
      </c>
    </row>
    <row r="22" spans="1:12" s="61" customFormat="1" ht="12.2" customHeight="1" thickBot="1" x14ac:dyDescent="0.25">
      <c r="A22" s="1419" t="s">
        <v>275</v>
      </c>
      <c r="B22" s="59" t="s">
        <v>156</v>
      </c>
      <c r="C22" s="464">
        <f>'26._Hivatal_államig'!C22+'27._TIK_államig'!C22+'28._Humán_államig'!C22+'29._Óvoda_államig'!C22+'30._TMKK_államig'!C22+'31._Rendelő_államig'!C22</f>
        <v>540000</v>
      </c>
      <c r="D22" s="473">
        <f>'26._Hivatal_államig'!D22+'27._TIK_államig'!D22+'28._Humán_államig'!D22+'29._Óvoda_államig'!D22+'30._TMKK_államig'!D22+'31._Rendelő_államig'!D22</f>
        <v>540000</v>
      </c>
      <c r="E22" s="106">
        <f>'26._Hivatal_államig'!E22+'27._TIK_államig'!E22+'28._Humán_államig'!E22+'29._Óvoda_államig'!E22+'30._TMKK_államig'!E22+'31._Rendelő_államig'!E22</f>
        <v>0</v>
      </c>
      <c r="F22" s="106">
        <f>'26._Hivatal_államig'!F22+'27._TIK_államig'!F22+'28._Humán_államig'!F22+'29._Óvoda_államig'!F22+'30._TMKK_államig'!F22+'31._Rendelő_államig'!F22</f>
        <v>0</v>
      </c>
      <c r="G22" s="106">
        <f>'26._Hivatal_államig'!G22+'27._TIK_államig'!G22+'28._Humán_államig'!G22+'29._Óvoda_államig'!G22+'30._TMKK_államig'!G22+'31._Rendelő_államig'!G22</f>
        <v>0</v>
      </c>
      <c r="H22" s="724">
        <f t="shared" si="1"/>
        <v>0</v>
      </c>
      <c r="I22" s="1518">
        <f>'26._Hivatal_államig'!I22+'27._TIK_államig'!I22+'28._Humán_államig'!I22+'29._Óvoda_államig'!I22+'30._TMKK_államig'!I22+'31._Rendelő_államig'!I22</f>
        <v>0</v>
      </c>
      <c r="J22" s="425">
        <f>'26._Hivatal_államig'!J22+'27._TIK_államig'!J22+'28._Humán_államig'!J22+'29._Óvoda_államig'!J22+'30._TMKK_államig'!J22+'31._Rendelő_államig'!J22</f>
        <v>0</v>
      </c>
      <c r="K22" s="425">
        <f>'26._Hivatal_államig'!K22+'27._TIK_államig'!K22+'28._Humán_államig'!K22+'29._Óvoda_államig'!K22+'30._TMKK_államig'!K22+'31._Rendelő_államig'!K22</f>
        <v>0</v>
      </c>
      <c r="L22" s="425">
        <f>'26._Hivatal_államig'!L22+'27._TIK_államig'!L22+'28._Humán_államig'!L22+'29._Óvoda_államig'!L22+'30._TMKK_államig'!L22+'31._Rendelő_államig'!L22</f>
        <v>0</v>
      </c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+C24+C25+C26</f>
        <v>0</v>
      </c>
      <c r="D23" s="163">
        <f t="shared" ref="D23:K23" si="2">+D24+D25+D26</f>
        <v>11447895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55">
        <f t="shared" si="1"/>
        <v>11447895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 t="e">
        <f>'26._Hivatal_államig'!L23+'27._TIK_államig'!L23+'28._Humán_államig'!L23+'29._Óvoda_államig'!L23+'30._TMKK_államig'!L23+'31._Rendelő_államig'!L23</f>
        <v>#DIV/0!</v>
      </c>
    </row>
    <row r="24" spans="1:12" s="61" customFormat="1" ht="12.2" customHeight="1" x14ac:dyDescent="0.2">
      <c r="A24" s="1419" t="s">
        <v>93</v>
      </c>
      <c r="B24" s="16" t="s">
        <v>158</v>
      </c>
      <c r="C24" s="462">
        <f>'26._Hivatal_államig'!C24+'27._TIK_államig'!C24+'28._Humán_államig'!C24+'29._Óvoda_államig'!C24+'30._TMKK_államig'!C24+'31._Rendelő_államig'!C24</f>
        <v>0</v>
      </c>
      <c r="D24" s="472">
        <f>'26._Hivatal_államig'!D24+'27._TIK_államig'!D24+'28._Humán_államig'!D24+'29._Óvoda_államig'!D24+'30._TMKK_államig'!D24+'31._Rendelő_államig'!D24</f>
        <v>0</v>
      </c>
      <c r="E24" s="764">
        <f>'26._Hivatal_államig'!E24+'27._TIK_államig'!E24+'28._Humán_államig'!E24+'29._Óvoda_államig'!E24+'30._TMKK_államig'!E24+'31._Rendelő_államig'!E24</f>
        <v>0</v>
      </c>
      <c r="F24" s="764">
        <f>'26._Hivatal_államig'!F24+'27._TIK_államig'!F24+'28._Humán_államig'!F24+'29._Óvoda_államig'!F24+'30._TMKK_államig'!F24+'31._Rendelő_államig'!F24</f>
        <v>0</v>
      </c>
      <c r="G24" s="764">
        <f>'26._Hivatal_államig'!G24+'27._TIK_államig'!G24+'28._Humán_államig'!G24+'29._Óvoda_államig'!G24+'30._TMKK_államig'!G24+'31._Rendelő_államig'!G24</f>
        <v>0</v>
      </c>
      <c r="H24" s="82">
        <f t="shared" si="1"/>
        <v>0</v>
      </c>
      <c r="I24" s="1519">
        <f>'26._Hivatal_államig'!I24+'27._TIK_államig'!I24+'28._Humán_államig'!I24+'29._Óvoda_államig'!I24+'30._TMKK_államig'!I24+'31._Rendelő_államig'!I24</f>
        <v>0</v>
      </c>
      <c r="J24" s="426">
        <f>'26._Hivatal_államig'!J24+'27._TIK_államig'!J24+'28._Humán_államig'!J24+'29._Óvoda_államig'!J24+'30._TMKK_államig'!J24+'31._Rendelő_államig'!J24</f>
        <v>0</v>
      </c>
      <c r="K24" s="426">
        <f>'26._Hivatal_államig'!K24+'27._TIK_államig'!K24+'28._Humán_államig'!K24+'29._Óvoda_államig'!K24+'30._TMKK_államig'!K24+'31._Rendelő_államig'!K24</f>
        <v>0</v>
      </c>
      <c r="L24" s="426" t="e">
        <f>'26._Hivatal_államig'!L24+'27._TIK_államig'!L24+'28._Humán_államig'!L24+'29._Óvoda_államig'!L24+'30._TMKK_államig'!L24+'31._Rendelő_államig'!L24</f>
        <v>#DIV/0!</v>
      </c>
    </row>
    <row r="25" spans="1:12" s="61" customFormat="1" ht="12.2" customHeight="1" x14ac:dyDescent="0.2">
      <c r="A25" s="1419" t="s">
        <v>94</v>
      </c>
      <c r="B25" s="461" t="s">
        <v>159</v>
      </c>
      <c r="C25" s="462">
        <f>'26._Hivatal_államig'!C25+'27._TIK_államig'!C25+'28._Humán_államig'!C25+'29._Óvoda_államig'!C25+'30._TMKK_államig'!C25+'31._Rendelő_államig'!C25</f>
        <v>0</v>
      </c>
      <c r="D25" s="472">
        <f>'26._Hivatal_államig'!D25+'27._TIK_államig'!D25+'28._Humán_államig'!D25+'29._Óvoda_államig'!D25+'30._TMKK_államig'!D25+'31._Rendelő_államig'!D25</f>
        <v>0</v>
      </c>
      <c r="E25" s="101">
        <f>'26._Hivatal_államig'!E25+'27._TIK_államig'!E25+'28._Humán_államig'!E25+'29._Óvoda_államig'!E25+'30._TMKK_államig'!E25+'31._Rendelő_államig'!E25</f>
        <v>0</v>
      </c>
      <c r="F25" s="101">
        <f>'26._Hivatal_államig'!F25+'27._TIK_államig'!F25+'28._Humán_államig'!F25+'29._Óvoda_államig'!F25+'30._TMKK_államig'!F25+'31._Rendelő_államig'!F25</f>
        <v>0</v>
      </c>
      <c r="G25" s="101">
        <f>'26._Hivatal_államig'!G25+'27._TIK_államig'!G25+'28._Humán_államig'!G25+'29._Óvoda_államig'!G25+'30._TMKK_államig'!G25+'31._Rendelő_államig'!G25</f>
        <v>0</v>
      </c>
      <c r="H25" s="721">
        <f t="shared" si="1"/>
        <v>0</v>
      </c>
      <c r="I25" s="1515">
        <f>'26._Hivatal_államig'!I25+'27._TIK_államig'!I25+'28._Humán_államig'!I25+'29._Óvoda_államig'!I25+'30._TMKK_államig'!I25+'31._Rendelő_államig'!I25</f>
        <v>0</v>
      </c>
      <c r="J25" s="422">
        <f>'26._Hivatal_államig'!J25+'27._TIK_államig'!J25+'28._Humán_államig'!J25+'29._Óvoda_államig'!J25+'30._TMKK_államig'!J25+'31._Rendelő_államig'!J25</f>
        <v>0</v>
      </c>
      <c r="K25" s="422">
        <f>'26._Hivatal_államig'!K25+'27._TIK_államig'!K25+'28._Humán_államig'!K25+'29._Óvoda_államig'!K25+'30._TMKK_államig'!K25+'31._Rendelő_államig'!K25</f>
        <v>0</v>
      </c>
      <c r="L25" s="422" t="e">
        <f>'26._Hivatal_államig'!L25+'27._TIK_államig'!L25+'28._Humán_államig'!L25+'29._Óvoda_államig'!L25+'30._TMKK_államig'!L25+'31._Rendelő_államig'!L25</f>
        <v>#DIV/0!</v>
      </c>
    </row>
    <row r="26" spans="1:12" s="61" customFormat="1" ht="12.2" customHeight="1" x14ac:dyDescent="0.2">
      <c r="A26" s="1419" t="s">
        <v>95</v>
      </c>
      <c r="B26" s="461" t="s">
        <v>160</v>
      </c>
      <c r="C26" s="462">
        <f>'26._Hivatal_államig'!C26+'27._TIK_államig'!C26+'28._Humán_államig'!C26+'29._Óvoda_államig'!C26+'30._TMKK_államig'!C26+'31._Rendelő_államig'!C26</f>
        <v>0</v>
      </c>
      <c r="D26" s="472">
        <f>'26._Hivatal_államig'!D26+'27._TIK_államig'!D26+'28._Humán_államig'!D26+'29._Óvoda_államig'!D26+'30._TMKK_államig'!D26+'31._Rendelő_államig'!D26</f>
        <v>11447895</v>
      </c>
      <c r="E26" s="101">
        <f>'26._Hivatal_államig'!E26+'27._TIK_államig'!E26+'28._Humán_államig'!E26+'29._Óvoda_államig'!E26+'30._TMKK_államig'!E26+'31._Rendelő_államig'!E26</f>
        <v>0</v>
      </c>
      <c r="F26" s="101">
        <f>'26._Hivatal_államig'!F26+'27._TIK_államig'!F26+'28._Humán_államig'!F26+'29._Óvoda_államig'!F26+'30._TMKK_államig'!F26+'31._Rendelő_államig'!F26</f>
        <v>0</v>
      </c>
      <c r="G26" s="101">
        <f>'26._Hivatal_államig'!G26+'27._TIK_államig'!G26+'28._Humán_államig'!G26+'29._Óvoda_államig'!G26+'30._TMKK_államig'!G26+'31._Rendelő_államig'!G26</f>
        <v>0</v>
      </c>
      <c r="H26" s="721">
        <f t="shared" ref="H26" si="3">+D26-C26</f>
        <v>11447895</v>
      </c>
      <c r="I26" s="1515">
        <f t="shared" ref="I26:K26" si="4">I27</f>
        <v>0</v>
      </c>
      <c r="J26" s="422">
        <f t="shared" si="4"/>
        <v>0</v>
      </c>
      <c r="K26" s="422">
        <f t="shared" si="4"/>
        <v>0</v>
      </c>
      <c r="L26" s="422" t="e">
        <f>'26._Hivatal_államig'!L26+'27._TIK_államig'!L26+'28._Humán_államig'!L26+'29._Óvoda_államig'!L26+'30._TMKK_államig'!L26+'31._Rendelő_államig'!L26</f>
        <v>#DIV/0!</v>
      </c>
    </row>
    <row r="27" spans="1:12" s="61" customFormat="1" ht="12.2" customHeight="1" thickBot="1" x14ac:dyDescent="0.25">
      <c r="A27" s="1419" t="s">
        <v>316</v>
      </c>
      <c r="B27" s="466" t="s">
        <v>232</v>
      </c>
      <c r="C27" s="462">
        <f>'26._Hivatal_államig'!C27+'27._TIK_államig'!C27+'28._Humán_államig'!C27+'29._Óvoda_államig'!C27+'30._TMKK_államig'!C27+'31._Rendelő_államig'!C27</f>
        <v>0</v>
      </c>
      <c r="D27" s="472">
        <f>'26._Hivatal_államig'!D27+'27._TIK_államig'!D27+'28._Humán_államig'!D27+'29._Óvoda_államig'!D27+'30._TMKK_államig'!D27+'31._Rendelő_államig'!D27</f>
        <v>0</v>
      </c>
      <c r="E27" s="101">
        <f>'26._Hivatal_államig'!E27+'27._TIK_államig'!E27+'28._Humán_államig'!E27+'29._Óvoda_államig'!E27+'30._TMKK_államig'!E27+'31._Rendelő_államig'!E27</f>
        <v>0</v>
      </c>
      <c r="F27" s="101">
        <f>'26._Hivatal_államig'!F27+'27._TIK_államig'!F27+'28._Humán_államig'!F27+'29._Óvoda_államig'!F27+'30._TMKK_államig'!F27+'31._Rendelő_államig'!F27</f>
        <v>0</v>
      </c>
      <c r="G27" s="101">
        <f>'26._Hivatal_államig'!G27+'27._TIK_államig'!G27+'28._Humán_államig'!G27+'29._Óvoda_államig'!G27+'30._TMKK_államig'!G27+'31._Rendelő_államig'!G27</f>
        <v>0</v>
      </c>
      <c r="H27" s="725">
        <f t="shared" si="1"/>
        <v>0</v>
      </c>
      <c r="I27" s="1520">
        <f>'26._Hivatal_államig'!I27+'27._TIK_államig'!I27+'28._Humán_államig'!I27+'29._Óvoda_államig'!I27+'30._TMKK_államig'!I27+'31._Rendelő_államig'!I27</f>
        <v>0</v>
      </c>
      <c r="J27" s="427">
        <f>'26._Hivatal_államig'!J27+'27._TIK_államig'!J27+'28._Humán_államig'!J27+'29._Óvoda_államig'!J27+'30._TMKK_államig'!J27+'31._Rendelő_államig'!J27</f>
        <v>0</v>
      </c>
      <c r="K27" s="427">
        <f>'26._Hivatal_államig'!K27+'27._TIK_államig'!K27+'28._Humán_államig'!K27+'29._Óvoda_államig'!K27+'30._TMKK_államig'!K27+'31._Rendelő_államig'!K27</f>
        <v>0</v>
      </c>
      <c r="L27" s="427" t="e">
        <f>'26._Hivatal_államig'!L27+'27._TIK_államig'!L27+'28._Humán_államig'!L27+'29._Óvoda_államig'!L27+'30._TMKK_államig'!L27+'31._Rendelő_államig'!L27</f>
        <v>#DIV/0!</v>
      </c>
    </row>
    <row r="28" spans="1:12" s="61" customFormat="1" ht="12.2" customHeight="1" thickBot="1" x14ac:dyDescent="0.25">
      <c r="A28" s="62" t="s">
        <v>14</v>
      </c>
      <c r="B28" s="63" t="s">
        <v>83</v>
      </c>
      <c r="C28" s="166">
        <f>'26._Hivatal_államig'!C28+'27._TIK_államig'!C28+'28._Humán_államig'!C28+'29._Óvoda_államig'!C28+'30._TMKK_államig'!C28+'31._Rendelő_államig'!C28</f>
        <v>0</v>
      </c>
      <c r="D28" s="165">
        <f>'26._Hivatal_államig'!D28+'27._TIK_államig'!D28+'28._Humán_államig'!D28+'29._Óvoda_államig'!D28+'30._TMKK_államig'!D28+'31._Rendelő_államig'!D28</f>
        <v>0</v>
      </c>
      <c r="E28" s="765">
        <f>'26._Hivatal_államig'!E28+'27._TIK_államig'!E28+'28._Humán_államig'!E28+'29._Óvoda_államig'!E28+'30._TMKK_államig'!E28+'31._Rendelő_államig'!E28</f>
        <v>0</v>
      </c>
      <c r="F28" s="765">
        <f>'26._Hivatal_államig'!F28+'27._TIK_államig'!F28+'28._Humán_államig'!F28+'29._Óvoda_államig'!F28+'30._TMKK_államig'!F28+'31._Rendelő_államig'!F28</f>
        <v>0</v>
      </c>
      <c r="G28" s="765">
        <f>'26._Hivatal_államig'!G28+'27._TIK_államig'!G28+'28._Humán_államig'!G28+'29._Óvoda_államig'!G28+'30._TMKK_államig'!G28+'31._Rendelő_államig'!G28</f>
        <v>0</v>
      </c>
      <c r="H28" s="81">
        <f t="shared" si="1"/>
        <v>0</v>
      </c>
      <c r="I28" s="434">
        <f>'26._Hivatal_államig'!I28+'27._TIK_államig'!I28+'28._Humán_államig'!I28+'29._Óvoda_államig'!I28+'30._TMKK_államig'!I28+'31._Rendelő_államig'!I28</f>
        <v>0</v>
      </c>
      <c r="J28" s="428">
        <f>'26._Hivatal_államig'!J28+'27._TIK_államig'!J28+'28._Humán_államig'!J28+'29._Óvoda_államig'!J28+'30._TMKK_államig'!J28+'31._Rendelő_államig'!J28</f>
        <v>0</v>
      </c>
      <c r="K28" s="428">
        <f>'26._Hivatal_államig'!K28+'27._TIK_államig'!K28+'28._Humán_államig'!K28+'29._Óvoda_államig'!K28+'30._TMKK_államig'!K28+'31._Rendelő_államig'!K28</f>
        <v>0</v>
      </c>
      <c r="L28" s="428">
        <f>'26._Hivatal_államig'!L28+'27._TIK_államig'!L28+'28._Humán_államig'!L28+'29._Óvoda_államig'!L28+'30._TMKK_államig'!L28+'31._Rendelő_államig'!L28</f>
        <v>0</v>
      </c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K29" si="5">+D30+D31</f>
        <v>0</v>
      </c>
      <c r="E29" s="762">
        <f t="shared" si="5"/>
        <v>0</v>
      </c>
      <c r="F29" s="762">
        <f t="shared" si="5"/>
        <v>0</v>
      </c>
      <c r="G29" s="762">
        <f t="shared" si="5"/>
        <v>0</v>
      </c>
      <c r="H29" s="81">
        <f t="shared" si="1"/>
        <v>0</v>
      </c>
      <c r="I29" s="434">
        <f t="shared" si="5"/>
        <v>0</v>
      </c>
      <c r="J29" s="428">
        <f t="shared" si="5"/>
        <v>0</v>
      </c>
      <c r="K29" s="428">
        <f t="shared" si="5"/>
        <v>0</v>
      </c>
      <c r="L29" s="428" t="e">
        <f>'26._Hivatal_államig'!L29+'27._TIK_államig'!L29+'28._Humán_államig'!L29+'29._Óvoda_államig'!L29+'30._TMKK_államig'!L29+'31._Rendelő_államig'!L29</f>
        <v>#DIV/0!</v>
      </c>
    </row>
    <row r="30" spans="1:12" s="61" customFormat="1" ht="12.2" customHeight="1" x14ac:dyDescent="0.2">
      <c r="A30" s="65" t="s">
        <v>99</v>
      </c>
      <c r="B30" s="66" t="s">
        <v>159</v>
      </c>
      <c r="C30" s="156">
        <f>'26._Hivatal_államig'!C30+'27._TIK_államig'!C30+'28._Humán_államig'!C30+'29._Óvoda_államig'!C30+'30._TMKK_államig'!C30+'31._Rendelő_államig'!C30</f>
        <v>0</v>
      </c>
      <c r="D30" s="329">
        <f>'26._Hivatal_államig'!D30+'27._TIK_államig'!D30+'28._Humán_államig'!D30+'29._Óvoda_államig'!D30+'30._TMKK_államig'!D30+'31._Rendelő_államig'!D30</f>
        <v>0</v>
      </c>
      <c r="E30" s="766">
        <f>'26._Hivatal_államig'!E30+'27._TIK_államig'!E30+'28._Humán_államig'!E30+'29._Óvoda_államig'!E30+'30._TMKK_államig'!E30+'31._Rendelő_államig'!E30</f>
        <v>0</v>
      </c>
      <c r="F30" s="766">
        <f>'26._Hivatal_államig'!F30+'27._TIK_államig'!F30+'28._Humán_államig'!F30+'29._Óvoda_államig'!F30+'30._TMKK_államig'!F30+'31._Rendelő_államig'!F30</f>
        <v>0</v>
      </c>
      <c r="G30" s="766">
        <f>'26._Hivatal_államig'!G30+'27._TIK_államig'!G30+'28._Humán_államig'!G30+'29._Óvoda_államig'!G30+'30._TMKK_államig'!G30+'31._Rendelő_államig'!G30</f>
        <v>0</v>
      </c>
      <c r="H30" s="726">
        <f t="shared" si="1"/>
        <v>0</v>
      </c>
      <c r="I30" s="1521">
        <f>'26._Hivatal_államig'!I30+'27._TIK_államig'!I30+'28._Humán_államig'!I30+'29._Óvoda_államig'!I30+'30._TMKK_államig'!I30+'31._Rendelő_államig'!I30</f>
        <v>0</v>
      </c>
      <c r="J30" s="429">
        <f>'26._Hivatal_államig'!J30+'27._TIK_államig'!J30+'28._Humán_államig'!J30+'29._Óvoda_államig'!J30+'30._TMKK_államig'!J30+'31._Rendelő_államig'!J30</f>
        <v>0</v>
      </c>
      <c r="K30" s="429">
        <f>'26._Hivatal_államig'!K30+'27._TIK_államig'!K30+'28._Humán_államig'!K30+'29._Óvoda_államig'!K30+'30._TMKK_államig'!K30+'31._Rendelő_államig'!K30</f>
        <v>0</v>
      </c>
      <c r="L30" s="429" t="e">
        <f>'26._Hivatal_államig'!L30+'27._TIK_államig'!L30+'28._Humán_államig'!L30+'29._Óvoda_államig'!L30+'30._TMKK_államig'!L30+'31._Rendelő_államig'!L30</f>
        <v>#DIV/0!</v>
      </c>
    </row>
    <row r="31" spans="1:12" s="61" customFormat="1" ht="12.2" customHeight="1" x14ac:dyDescent="0.2">
      <c r="A31" s="65" t="s">
        <v>100</v>
      </c>
      <c r="B31" s="467" t="s">
        <v>162</v>
      </c>
      <c r="C31" s="148">
        <f>C32</f>
        <v>0</v>
      </c>
      <c r="D31" s="338">
        <f t="shared" ref="D31:K31" si="6">D32</f>
        <v>0</v>
      </c>
      <c r="E31" s="129">
        <f t="shared" si="6"/>
        <v>0</v>
      </c>
      <c r="F31" s="129">
        <f t="shared" si="6"/>
        <v>0</v>
      </c>
      <c r="G31" s="471">
        <f t="shared" si="6"/>
        <v>0</v>
      </c>
      <c r="H31" s="714">
        <f t="shared" si="1"/>
        <v>0</v>
      </c>
      <c r="I31" s="1522">
        <f t="shared" si="6"/>
        <v>0</v>
      </c>
      <c r="J31" s="430">
        <f t="shared" si="6"/>
        <v>0</v>
      </c>
      <c r="K31" s="430">
        <f t="shared" si="6"/>
        <v>0</v>
      </c>
      <c r="L31" s="430" t="e">
        <f>'26._Hivatal_államig'!L31+'27._TIK_államig'!L31+'28._Humán_államig'!L31+'29._Óvoda_államig'!L31+'30._TMKK_államig'!L31+'31._Rendelő_államig'!L31</f>
        <v>#DIV/0!</v>
      </c>
    </row>
    <row r="32" spans="1:12" s="61" customFormat="1" ht="12.2" customHeight="1" thickBot="1" x14ac:dyDescent="0.25">
      <c r="A32" s="1419" t="s">
        <v>280</v>
      </c>
      <c r="B32" s="123" t="s">
        <v>164</v>
      </c>
      <c r="C32" s="109">
        <f>'26._Hivatal_államig'!C32+'27._TIK_államig'!C32+'28._Humán_államig'!C32+'29._Óvoda_államig'!C32+'30._TMKK_államig'!C32+'31._Rendelő_államig'!C32</f>
        <v>0</v>
      </c>
      <c r="D32" s="330">
        <f>'26._Hivatal_államig'!D32+'27._TIK_államig'!D32+'28._Humán_államig'!D32+'29._Óvoda_államig'!D32+'30._TMKK_államig'!D32+'31._Rendelő_államig'!D32</f>
        <v>0</v>
      </c>
      <c r="E32" s="767">
        <f>'26._Hivatal_államig'!E32+'27._TIK_államig'!E32+'28._Humán_államig'!E32+'29._Óvoda_államig'!E32+'30._TMKK_államig'!E32+'31._Rendelő_államig'!E32</f>
        <v>0</v>
      </c>
      <c r="F32" s="767">
        <f>'26._Hivatal_államig'!F32+'27._TIK_államig'!F32+'28._Humán_államig'!F32+'29._Óvoda_államig'!F32+'30._TMKK_államig'!F32+'31._Rendelő_államig'!F32</f>
        <v>0</v>
      </c>
      <c r="G32" s="767">
        <f>'26._Hivatal_államig'!G32+'27._TIK_államig'!G32+'28._Humán_államig'!G32+'29._Óvoda_államig'!G32+'30._TMKK_államig'!G32+'31._Rendelő_államig'!G32</f>
        <v>0</v>
      </c>
      <c r="H32" s="727">
        <f t="shared" si="1"/>
        <v>0</v>
      </c>
      <c r="I32" s="1523">
        <f>'26._Hivatal_államig'!I32+'27._TIK_államig'!I32+'28._Humán_államig'!I32+'29._Óvoda_államig'!I32+'30._TMKK_államig'!I32+'31._Rendelő_államig'!I32</f>
        <v>0</v>
      </c>
      <c r="J32" s="431">
        <f>'26._Hivatal_államig'!J32+'27._TIK_államig'!J32+'28._Humán_államig'!J32+'29._Óvoda_államig'!J32+'30._TMKK_államig'!J32+'31._Rendelő_államig'!J32</f>
        <v>0</v>
      </c>
      <c r="K32" s="431">
        <f>'26._Hivatal_államig'!K32+'27._TIK_államig'!K32+'28._Humán_államig'!K32+'29._Óvoda_államig'!K32+'30._TMKK_államig'!K32+'31._Rendelő_államig'!K32</f>
        <v>0</v>
      </c>
      <c r="L32" s="431" t="e">
        <f>'26._Hivatal_államig'!L32+'27._TIK_államig'!L32+'28._Humán_államig'!L32+'29._Óvoda_államig'!L32+'30._TMKK_államig'!L32+'31._Rendelő_államig'!L32</f>
        <v>#DIV/0!</v>
      </c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K33" si="7">+D34+D35+D36</f>
        <v>0</v>
      </c>
      <c r="E33" s="762">
        <f t="shared" si="7"/>
        <v>0</v>
      </c>
      <c r="F33" s="762">
        <f t="shared" si="7"/>
        <v>0</v>
      </c>
      <c r="G33" s="762">
        <f t="shared" si="7"/>
        <v>0</v>
      </c>
      <c r="H33" s="81">
        <f t="shared" si="1"/>
        <v>0</v>
      </c>
      <c r="I33" s="434">
        <f t="shared" si="7"/>
        <v>0</v>
      </c>
      <c r="J33" s="428">
        <f t="shared" si="7"/>
        <v>0</v>
      </c>
      <c r="K33" s="428">
        <f t="shared" si="7"/>
        <v>0</v>
      </c>
      <c r="L33" s="428" t="e">
        <f>'26._Hivatal_államig'!L33+'27._TIK_államig'!L33+'28._Humán_államig'!L33+'29._Óvoda_államig'!L33+'30._TMKK_államig'!L33+'31._Rendelő_államig'!L33</f>
        <v>#DIV/0!</v>
      </c>
    </row>
    <row r="34" spans="1:12" s="61" customFormat="1" ht="12.2" customHeight="1" x14ac:dyDescent="0.2">
      <c r="A34" s="65" t="s">
        <v>88</v>
      </c>
      <c r="B34" s="66" t="s">
        <v>166</v>
      </c>
      <c r="C34" s="156">
        <f>'26._Hivatal_államig'!C34+'27._TIK_államig'!C34+'28._Humán_államig'!C34+'29._Óvoda_államig'!C34+'30._TMKK_államig'!C34+'31._Rendelő_államig'!C34</f>
        <v>0</v>
      </c>
      <c r="D34" s="329">
        <f>'26._Hivatal_államig'!D34+'27._TIK_államig'!D34+'28._Humán_államig'!D34+'29._Óvoda_államig'!D34+'30._TMKK_államig'!D34+'31._Rendelő_államig'!D34</f>
        <v>0</v>
      </c>
      <c r="E34" s="766">
        <f>'26._Hivatal_államig'!E34+'27._TIK_államig'!E34+'28._Humán_államig'!E34+'29._Óvoda_államig'!E34+'30._TMKK_államig'!E34+'31._Rendelő_államig'!E34</f>
        <v>0</v>
      </c>
      <c r="F34" s="766">
        <f>'26._Hivatal_államig'!F34+'27._TIK_államig'!F34+'28._Humán_államig'!F34+'29._Óvoda_államig'!F34+'30._TMKK_államig'!F34+'31._Rendelő_államig'!F34</f>
        <v>0</v>
      </c>
      <c r="G34" s="766">
        <f>'26._Hivatal_államig'!G34+'27._TIK_államig'!G34+'28._Humán_államig'!G34+'29._Óvoda_államig'!G34+'30._TMKK_államig'!G34+'31._Rendelő_államig'!G34</f>
        <v>0</v>
      </c>
      <c r="H34" s="726">
        <f t="shared" si="1"/>
        <v>0</v>
      </c>
      <c r="I34" s="1521">
        <f>'26._Hivatal_államig'!I34+'27._TIK_államig'!I34+'28._Humán_államig'!I34+'29._Óvoda_államig'!I34+'30._TMKK_államig'!I34+'31._Rendelő_államig'!I34</f>
        <v>0</v>
      </c>
      <c r="J34" s="429">
        <f>'26._Hivatal_államig'!J34+'27._TIK_államig'!J34+'28._Humán_államig'!J34+'29._Óvoda_államig'!J34+'30._TMKK_államig'!J34+'31._Rendelő_államig'!J34</f>
        <v>0</v>
      </c>
      <c r="K34" s="429">
        <f>'26._Hivatal_államig'!K34+'27._TIK_államig'!K34+'28._Humán_államig'!K34+'29._Óvoda_államig'!K34+'30._TMKK_államig'!K34+'31._Rendelő_államig'!K34</f>
        <v>0</v>
      </c>
      <c r="L34" s="429" t="e">
        <f>'26._Hivatal_államig'!L34+'27._TIK_államig'!L34+'28._Humán_államig'!L34+'29._Óvoda_államig'!L34+'30._TMKK_államig'!L34+'31._Rendelő_államig'!L34</f>
        <v>#DIV/0!</v>
      </c>
    </row>
    <row r="35" spans="1:12" s="61" customFormat="1" ht="12.2" customHeight="1" x14ac:dyDescent="0.2">
      <c r="A35" s="65" t="s">
        <v>101</v>
      </c>
      <c r="B35" s="467" t="s">
        <v>167</v>
      </c>
      <c r="C35" s="148">
        <f>'26._Hivatal_államig'!C35+'27._TIK_államig'!C35+'28._Humán_államig'!C35+'29._Óvoda_államig'!C35+'30._TMKK_államig'!C35+'31._Rendelő_államig'!C35</f>
        <v>0</v>
      </c>
      <c r="D35" s="338">
        <f>'26._Hivatal_államig'!D35+'27._TIK_államig'!D35+'28._Humán_államig'!D35+'29._Óvoda_államig'!D35+'30._TMKK_államig'!D35+'31._Rendelő_államig'!D35</f>
        <v>0</v>
      </c>
      <c r="E35" s="129">
        <f>'26._Hivatal_államig'!E35+'27._TIK_államig'!E35+'28._Humán_államig'!E35+'29._Óvoda_államig'!E35+'30._TMKK_államig'!E35+'31._Rendelő_államig'!E35</f>
        <v>0</v>
      </c>
      <c r="F35" s="129">
        <f>'26._Hivatal_államig'!F35+'27._TIK_államig'!F35+'28._Humán_államig'!F35+'29._Óvoda_államig'!F35+'30._TMKK_államig'!F35+'31._Rendelő_államig'!F35</f>
        <v>0</v>
      </c>
      <c r="G35" s="471">
        <f>'26._Hivatal_államig'!G35+'27._TIK_államig'!G35+'28._Humán_államig'!G35+'29._Óvoda_államig'!G35+'30._TMKK_államig'!G35+'31._Rendelő_államig'!G35</f>
        <v>0</v>
      </c>
      <c r="H35" s="714">
        <f t="shared" si="1"/>
        <v>0</v>
      </c>
      <c r="I35" s="1522">
        <f>'26._Hivatal_államig'!I35+'27._TIK_államig'!I35+'28._Humán_államig'!I35+'29._Óvoda_államig'!I35+'30._TMKK_államig'!I35+'31._Rendelő_államig'!I35</f>
        <v>0</v>
      </c>
      <c r="J35" s="430">
        <f>'26._Hivatal_államig'!J35+'27._TIK_államig'!J35+'28._Humán_államig'!J35+'29._Óvoda_államig'!J35+'30._TMKK_államig'!J35+'31._Rendelő_államig'!J35</f>
        <v>0</v>
      </c>
      <c r="K35" s="430">
        <f>'26._Hivatal_államig'!K35+'27._TIK_államig'!K35+'28._Humán_államig'!K35+'29._Óvoda_államig'!K35+'30._TMKK_államig'!K35+'31._Rendelő_államig'!K35</f>
        <v>0</v>
      </c>
      <c r="L35" s="430" t="e">
        <f>'26._Hivatal_államig'!L35+'27._TIK_államig'!L35+'28._Humán_államig'!L35+'29._Óvoda_államig'!L35+'30._TMKK_államig'!L35+'31._Rendelő_államig'!L35</f>
        <v>#DIV/0!</v>
      </c>
    </row>
    <row r="36" spans="1:12" s="61" customFormat="1" ht="12.2" customHeight="1" thickBot="1" x14ac:dyDescent="0.25">
      <c r="A36" s="1419" t="s">
        <v>102</v>
      </c>
      <c r="B36" s="69" t="s">
        <v>168</v>
      </c>
      <c r="C36" s="109">
        <f>'26._Hivatal_államig'!C36+'27._TIK_államig'!C36+'28._Humán_államig'!C36+'29._Óvoda_államig'!C36+'30._TMKK_államig'!C36+'31._Rendelő_államig'!C36</f>
        <v>0</v>
      </c>
      <c r="D36" s="330">
        <f>'26._Hivatal_államig'!D36+'27._TIK_államig'!D36+'28._Humán_államig'!D36+'29._Óvoda_államig'!D36+'30._TMKK_államig'!D36+'31._Rendelő_államig'!D36</f>
        <v>0</v>
      </c>
      <c r="E36" s="767">
        <f>'26._Hivatal_államig'!E36+'27._TIK_államig'!E36+'28._Humán_államig'!E36+'29._Óvoda_államig'!E36+'30._TMKK_államig'!E36+'31._Rendelő_államig'!E36</f>
        <v>0</v>
      </c>
      <c r="F36" s="767">
        <f>'26._Hivatal_államig'!F36+'27._TIK_államig'!F36+'28._Humán_államig'!F36+'29._Óvoda_államig'!F36+'30._TMKK_államig'!F36+'31._Rendelő_államig'!F36</f>
        <v>0</v>
      </c>
      <c r="G36" s="767">
        <f>'26._Hivatal_államig'!G36+'27._TIK_államig'!G36+'28._Humán_államig'!G36+'29._Óvoda_államig'!G36+'30._TMKK_államig'!G36+'31._Rendelő_államig'!G36</f>
        <v>0</v>
      </c>
      <c r="H36" s="728">
        <f t="shared" si="1"/>
        <v>0</v>
      </c>
      <c r="I36" s="1524">
        <f>'26._Hivatal_államig'!I36+'27._TIK_államig'!I36+'28._Humán_államig'!I36+'29._Óvoda_államig'!I36+'30._TMKK_államig'!I36+'31._Rendelő_államig'!I36</f>
        <v>0</v>
      </c>
      <c r="J36" s="432">
        <f>'26._Hivatal_államig'!J36+'27._TIK_államig'!J36+'28._Humán_államig'!J36+'29._Óvoda_államig'!J36+'30._TMKK_államig'!J36+'31._Rendelő_államig'!J36</f>
        <v>0</v>
      </c>
      <c r="K36" s="432">
        <f>'26._Hivatal_államig'!K36+'27._TIK_államig'!K36+'28._Humán_államig'!K36+'29._Óvoda_államig'!K36+'30._TMKK_államig'!K36+'31._Rendelő_államig'!K36</f>
        <v>0</v>
      </c>
      <c r="L36" s="432" t="e">
        <f>'26._Hivatal_államig'!L36+'27._TIK_államig'!L36+'28._Humán_államig'!L36+'29._Óvoda_államig'!L36+'30._TMKK_államig'!L36+'31._Rendelő_államig'!L36</f>
        <v>#DIV/0!</v>
      </c>
    </row>
    <row r="37" spans="1:12" s="30" customFormat="1" ht="12.2" customHeight="1" thickBot="1" x14ac:dyDescent="0.25">
      <c r="A37" s="62" t="s">
        <v>17</v>
      </c>
      <c r="B37" s="63" t="s">
        <v>169</v>
      </c>
      <c r="C37" s="166">
        <f>'26._Hivatal_államig'!C37+'27._TIK_államig'!C37+'28._Humán_államig'!C37+'29._Óvoda_államig'!C37+'30._TMKK_államig'!C37+'31._Rendelő_államig'!C37</f>
        <v>0</v>
      </c>
      <c r="D37" s="165">
        <f>'26._Hivatal_államig'!D37+'27._TIK_államig'!D37+'28._Humán_államig'!D37+'29._Óvoda_államig'!D37+'30._TMKK_államig'!D37+'31._Rendelő_államig'!D37</f>
        <v>0</v>
      </c>
      <c r="E37" s="765">
        <f>'26._Hivatal_államig'!E37+'27._TIK_államig'!E37+'28._Humán_államig'!E37+'29._Óvoda_államig'!E37+'30._TMKK_államig'!E37+'31._Rendelő_államig'!E37</f>
        <v>0</v>
      </c>
      <c r="F37" s="765">
        <f>'26._Hivatal_államig'!F37+'27._TIK_államig'!F37+'28._Humán_államig'!F37+'29._Óvoda_államig'!F37+'30._TMKK_államig'!F37+'31._Rendelő_államig'!F37</f>
        <v>0</v>
      </c>
      <c r="G37" s="765">
        <f>'26._Hivatal_államig'!G37+'27._TIK_államig'!G37+'28._Humán_államig'!G37+'29._Óvoda_államig'!G37+'30._TMKK_államig'!G37+'31._Rendelő_államig'!G37</f>
        <v>0</v>
      </c>
      <c r="H37" s="81">
        <f t="shared" si="1"/>
        <v>0</v>
      </c>
      <c r="I37" s="434">
        <f>'26._Hivatal_államig'!I37+'27._TIK_államig'!I37+'28._Humán_államig'!I37+'29._Óvoda_államig'!I37+'30._TMKK_államig'!I37+'31._Rendelő_államig'!I37</f>
        <v>0</v>
      </c>
      <c r="J37" s="428">
        <f>'26._Hivatal_államig'!J37+'27._TIK_államig'!J37+'28._Humán_államig'!J37+'29._Óvoda_államig'!J37+'30._TMKK_államig'!J37+'31._Rendelő_államig'!J37</f>
        <v>0</v>
      </c>
      <c r="K37" s="428">
        <f>'26._Hivatal_államig'!K37+'27._TIK_államig'!K37+'28._Humán_államig'!K37+'29._Óvoda_államig'!K37+'30._TMKK_államig'!K37+'31._Rendelő_államig'!K37</f>
        <v>0</v>
      </c>
      <c r="L37" s="428" t="e">
        <f>'26._Hivatal_államig'!L37+'27._TIK_államig'!L37+'28._Humán_államig'!L37+'29._Óvoda_államig'!L37+'30._TMKK_államig'!L37+'31._Rendelő_államig'!L37</f>
        <v>#DIV/0!</v>
      </c>
    </row>
    <row r="38" spans="1:12" s="30" customFormat="1" ht="12.2" customHeight="1" thickBot="1" x14ac:dyDescent="0.25">
      <c r="A38" s="1420" t="s">
        <v>103</v>
      </c>
      <c r="B38" s="468" t="s">
        <v>164</v>
      </c>
      <c r="C38" s="166">
        <f>'26._Hivatal_államig'!C38+'27._TIK_államig'!C38+'28._Humán_államig'!C38+'29._Óvoda_államig'!C38+'30._TMKK_államig'!C38+'31._Rendelő_államig'!C38</f>
        <v>0</v>
      </c>
      <c r="D38" s="165">
        <f>'26._Hivatal_államig'!D38+'27._TIK_államig'!D38+'28._Humán_államig'!D38+'29._Óvoda_államig'!D38+'30._TMKK_államig'!D38+'31._Rendelő_államig'!D38</f>
        <v>0</v>
      </c>
      <c r="E38" s="768">
        <f>'26._Hivatal_államig'!E38+'27._TIK_államig'!E38+'28._Humán_államig'!E38+'29._Óvoda_államig'!E38+'30._TMKK_államig'!E38+'31._Rendelő_államig'!E38</f>
        <v>0</v>
      </c>
      <c r="F38" s="768">
        <f>'26._Hivatal_államig'!F38+'27._TIK_államig'!F38+'28._Humán_államig'!F38+'29._Óvoda_államig'!F38+'30._TMKK_államig'!F38+'31._Rendelő_államig'!F38</f>
        <v>0</v>
      </c>
      <c r="G38" s="768">
        <f>'26._Hivatal_államig'!G38+'27._TIK_államig'!G38+'28._Humán_államig'!G38+'29._Óvoda_államig'!G38+'30._TMKK_államig'!G38+'31._Rendelő_államig'!G38</f>
        <v>0</v>
      </c>
      <c r="H38" s="729">
        <f t="shared" si="1"/>
        <v>0</v>
      </c>
      <c r="I38" s="433">
        <f>'26._Hivatal_államig'!I38+'27._TIK_államig'!I38+'28._Humán_államig'!I38+'29._Óvoda_államig'!I38+'30._TMKK_államig'!I38+'31._Rendelő_államig'!I38</f>
        <v>0</v>
      </c>
      <c r="J38" s="433">
        <f>'26._Hivatal_államig'!J38+'27._TIK_államig'!J38+'28._Humán_államig'!J38+'29._Óvoda_államig'!J38+'30._TMKK_államig'!J38+'31._Rendelő_államig'!J38</f>
        <v>0</v>
      </c>
      <c r="K38" s="433">
        <f>'26._Hivatal_államig'!K38+'27._TIK_államig'!K38+'28._Humán_államig'!K38+'29._Óvoda_államig'!K38+'30._TMKK_államig'!K38+'31._Rendelő_államig'!K38</f>
        <v>0</v>
      </c>
      <c r="L38" s="433" t="e">
        <f>'26._Hivatal_államig'!L38+'27._TIK_államig'!L38+'28._Humán_államig'!L38+'29._Óvoda_államig'!L38+'30._TMKK_államig'!L38+'31._Rendelő_államig'!L38</f>
        <v>#DIV/0!</v>
      </c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+C40+C41</f>
        <v>0</v>
      </c>
      <c r="D39" s="165">
        <f t="shared" ref="D39:K39" si="8">+D40+D41</f>
        <v>0</v>
      </c>
      <c r="E39" s="765">
        <f t="shared" si="8"/>
        <v>0</v>
      </c>
      <c r="F39" s="765">
        <f t="shared" si="8"/>
        <v>0</v>
      </c>
      <c r="G39" s="765">
        <f t="shared" si="8"/>
        <v>0</v>
      </c>
      <c r="H39" s="81">
        <f t="shared" si="1"/>
        <v>0</v>
      </c>
      <c r="I39" s="434">
        <f t="shared" si="8"/>
        <v>0</v>
      </c>
      <c r="J39" s="434">
        <f t="shared" si="8"/>
        <v>0</v>
      </c>
      <c r="K39" s="434">
        <f t="shared" si="8"/>
        <v>0</v>
      </c>
      <c r="L39" s="434" t="e">
        <f>'26._Hivatal_államig'!L39+'27._TIK_államig'!L39+'28._Humán_államig'!L39+'29._Óvoda_államig'!L39+'30._TMKK_államig'!L39+'31._Rendelő_államig'!L39</f>
        <v>#DIV/0!</v>
      </c>
    </row>
    <row r="40" spans="1:12" s="30" customFormat="1" ht="12.2" customHeight="1" x14ac:dyDescent="0.2">
      <c r="A40" s="11" t="s">
        <v>106</v>
      </c>
      <c r="B40" s="115" t="s">
        <v>211</v>
      </c>
      <c r="C40" s="167">
        <f>'26._Hivatal_államig'!C40+'27._TIK_államig'!C40+'28._Humán_államig'!C40+'29._Óvoda_államig'!C40+'30._TMKK_államig'!C40+'31._Rendelő_államig'!C40</f>
        <v>0</v>
      </c>
      <c r="D40" s="339">
        <f>'26._Hivatal_államig'!D40+'27._TIK_államig'!D40+'28._Humán_államig'!D40+'29._Óvoda_államig'!D40+'30._TMKK_államig'!D40+'31._Rendelő_államig'!D40</f>
        <v>0</v>
      </c>
      <c r="E40" s="769">
        <f>'26._Hivatal_államig'!E40+'27._TIK_államig'!E40+'28._Humán_államig'!E40+'29._Óvoda_államig'!E40+'30._TMKK_államig'!E40+'31._Rendelő_államig'!E40</f>
        <v>0</v>
      </c>
      <c r="F40" s="769">
        <f>'26._Hivatal_államig'!F40+'27._TIK_államig'!F40+'28._Humán_államig'!F40+'29._Óvoda_államig'!F40+'30._TMKK_államig'!F40+'31._Rendelő_államig'!F40</f>
        <v>0</v>
      </c>
      <c r="G40" s="769">
        <f>'26._Hivatal_államig'!G40+'27._TIK_államig'!G40+'28._Humán_államig'!G40+'29._Óvoda_államig'!G40+'30._TMKK_államig'!G40+'31._Rendelő_államig'!G40</f>
        <v>0</v>
      </c>
      <c r="H40" s="730">
        <f t="shared" si="1"/>
        <v>0</v>
      </c>
      <c r="I40" s="1525">
        <f>'26._Hivatal_államig'!I40+'27._TIK_államig'!I40+'28._Humán_államig'!I40+'29._Óvoda_államig'!I40+'30._TMKK_államig'!I40+'31._Rendelő_államig'!I40</f>
        <v>0</v>
      </c>
      <c r="J40" s="435">
        <f>'26._Hivatal_államig'!J40+'27._TIK_államig'!J40+'28._Humán_államig'!J40+'29._Óvoda_államig'!J40+'30._TMKK_államig'!J40+'31._Rendelő_államig'!J40</f>
        <v>0</v>
      </c>
      <c r="K40" s="435">
        <f>'26._Hivatal_államig'!K40+'27._TIK_államig'!K40+'28._Humán_államig'!K40+'29._Óvoda_államig'!K40+'30._TMKK_államig'!K40+'31._Rendelő_államig'!K40</f>
        <v>0</v>
      </c>
      <c r="L40" s="435" t="e">
        <f>'26._Hivatal_államig'!L40+'27._TIK_államig'!L40+'28._Humán_államig'!L40+'29._Óvoda_államig'!L40+'30._TMKK_államig'!L40+'31._Rendelő_államig'!L40</f>
        <v>#DIV/0!</v>
      </c>
    </row>
    <row r="41" spans="1:12" s="30" customFormat="1" ht="12.2" customHeight="1" x14ac:dyDescent="0.2">
      <c r="A41" s="1355" t="s">
        <v>107</v>
      </c>
      <c r="B41" s="478" t="s">
        <v>212</v>
      </c>
      <c r="C41" s="469">
        <f>C42</f>
        <v>0</v>
      </c>
      <c r="D41" s="474">
        <f t="shared" ref="D41:K41" si="9">D42</f>
        <v>0</v>
      </c>
      <c r="E41" s="783">
        <f t="shared" si="9"/>
        <v>0</v>
      </c>
      <c r="F41" s="770">
        <f t="shared" si="9"/>
        <v>0</v>
      </c>
      <c r="G41" s="770">
        <f t="shared" si="9"/>
        <v>0</v>
      </c>
      <c r="H41" s="731">
        <f t="shared" si="1"/>
        <v>0</v>
      </c>
      <c r="I41" s="1526">
        <f t="shared" si="9"/>
        <v>0</v>
      </c>
      <c r="J41" s="436">
        <f t="shared" si="9"/>
        <v>0</v>
      </c>
      <c r="K41" s="436">
        <f t="shared" si="9"/>
        <v>0</v>
      </c>
      <c r="L41" s="436" t="e">
        <f>'26._Hivatal_államig'!L41+'27._TIK_államig'!L41+'28._Humán_államig'!L41+'29._Óvoda_államig'!L41+'30._TMKK_államig'!L41+'31._Rendelő_államig'!L41</f>
        <v>#DIV/0!</v>
      </c>
    </row>
    <row r="42" spans="1:12" s="30" customFormat="1" ht="12.2" customHeight="1" thickBot="1" x14ac:dyDescent="0.25">
      <c r="A42" s="1355" t="s">
        <v>322</v>
      </c>
      <c r="B42" s="124" t="s">
        <v>164</v>
      </c>
      <c r="C42" s="169">
        <f>'26._Hivatal_államig'!C42+'27._TIK_államig'!C42+'28._Humán_államig'!C42+'29._Óvoda_államig'!C42+'30._TMKK_államig'!C42+'31._Rendelő_államig'!C42</f>
        <v>0</v>
      </c>
      <c r="D42" s="168">
        <f>'26._Hivatal_államig'!D42+'27._TIK_államig'!D42+'28._Humán_államig'!D42+'29._Óvoda_államig'!D42+'30._TMKK_államig'!D42+'31._Rendelő_államig'!D42</f>
        <v>0</v>
      </c>
      <c r="E42" s="771">
        <f>'26._Hivatal_államig'!E42+'27._TIK_államig'!E42+'28._Humán_államig'!E42+'29._Óvoda_államig'!E42+'30._TMKK_államig'!E42+'31._Rendelő_államig'!E42</f>
        <v>0</v>
      </c>
      <c r="F42" s="771">
        <f>'26._Hivatal_államig'!F42+'27._TIK_államig'!F42+'28._Humán_államig'!F42+'29._Óvoda_államig'!F42+'30._TMKK_államig'!F42+'31._Rendelő_államig'!F42</f>
        <v>0</v>
      </c>
      <c r="G42" s="771">
        <f>'26._Hivatal_államig'!G42+'27._TIK_államig'!G42+'28._Humán_államig'!G42+'29._Óvoda_államig'!G42+'30._TMKK_államig'!G42+'31._Rendelő_államig'!G42</f>
        <v>0</v>
      </c>
      <c r="H42" s="732">
        <f t="shared" si="1"/>
        <v>0</v>
      </c>
      <c r="I42" s="437">
        <f>'26._Hivatal_államig'!I42+'27._TIK_államig'!I42+'28._Humán_államig'!I42+'29._Óvoda_államig'!I42+'30._TMKK_államig'!I42+'31._Rendelő_államig'!I42</f>
        <v>0</v>
      </c>
      <c r="J42" s="437">
        <f>'26._Hivatal_államig'!J42+'27._TIK_államig'!J42+'28._Humán_államig'!J42+'29._Óvoda_államig'!J42+'30._TMKK_államig'!J42+'31._Rendelő_államig'!J42</f>
        <v>0</v>
      </c>
      <c r="K42" s="437">
        <f>'26._Hivatal_államig'!K42+'27._TIK_államig'!K42+'28._Humán_államig'!K42+'29._Óvoda_államig'!K42+'30._TMKK_államig'!K42+'31._Rendelő_államig'!K42</f>
        <v>0</v>
      </c>
      <c r="L42" s="437" t="e">
        <f>'26._Hivatal_államig'!L42+'27._TIK_államig'!L42+'28._Humán_államig'!L42+'29._Óvoda_államig'!L42+'30._TMKK_államig'!L42+'31._Rendelő_államig'!L42</f>
        <v>#DIV/0!</v>
      </c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7040000</v>
      </c>
      <c r="D43" s="163">
        <f t="shared" ref="D43:K43" si="10">+D11+D23+D28+D29+D33+D37+D39</f>
        <v>18487895</v>
      </c>
      <c r="E43" s="762">
        <f t="shared" si="10"/>
        <v>0</v>
      </c>
      <c r="F43" s="762">
        <f t="shared" si="10"/>
        <v>0</v>
      </c>
      <c r="G43" s="762">
        <f t="shared" si="10"/>
        <v>0</v>
      </c>
      <c r="H43" s="81">
        <f t="shared" si="1"/>
        <v>11447895</v>
      </c>
      <c r="I43" s="434">
        <f t="shared" si="10"/>
        <v>0</v>
      </c>
      <c r="J43" s="434">
        <f t="shared" si="10"/>
        <v>0</v>
      </c>
      <c r="K43" s="434">
        <f t="shared" si="10"/>
        <v>0</v>
      </c>
      <c r="L43" s="434" t="e">
        <f>'26._Hivatal_államig'!L43+'27._TIK_államig'!L43+'28._Humán_államig'!L43+'29._Óvoda_államig'!L43+'30._TMKK_államig'!L43+'31._Rendelő_államig'!L43</f>
        <v>#DIV/0!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+C45+C46+C47+C48</f>
        <v>638579529</v>
      </c>
      <c r="D44" s="163">
        <f t="shared" ref="D44:K44" si="11">+D45+D46+D47+D48</f>
        <v>656433862</v>
      </c>
      <c r="E44" s="762" t="e">
        <f t="shared" si="11"/>
        <v>#REF!</v>
      </c>
      <c r="F44" s="762">
        <f t="shared" si="11"/>
        <v>0</v>
      </c>
      <c r="G44" s="762">
        <f t="shared" si="11"/>
        <v>0</v>
      </c>
      <c r="H44" s="81">
        <f t="shared" si="1"/>
        <v>17854333</v>
      </c>
      <c r="I44" s="434">
        <f t="shared" si="11"/>
        <v>0</v>
      </c>
      <c r="J44" s="434">
        <f t="shared" si="11"/>
        <v>0</v>
      </c>
      <c r="K44" s="434">
        <f t="shared" si="11"/>
        <v>0</v>
      </c>
      <c r="L44" s="434" t="e">
        <f>'26._Hivatal_államig'!L44+'27._TIK_államig'!L44+'28._Humán_államig'!L44+'29._Óvoda_államig'!L44+'30._TMKK_államig'!L44+'31._Rendelő_államig'!L44</f>
        <v>#DIV/0!</v>
      </c>
    </row>
    <row r="45" spans="1:12" s="30" customFormat="1" ht="12.2" customHeight="1" x14ac:dyDescent="0.2">
      <c r="A45" s="65" t="s">
        <v>170</v>
      </c>
      <c r="B45" s="66" t="s">
        <v>130</v>
      </c>
      <c r="C45" s="156">
        <f>'26._Hivatal_államig'!C45+'27._TIK_államig'!C45+'28._Humán_államig'!C45+'29._Óvoda_államig'!C45+'30._TMKK_államig'!C45+'31._Rendelő_államig'!C45</f>
        <v>0</v>
      </c>
      <c r="D45" s="329">
        <f>'26._Hivatal_államig'!D45+'27._TIK_államig'!D45+'28._Humán_államig'!D45+'29._Óvoda_államig'!D45+'30._TMKK_államig'!D45+'31._Rendelő_államig'!D45</f>
        <v>2433094</v>
      </c>
      <c r="E45" s="766">
        <f>'26._Hivatal_államig'!E45+'27._TIK_államig'!E45+'28._Humán_államig'!E45+'29._Óvoda_államig'!E45+'30._TMKK_államig'!E45+'31._Rendelő_államig'!E45</f>
        <v>0</v>
      </c>
      <c r="F45" s="766">
        <f>'26._Hivatal_államig'!F45+'27._TIK_államig'!F45+'28._Humán_államig'!F45+'29._Óvoda_államig'!F45+'30._TMKK_államig'!F45+'31._Rendelő_államig'!F45</f>
        <v>0</v>
      </c>
      <c r="G45" s="766">
        <f>'26._Hivatal_államig'!G45+'27._TIK_államig'!G45+'28._Humán_államig'!G45+'29._Óvoda_államig'!G45+'30._TMKK_államig'!G45+'31._Rendelő_államig'!G45</f>
        <v>0</v>
      </c>
      <c r="H45" s="726">
        <f t="shared" si="1"/>
        <v>2433094</v>
      </c>
      <c r="I45" s="1521">
        <f>'26._Hivatal_államig'!I45+'27._TIK_államig'!I45+'28._Humán_államig'!I45+'29._Óvoda_államig'!I45+'30._TMKK_államig'!I45+'31._Rendelő_államig'!I45</f>
        <v>0</v>
      </c>
      <c r="J45" s="429">
        <f>'26._Hivatal_államig'!J45+'27._TIK_államig'!J45+'28._Humán_államig'!J45+'29._Óvoda_államig'!J45+'30._TMKK_államig'!J45+'31._Rendelő_államig'!J45</f>
        <v>0</v>
      </c>
      <c r="K45" s="429">
        <f>'26._Hivatal_államig'!K45+'27._TIK_államig'!K45+'28._Humán_államig'!K45+'29._Óvoda_államig'!K45+'30._TMKK_államig'!K45+'31._Rendelő_államig'!K45</f>
        <v>0</v>
      </c>
      <c r="L45" s="429" t="e">
        <f>'26._Hivatal_államig'!L45+'27._TIK_államig'!L45+'28._Humán_államig'!L45+'29._Óvoda_államig'!L45+'30._TMKK_államig'!L45+'31._Rendelő_államig'!L45</f>
        <v>#DIV/0!</v>
      </c>
    </row>
    <row r="46" spans="1:12" s="30" customFormat="1" ht="12.2" customHeight="1" x14ac:dyDescent="0.2">
      <c r="A46" s="78" t="s">
        <v>171</v>
      </c>
      <c r="B46" s="66" t="s">
        <v>185</v>
      </c>
      <c r="C46" s="148">
        <f>'26._Hivatal_államig'!C46+'27._TIK_államig'!C46+'28._Humán_államig'!C46+'29._Óvoda_államig'!C46+'30._TMKK_államig'!C46+'31._Rendelő_államig'!C46</f>
        <v>0</v>
      </c>
      <c r="D46" s="338">
        <f>'26._Hivatal_államig'!D46+'27._TIK_államig'!D46+'28._Humán_államig'!D46+'29._Óvoda_államig'!D46+'30._TMKK_államig'!D46+'31._Rendelő_államig'!D46</f>
        <v>0</v>
      </c>
      <c r="E46" s="107">
        <f>'26._Hivatal_államig'!E46+'27._TIK_államig'!E46+'28._Humán_államig'!E46+'29._Óvoda_államig'!E46+'30._TMKK_államig'!E46+'31._Rendelő_államig'!E46</f>
        <v>0</v>
      </c>
      <c r="F46" s="107">
        <f>'26._Hivatal_államig'!F46+'27._TIK_államig'!F46+'28._Humán_államig'!F46+'29._Óvoda_államig'!F46+'30._TMKK_államig'!F46+'31._Rendelő_államig'!F46</f>
        <v>0</v>
      </c>
      <c r="G46" s="107">
        <f>'26._Hivatal_államig'!G46+'27._TIK_államig'!G46+'28._Humán_államig'!G46+'29._Óvoda_államig'!G46+'30._TMKK_államig'!G46+'31._Rendelő_államig'!G46</f>
        <v>0</v>
      </c>
      <c r="H46" s="733">
        <f t="shared" si="1"/>
        <v>0</v>
      </c>
      <c r="I46" s="1527">
        <f>'26._Hivatal_államig'!I46+'27._TIK_államig'!I46+'28._Humán_államig'!I46+'29._Óvoda_államig'!I46+'30._TMKK_államig'!I46+'31._Rendelő_államig'!I46</f>
        <v>0</v>
      </c>
      <c r="J46" s="438">
        <f>'26._Hivatal_államig'!J46+'27._TIK_államig'!J46+'28._Humán_államig'!J46+'29._Óvoda_államig'!J46+'30._TMKK_államig'!J46+'31._Rendelő_államig'!J46</f>
        <v>0</v>
      </c>
      <c r="K46" s="438">
        <f>'26._Hivatal_államig'!K46+'27._TIK_államig'!K46+'28._Humán_államig'!K46+'29._Óvoda_államig'!K46+'30._TMKK_államig'!K46+'31._Rendelő_államig'!K46</f>
        <v>0</v>
      </c>
      <c r="L46" s="438" t="e">
        <f>'26._Hivatal_államig'!L46+'27._TIK_államig'!L46+'28._Humán_államig'!L46+'29._Óvoda_államig'!L46+'30._TMKK_államig'!L46+'31._Rendelő_államig'!L46</f>
        <v>#DIV/0!</v>
      </c>
    </row>
    <row r="47" spans="1:12" s="30" customFormat="1" ht="13.5" customHeight="1" x14ac:dyDescent="0.2">
      <c r="A47" s="1419" t="s">
        <v>172</v>
      </c>
      <c r="B47" s="467" t="s">
        <v>176</v>
      </c>
      <c r="C47" s="471">
        <f>'26._Hivatal_államig'!C47+'27._TIK_államig'!C47+'28._Humán_államig'!C47+'29._Óvoda_államig'!C47+'30._TMKK_államig'!C47+'31._Rendelő_államig'!C47</f>
        <v>628529529</v>
      </c>
      <c r="D47" s="454">
        <f>'26._Hivatal_államig'!D47+'27._TIK_államig'!D47+'28._Humán_államig'!D47+'29._Óvoda_államig'!D47+'30._TMKK_államig'!D47+'31._Rendelő_államig'!D47</f>
        <v>639550768</v>
      </c>
      <c r="E47" s="129" t="e">
        <f>'26._Hivatal_államig'!E47+'27._TIK_államig'!E47+'28._Humán_államig'!E47+'29._Óvoda_államig'!E47+'30._TMKK_államig'!E47+'31._Rendelő_államig'!E47</f>
        <v>#REF!</v>
      </c>
      <c r="F47" s="129">
        <f>'26._Hivatal_államig'!F47+'27._TIK_államig'!F47+'28._Humán_államig'!F47+'29._Óvoda_államig'!F47+'30._TMKK_államig'!F47+'31._Rendelő_államig'!F47</f>
        <v>0</v>
      </c>
      <c r="G47" s="129">
        <f>'26._Hivatal_államig'!G47+'27._TIK_államig'!G47+'28._Humán_államig'!G47+'29._Óvoda_államig'!G47+'30._TMKK_államig'!G47+'31._Rendelő_államig'!G47</f>
        <v>0</v>
      </c>
      <c r="H47" s="714">
        <f t="shared" si="1"/>
        <v>11021239</v>
      </c>
      <c r="I47" s="1522">
        <f>'26._Hivatal_államig'!I47+'27._TIK_államig'!I47+'28._Humán_államig'!I47+'29._Óvoda_államig'!I47+'30._TMKK_államig'!I47+'31._Rendelő_államig'!I47</f>
        <v>0</v>
      </c>
      <c r="J47" s="430">
        <f>'26._Hivatal_államig'!J47+'27._TIK_államig'!J47+'28._Humán_államig'!J47+'29._Óvoda_államig'!J47+'30._TMKK_államig'!J47+'31._Rendelő_államig'!J47</f>
        <v>0</v>
      </c>
      <c r="K47" s="430">
        <f>'26._Hivatal_államig'!K47+'27._TIK_államig'!K47+'28._Humán_államig'!K47+'29._Óvoda_államig'!K47+'30._TMKK_államig'!K47+'31._Rendelő_államig'!K47</f>
        <v>0</v>
      </c>
      <c r="L47" s="430">
        <f>'26._Hivatal_államig'!L47+'27._TIK_államig'!L47+'28._Humán_államig'!L47+'29._Óvoda_államig'!L47+'30._TMKK_államig'!L47+'31._Rendelő_államig'!L47</f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'26._Hivatal_államig'!C48+'27._TIK_államig'!C48+'28._Humán_államig'!C48+'29._Óvoda_államig'!C48+'30._TMKK_államig'!C48+'31._Rendelő_államig'!C48</f>
        <v>10050000</v>
      </c>
      <c r="D48" s="340">
        <f>'26._Hivatal_államig'!D48+'27._TIK_államig'!D48+'28._Humán_államig'!D48+'29._Óvoda_államig'!D48+'30._TMKK_államig'!D48+'31._Rendelő_államig'!D48</f>
        <v>14450000</v>
      </c>
      <c r="E48" s="767">
        <f>'26._Hivatal_államig'!E48+'27._TIK_államig'!E48+'28._Humán_államig'!E48+'29._Óvoda_államig'!E48+'30._TMKK_államig'!E48+'31._Rendelő_államig'!E48</f>
        <v>0</v>
      </c>
      <c r="F48" s="767">
        <f>'26._Hivatal_államig'!F48+'27._TIK_államig'!F48+'28._Humán_államig'!F48+'29._Óvoda_államig'!F48+'30._TMKK_államig'!F48+'31._Rendelő_államig'!F48</f>
        <v>0</v>
      </c>
      <c r="G48" s="767">
        <f>'26._Hivatal_államig'!G48+'27._TIK_államig'!G48+'28._Humán_államig'!G48+'29._Óvoda_államig'!G48+'30._TMKK_államig'!G48+'31._Rendelő_államig'!G48</f>
        <v>0</v>
      </c>
      <c r="H48" s="728">
        <f t="shared" si="1"/>
        <v>4400000</v>
      </c>
      <c r="I48" s="1524">
        <f>'26._Hivatal_államig'!I48+'27._TIK_államig'!I48+'28._Humán_államig'!I48+'29._Óvoda_államig'!I48+'30._TMKK_államig'!I48+'31._Rendelő_államig'!I48</f>
        <v>0</v>
      </c>
      <c r="J48" s="432">
        <f>'26._Hivatal_államig'!J48+'27._TIK_államig'!J48+'28._Humán_államig'!J48+'29._Óvoda_államig'!J48+'30._TMKK_államig'!J48+'31._Rendelő_államig'!J48</f>
        <v>0</v>
      </c>
      <c r="K48" s="432">
        <f>'26._Hivatal_államig'!K48+'27._TIK_államig'!K48+'28._Humán_államig'!K48+'29._Óvoda_államig'!K48+'30._TMKK_államig'!K48+'31._Rendelő_államig'!K48</f>
        <v>0</v>
      </c>
      <c r="L48" s="432">
        <f>'26._Hivatal_államig'!L48+'27._TIK_államig'!L48+'28._Humán_államig'!L48+'29._Óvoda_államig'!L48+'30._TMKK_államig'!L48+'31._Rendelő_államig'!L48</f>
        <v>0</v>
      </c>
    </row>
    <row r="49" spans="1:14" s="739" customFormat="1" ht="12" thickBot="1" x14ac:dyDescent="0.2">
      <c r="A49" s="70" t="s">
        <v>21</v>
      </c>
      <c r="B49" s="736" t="s">
        <v>173</v>
      </c>
      <c r="C49" s="171">
        <f>+C43+C44</f>
        <v>645619529</v>
      </c>
      <c r="D49" s="170">
        <f t="shared" ref="D49:K49" si="12">+D43+D44</f>
        <v>674921757</v>
      </c>
      <c r="E49" s="772" t="e">
        <f t="shared" si="12"/>
        <v>#REF!</v>
      </c>
      <c r="F49" s="772">
        <f t="shared" si="12"/>
        <v>0</v>
      </c>
      <c r="G49" s="772">
        <f t="shared" si="12"/>
        <v>0</v>
      </c>
      <c r="H49" s="737">
        <f t="shared" si="1"/>
        <v>29302228</v>
      </c>
      <c r="I49" s="738">
        <f t="shared" si="12"/>
        <v>0</v>
      </c>
      <c r="J49" s="738">
        <f t="shared" si="12"/>
        <v>0</v>
      </c>
      <c r="K49" s="738">
        <f t="shared" si="12"/>
        <v>0</v>
      </c>
      <c r="L49" s="738" t="e">
        <f>'26._Hivatal_államig'!L49+'27._TIK_államig'!L49+'28._Humán_államig'!L49+'29._Óvoda_államig'!L49+'30._TMKK_államig'!L49+'31._Rendelő_államig'!L49</f>
        <v>#DIV/0!</v>
      </c>
    </row>
    <row r="50" spans="1:14" s="61" customFormat="1" ht="15" x14ac:dyDescent="0.2">
      <c r="A50" s="71"/>
      <c r="B50" s="72"/>
      <c r="C50" s="73"/>
      <c r="D50" s="73"/>
      <c r="E50" s="73"/>
      <c r="F50" s="73"/>
      <c r="G50" s="73"/>
      <c r="H50" s="73"/>
      <c r="N50" s="61" t="b">
        <f>D49=D70</f>
        <v>1</v>
      </c>
    </row>
    <row r="51" spans="1:14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4" s="734" customFormat="1" ht="72.75" thickBot="1" x14ac:dyDescent="0.25">
      <c r="A52" s="834"/>
      <c r="B52" s="835" t="s">
        <v>38</v>
      </c>
      <c r="C52" s="20" t="str">
        <f>C8</f>
        <v>2024. évi eredeti előirányzat a
25/2023. (XII.14.) rendelet szerint</v>
      </c>
      <c r="D52" s="293" t="str">
        <f t="shared" ref="D52:L52" si="13">D8</f>
        <v>Módosított előirányzat a …./2024.  (VI…..)  rendelet szerint</v>
      </c>
      <c r="E52" s="20" t="str">
        <f t="shared" si="13"/>
        <v>Módosított előirányzat a …./2024. (IX…..)  rendelet szerint</v>
      </c>
      <c r="F52" s="20" t="str">
        <f t="shared" si="13"/>
        <v>Módosított előirányzat a .../2024. (XII…...)  rendelet szerint</v>
      </c>
      <c r="G52" s="20" t="str">
        <f t="shared" si="13"/>
        <v>Módosított előirányzat a …../2024. (II…..)  rendelet szerint</v>
      </c>
      <c r="H52" s="39" t="str">
        <f t="shared" si="13"/>
        <v>Változás a 25/2023. (XII.14.) rendelethez képest</v>
      </c>
      <c r="I52" s="293" t="str">
        <f t="shared" si="13"/>
        <v>2024. évi teljesítés              2024.06.30-ig</v>
      </c>
      <c r="J52" s="20" t="str">
        <f t="shared" si="13"/>
        <v>2024. évi teljesítés              2024.09.30-ig</v>
      </c>
      <c r="K52" s="20" t="str">
        <f t="shared" si="13"/>
        <v>2024. évi teljesítés              2024.12.31-ig</v>
      </c>
      <c r="L52" s="20" t="str">
        <f t="shared" si="13"/>
        <v>Teljesítés %-a</v>
      </c>
    </row>
    <row r="53" spans="1:14" s="38" customFormat="1" ht="13.5" thickBot="1" x14ac:dyDescent="0.25">
      <c r="A53" s="62" t="s">
        <v>12</v>
      </c>
      <c r="B53" s="63" t="s">
        <v>537</v>
      </c>
      <c r="C53" s="103">
        <f>+C54+C56+C57+C58+C59</f>
        <v>635569529</v>
      </c>
      <c r="D53" s="163">
        <f t="shared" ref="D53:K53" si="14">+D54+D56+D57+D58+D59</f>
        <v>660471757</v>
      </c>
      <c r="E53" s="762" t="e">
        <f t="shared" si="14"/>
        <v>#REF!</v>
      </c>
      <c r="F53" s="762">
        <f t="shared" si="14"/>
        <v>0</v>
      </c>
      <c r="G53" s="762">
        <f t="shared" si="14"/>
        <v>0</v>
      </c>
      <c r="H53" s="55">
        <f t="shared" ref="H53:H72" si="15">+D53-C53</f>
        <v>24902228</v>
      </c>
      <c r="I53" s="306" t="e">
        <f>+I54+I56+I57+I58+I59</f>
        <v>#REF!</v>
      </c>
      <c r="J53" s="55" t="e">
        <f t="shared" si="14"/>
        <v>#REF!</v>
      </c>
      <c r="K53" s="55" t="e">
        <f t="shared" si="14"/>
        <v>#REF!</v>
      </c>
      <c r="L53" s="55" t="e">
        <f>'26._Hivatal_államig'!L53+'27._TIK_államig'!L53+'28._Humán_államig'!L53+'29._Óvoda_államig'!L53+'30._TMKK_államig'!L53+'31._Rendelő_államig'!L53</f>
        <v>#DIV/0!</v>
      </c>
    </row>
    <row r="54" spans="1:14" x14ac:dyDescent="0.2">
      <c r="A54" s="1419" t="s">
        <v>90</v>
      </c>
      <c r="B54" s="16" t="s">
        <v>68</v>
      </c>
      <c r="C54" s="156">
        <f>'26._Hivatal_államig'!C54+'27._TIK_államig'!C54+'28._Humán_államig'!C54+'29._Óvoda_államig'!C54+'30._TMKK_államig'!C54+'31._Rendelő_államig'!C54</f>
        <v>433940766</v>
      </c>
      <c r="D54" s="329">
        <f>'26._Hivatal_államig'!D54+'27._TIK_államig'!D54+'28._Humán_államig'!D54+'29._Óvoda_államig'!D54+'30._TMKK_államig'!D54+'31._Rendelő_államig'!D54</f>
        <v>446953924</v>
      </c>
      <c r="E54" s="766">
        <f>'26._Hivatal_államig'!E54+'27._TIK_államig'!E54+'28._Humán_államig'!E54+'29._Óvoda_államig'!E54+'30._TMKK_államig'!E54+'31._Rendelő_államig'!E54</f>
        <v>0</v>
      </c>
      <c r="F54" s="766">
        <f>'26._Hivatal_államig'!F54+'27._TIK_államig'!F54+'28._Humán_államig'!F54+'29._Óvoda_államig'!F54+'30._TMKK_államig'!F54+'31._Rendelő_államig'!F54</f>
        <v>0</v>
      </c>
      <c r="G54" s="766">
        <f>'26._Hivatal_államig'!G54+'27._TIK_államig'!G54+'28._Humán_államig'!G54+'29._Óvoda_államig'!G54+'30._TMKK_államig'!G54+'31._Rendelő_államig'!G54</f>
        <v>0</v>
      </c>
      <c r="H54" s="40">
        <f t="shared" si="15"/>
        <v>13013158</v>
      </c>
      <c r="I54" s="310">
        <f>'26._Hivatal_államig'!I54+'27._TIK_államig'!I54+'28._Humán_államig'!I54+'29._Óvoda_államig'!I54+'30._TMKK_államig'!I54+'31._Rendelő_államig'!I54</f>
        <v>0</v>
      </c>
      <c r="J54" s="40">
        <f>'26._Hivatal_államig'!J54+'27._TIK_államig'!J54+'28._Humán_államig'!J54+'29._Óvoda_államig'!J54+'30._TMKK_államig'!J54+'31._Rendelő_államig'!J54</f>
        <v>0</v>
      </c>
      <c r="K54" s="40">
        <f>'26._Hivatal_államig'!K54+'27._TIK_államig'!K54+'28._Humán_államig'!K54+'29._Óvoda_államig'!K54+'30._TMKK_államig'!K54+'31._Rendelő_államig'!K54</f>
        <v>0</v>
      </c>
      <c r="L54" s="40">
        <f>'26._Hivatal_államig'!L54+'27._TIK_államig'!L54+'28._Humán_államig'!L54+'29._Óvoda_államig'!L54+'30._TMKK_államig'!L54+'31._Rendelő_államig'!L54</f>
        <v>0</v>
      </c>
    </row>
    <row r="55" spans="1:14" x14ac:dyDescent="0.2">
      <c r="A55" s="1419" t="s">
        <v>304</v>
      </c>
      <c r="B55" s="466" t="s">
        <v>269</v>
      </c>
      <c r="C55" s="156">
        <f>'26._Hivatal_államig'!C55+'27._TIK_államig'!C55+'28._Humán_államig'!C55+'29._Óvoda_államig'!C55+'30._TMKK_államig'!C55+'31._Rendelő_államig'!C55</f>
        <v>6000000</v>
      </c>
      <c r="D55" s="329">
        <f>'26._Hivatal_államig'!D55+'27._TIK_államig'!D55+'28._Humán_államig'!D55+'29._Óvoda_államig'!D55+'30._TMKK_államig'!D55+'31._Rendelő_államig'!D55</f>
        <v>7035000</v>
      </c>
      <c r="E55" s="766">
        <f>'26._Hivatal_államig'!E55+'27._TIK_államig'!E55+'28._Humán_államig'!E55+'29._Óvoda_államig'!E55+'30._TMKK_államig'!E55+'31._Rendelő_államig'!E55</f>
        <v>0</v>
      </c>
      <c r="F55" s="766">
        <f>'26._Hivatal_államig'!F55+'27._TIK_államig'!F55+'28._Humán_államig'!F55+'29._Óvoda_államig'!F55+'30._TMKK_államig'!F55+'31._Rendelő_államig'!F55</f>
        <v>0</v>
      </c>
      <c r="G55" s="766">
        <f>'26._Hivatal_államig'!G55+'27._TIK_államig'!G55+'28._Humán_államig'!G55+'29._Óvoda_államig'!G55+'30._TMKK_államig'!G55+'31._Rendelő_államig'!G55</f>
        <v>0</v>
      </c>
      <c r="H55" s="40">
        <f t="shared" si="15"/>
        <v>1035000</v>
      </c>
      <c r="I55" s="310">
        <f>'26._Hivatal_államig'!I55+'27._TIK_államig'!I55+'28._Humán_államig'!I55+'29._Óvoda_államig'!I55+'30._TMKK_államig'!I55+'31._Rendelő_államig'!I55</f>
        <v>0</v>
      </c>
      <c r="J55" s="40">
        <f>'26._Hivatal_államig'!J55+'27._TIK_államig'!J55+'28._Humán_államig'!J55+'29._Óvoda_államig'!J55+'30._TMKK_államig'!J55+'31._Rendelő_államig'!J55</f>
        <v>0</v>
      </c>
      <c r="K55" s="40">
        <f>'26._Hivatal_államig'!K55+'27._TIK_államig'!K55+'28._Humán_államig'!K55+'29._Óvoda_államig'!K55+'30._TMKK_államig'!K55+'31._Rendelő_államig'!K55</f>
        <v>0</v>
      </c>
      <c r="L55" s="40">
        <f>'26._Hivatal_államig'!L55+'27._TIK_államig'!L55+'28._Humán_államig'!L55+'29._Óvoda_államig'!L55+'30._TMKK_államig'!L55+'31._Rendelő_államig'!L55</f>
        <v>0</v>
      </c>
    </row>
    <row r="56" spans="1:14" x14ac:dyDescent="0.2">
      <c r="A56" s="1419" t="s">
        <v>91</v>
      </c>
      <c r="B56" s="461" t="s">
        <v>86</v>
      </c>
      <c r="C56" s="471">
        <f>'26._Hivatal_államig'!C56+'27._TIK_államig'!C56+'28._Humán_államig'!C56+'29._Óvoda_államig'!C56+'30._TMKK_államig'!C56+'31._Rendelő_államig'!C56</f>
        <v>68205763</v>
      </c>
      <c r="D56" s="454">
        <f>'26._Hivatal_államig'!D56+'27._TIK_államig'!D56+'28._Humán_államig'!D56+'29._Óvoda_államig'!D56+'30._TMKK_államig'!D56+'31._Rendelő_államig'!D56</f>
        <v>70841408</v>
      </c>
      <c r="E56" s="129">
        <f>'26._Hivatal_államig'!E56+'27._TIK_államig'!E56+'28._Humán_államig'!E56+'29._Óvoda_államig'!E56+'30._TMKK_államig'!E56+'31._Rendelő_államig'!E56</f>
        <v>0</v>
      </c>
      <c r="F56" s="129">
        <f>'26._Hivatal_államig'!F56+'27._TIK_államig'!F56+'28._Humán_államig'!F56+'29._Óvoda_államig'!F56+'30._TMKK_államig'!F56+'31._Rendelő_államig'!F56</f>
        <v>0</v>
      </c>
      <c r="G56" s="129">
        <f>'26._Hivatal_államig'!G56+'27._TIK_államig'!G56+'28._Humán_államig'!G56+'29._Óvoda_államig'!G56+'30._TMKK_államig'!G56+'31._Rendelő_államig'!G56</f>
        <v>0</v>
      </c>
      <c r="H56" s="455">
        <f t="shared" si="15"/>
        <v>2635645</v>
      </c>
      <c r="I56" s="679">
        <f>'26._Hivatal_államig'!I56+'27._TIK_államig'!I56+'28._Humán_államig'!I56+'29._Óvoda_államig'!I56+'30._TMKK_államig'!I56+'31._Rendelő_államig'!I56</f>
        <v>0</v>
      </c>
      <c r="J56" s="41">
        <f>'26._Hivatal_államig'!J56+'27._TIK_államig'!J56+'28._Humán_államig'!J56+'29._Óvoda_államig'!J56+'30._TMKK_államig'!J56+'31._Rendelő_államig'!J56</f>
        <v>0</v>
      </c>
      <c r="K56" s="41">
        <f>'26._Hivatal_államig'!K56+'27._TIK_államig'!K56+'28._Humán_államig'!K56+'29._Óvoda_államig'!K56+'30._TMKK_államig'!K56+'31._Rendelő_államig'!K56</f>
        <v>0</v>
      </c>
      <c r="L56" s="41">
        <f>'26._Hivatal_államig'!L56+'27._TIK_államig'!L56+'28._Humán_államig'!L56+'29._Óvoda_államig'!L56+'30._TMKK_államig'!L56+'31._Rendelő_államig'!L56</f>
        <v>0</v>
      </c>
    </row>
    <row r="57" spans="1:14" x14ac:dyDescent="0.2">
      <c r="A57" s="1419" t="s">
        <v>92</v>
      </c>
      <c r="B57" s="461" t="s">
        <v>69</v>
      </c>
      <c r="C57" s="471">
        <f>'26._Hivatal_államig'!C57+'27._TIK_államig'!C57+'28._Humán_államig'!C57+'29._Óvoda_államig'!C57+'30._TMKK_államig'!C57+'31._Rendelő_államig'!C57</f>
        <v>133423000</v>
      </c>
      <c r="D57" s="454">
        <f>'26._Hivatal_államig'!D57+'27._TIK_államig'!D57+'28._Humán_államig'!D57+'29._Óvoda_államig'!D57+'30._TMKK_államig'!D57+'31._Rendelő_államig'!D57</f>
        <v>142676425</v>
      </c>
      <c r="E57" s="129">
        <f>'26._Hivatal_államig'!E57+'27._TIK_államig'!E57+'28._Humán_államig'!E57+'29._Óvoda_államig'!E57+'30._TMKK_államig'!E57+'31._Rendelő_államig'!E57</f>
        <v>0</v>
      </c>
      <c r="F57" s="129">
        <f>'26._Hivatal_államig'!F57+'27._TIK_államig'!F57+'28._Humán_államig'!F57+'29._Óvoda_államig'!F57+'30._TMKK_államig'!F57+'31._Rendelő_államig'!F57</f>
        <v>0</v>
      </c>
      <c r="G57" s="129">
        <f>'26._Hivatal_államig'!G57+'27._TIK_államig'!G57+'28._Humán_államig'!G57+'29._Óvoda_államig'!G57+'30._TMKK_államig'!G57+'31._Rendelő_államig'!G57</f>
        <v>0</v>
      </c>
      <c r="H57" s="455">
        <f t="shared" si="15"/>
        <v>9253425</v>
      </c>
      <c r="I57" s="679">
        <f>'26._Hivatal_államig'!I57+'27._TIK_államig'!I57+'28._Humán_államig'!I57+'29._Óvoda_államig'!I57+'30._TMKK_államig'!I57+'31._Rendelő_államig'!I57</f>
        <v>0</v>
      </c>
      <c r="J57" s="41">
        <f>'26._Hivatal_államig'!J57+'27._TIK_államig'!J57+'28._Humán_államig'!J57+'29._Óvoda_államig'!J57+'30._TMKK_államig'!J57+'31._Rendelő_államig'!J57</f>
        <v>0</v>
      </c>
      <c r="K57" s="41">
        <f>'26._Hivatal_államig'!K57+'27._TIK_államig'!K57+'28._Humán_államig'!K57+'29._Óvoda_államig'!K57+'30._TMKK_államig'!K57+'31._Rendelő_államig'!K57</f>
        <v>0</v>
      </c>
      <c r="L57" s="41">
        <f>'26._Hivatal_államig'!L57+'27._TIK_államig'!L57+'28._Humán_államig'!L57+'29._Óvoda_államig'!L57+'30._TMKK_államig'!L57+'31._Rendelő_államig'!L57</f>
        <v>0</v>
      </c>
    </row>
    <row r="58" spans="1:14" x14ac:dyDescent="0.2">
      <c r="A58" s="1419" t="s">
        <v>89</v>
      </c>
      <c r="B58" s="461" t="s">
        <v>80</v>
      </c>
      <c r="C58" s="471">
        <f>'26._Hivatal_államig'!C58+'27._TIK_államig'!C58+'28._Humán_államig'!C58+'29._Óvoda_államig'!C58+'30._TMKK_államig'!C58+'31._Rendelő_államig'!C58</f>
        <v>0</v>
      </c>
      <c r="D58" s="454">
        <f>'26._Hivatal_államig'!D58+'27._TIK_államig'!D58+'28._Humán_államig'!D58+'29._Óvoda_államig'!D58+'30._TMKK_államig'!D58+'31._Rendelő_államig'!D58</f>
        <v>0</v>
      </c>
      <c r="E58" s="129">
        <f>'26._Hivatal_államig'!E58+'27._TIK_államig'!E58+'28._Humán_államig'!E58+'29._Óvoda_államig'!E58+'30._TMKK_államig'!E58+'31._Rendelő_államig'!E58</f>
        <v>0</v>
      </c>
      <c r="F58" s="129">
        <f>'26._Hivatal_államig'!F58+'27._TIK_államig'!F58+'28._Humán_államig'!F58+'29._Óvoda_államig'!F58+'30._TMKK_államig'!F58+'31._Rendelő_államig'!F58</f>
        <v>0</v>
      </c>
      <c r="G58" s="129">
        <f>'26._Hivatal_államig'!G58+'27._TIK_államig'!G58+'28._Humán_államig'!G58+'29._Óvoda_államig'!G58+'30._TMKK_államig'!G58+'31._Rendelő_államig'!G58</f>
        <v>0</v>
      </c>
      <c r="H58" s="455">
        <f t="shared" si="15"/>
        <v>0</v>
      </c>
      <c r="I58" s="679">
        <f>'26._Hivatal_államig'!I58+'27._TIK_államig'!I58+'28._Humán_államig'!I58+'29._Óvoda_államig'!I58+'30._TMKK_államig'!I58+'31._Rendelő_államig'!I58</f>
        <v>0</v>
      </c>
      <c r="J58" s="41">
        <f>'26._Hivatal_államig'!J58+'27._TIK_államig'!J58+'28._Humán_államig'!J58+'29._Óvoda_államig'!J58+'30._TMKK_államig'!J58+'31._Rendelő_államig'!J58</f>
        <v>0</v>
      </c>
      <c r="K58" s="41">
        <f>'26._Hivatal_államig'!K58+'27._TIK_államig'!K58+'28._Humán_államig'!K58+'29._Óvoda_államig'!K58+'30._TMKK_államig'!K58+'31._Rendelő_államig'!K58</f>
        <v>0</v>
      </c>
      <c r="L58" s="41" t="e">
        <f>'26._Hivatal_államig'!L58+'27._TIK_államig'!L58+'28._Humán_államig'!L58+'29._Óvoda_államig'!L58+'30._TMKK_államig'!L58+'31._Rendelő_államig'!L58</f>
        <v>#DIV/0!</v>
      </c>
    </row>
    <row r="59" spans="1:14" x14ac:dyDescent="0.2">
      <c r="A59" s="1419" t="s">
        <v>146</v>
      </c>
      <c r="B59" s="461" t="s">
        <v>87</v>
      </c>
      <c r="C59" s="471">
        <f>+C60+C61</f>
        <v>0</v>
      </c>
      <c r="D59" s="454">
        <f t="shared" ref="D59:K59" si="16">+D60+D61</f>
        <v>0</v>
      </c>
      <c r="E59" s="129" t="e">
        <f t="shared" si="16"/>
        <v>#REF!</v>
      </c>
      <c r="F59" s="129">
        <f t="shared" si="16"/>
        <v>0</v>
      </c>
      <c r="G59" s="129">
        <f t="shared" si="16"/>
        <v>0</v>
      </c>
      <c r="H59" s="455">
        <f t="shared" si="15"/>
        <v>0</v>
      </c>
      <c r="I59" s="679" t="e">
        <f t="shared" si="16"/>
        <v>#REF!</v>
      </c>
      <c r="J59" s="41" t="e">
        <f t="shared" si="16"/>
        <v>#REF!</v>
      </c>
      <c r="K59" s="41" t="e">
        <f t="shared" si="16"/>
        <v>#REF!</v>
      </c>
      <c r="L59" s="41" t="e">
        <f>'26._Hivatal_államig'!L59+'27._TIK_államig'!L59+'28._Humán_államig'!L59+'29._Óvoda_államig'!L59+'30._TMKK_államig'!L59+'31._Rendelő_államig'!L59</f>
        <v>#DIV/0!</v>
      </c>
    </row>
    <row r="60" spans="1:14" x14ac:dyDescent="0.2">
      <c r="A60" s="1419" t="s">
        <v>305</v>
      </c>
      <c r="B60" s="702" t="s">
        <v>234</v>
      </c>
      <c r="C60" s="471">
        <f>'26._Hivatal_államig'!C60+'27._TIK_államig'!C60+'28._Humán_államig'!C60+'29._Óvoda_államig'!C60+'30._TMKK_államig'!C60+'31._Rendelő_államig'!C60</f>
        <v>0</v>
      </c>
      <c r="D60" s="454">
        <f>'26._Hivatal_államig'!D60+'27._TIK_államig'!D60+'28._Humán_államig'!D60+'29._Óvoda_államig'!D60+'30._TMKK_államig'!D60+'31._Rendelő_államig'!D60</f>
        <v>0</v>
      </c>
      <c r="E60" s="129">
        <f>'26._Hivatal_államig'!E60+'27._TIK_államig'!E60+'28._Humán_államig'!E60+'29._Óvoda_államig'!E60+'30._TMKK_államig'!E60+'31._Rendelő_államig'!E60</f>
        <v>0</v>
      </c>
      <c r="F60" s="129">
        <f>'26._Hivatal_államig'!F60+'27._TIK_államig'!F60+'28._Humán_államig'!F60+'29._Óvoda_államig'!F60+'30._TMKK_államig'!F60+'31._Rendelő_államig'!F60</f>
        <v>0</v>
      </c>
      <c r="G60" s="129">
        <f>'26._Hivatal_államig'!G60+'27._TIK_államig'!G60+'28._Humán_államig'!G60+'29._Óvoda_államig'!G60+'30._TMKK_államig'!G60+'31._Rendelő_államig'!G60</f>
        <v>0</v>
      </c>
      <c r="H60" s="455">
        <f t="shared" si="15"/>
        <v>0</v>
      </c>
      <c r="I60" s="679">
        <f>'26._Hivatal_államig'!I60+'27._TIK_államig'!I60+'28._Humán_államig'!I60+'29._Óvoda_államig'!I60+'30._TMKK_államig'!I60+'31._Rendelő_államig'!I60</f>
        <v>0</v>
      </c>
      <c r="J60" s="41">
        <f>'26._Hivatal_államig'!J60+'27._TIK_államig'!J60+'28._Humán_államig'!J60+'29._Óvoda_államig'!J60+'30._TMKK_államig'!J60+'31._Rendelő_államig'!J60</f>
        <v>0</v>
      </c>
      <c r="K60" s="41">
        <f>'26._Hivatal_államig'!K60+'27._TIK_államig'!K60+'28._Humán_államig'!K60+'29._Óvoda_államig'!K60+'30._TMKK_államig'!K60+'31._Rendelő_államig'!K60</f>
        <v>0</v>
      </c>
      <c r="L60" s="41" t="e">
        <f>'26._Hivatal_államig'!L60+'27._TIK_államig'!L60+'28._Humán_államig'!L60+'29._Óvoda_államig'!L60+'30._TMKK_államig'!L60+'31._Rendelő_államig'!L60</f>
        <v>#DIV/0!</v>
      </c>
    </row>
    <row r="61" spans="1:14" ht="13.5" thickBot="1" x14ac:dyDescent="0.25">
      <c r="A61" s="91" t="s">
        <v>306</v>
      </c>
      <c r="B61" s="92" t="s">
        <v>233</v>
      </c>
      <c r="C61" s="109">
        <f>'26._Hivatal_államig'!C61+'27._TIK_államig'!C61+'28._Humán_államig'!C61+'29._Óvoda_államig'!C61+'30._TMKK_államig'!C61+'31._Rendelő_államig'!C61</f>
        <v>0</v>
      </c>
      <c r="D61" s="330">
        <f>'26._Hivatal_államig'!D61+'27._TIK_államig'!D61+'28._Humán_államig'!D61+'29._Óvoda_államig'!D61+'30._TMKK_államig'!D61+'31._Rendelő_államig'!D61</f>
        <v>0</v>
      </c>
      <c r="E61" s="773" t="e">
        <f>'26._Hivatal_államig'!E61+'27._TIK_államig'!E61+'28._Humán_államig'!E61+'29._Óvoda_államig'!E61+'30._TMKK_államig'!E61+'31._Rendelő_államig'!E61</f>
        <v>#REF!</v>
      </c>
      <c r="F61" s="773">
        <f>'26._Hivatal_államig'!F61+'27._TIK_államig'!F61+'28._Humán_államig'!F61+'29._Óvoda_államig'!F61+'30._TMKK_államig'!F61+'31._Rendelő_államig'!F61</f>
        <v>0</v>
      </c>
      <c r="G61" s="773">
        <f>'26._Hivatal_államig'!G61+'27._TIK_államig'!G61+'28._Humán_államig'!G61+'29._Óvoda_államig'!G61+'30._TMKK_államig'!G61+'31._Rendelő_államig'!G61</f>
        <v>0</v>
      </c>
      <c r="H61" s="68">
        <f t="shared" si="15"/>
        <v>0</v>
      </c>
      <c r="I61" s="312" t="e">
        <f>'26._Hivatal_államig'!I61+'27._TIK_államig'!I61+'28._Humán_államig'!I61+'29._Óvoda_államig'!I61+'30._TMKK_államig'!I61+'31._Rendelő_államig'!I61</f>
        <v>#REF!</v>
      </c>
      <c r="J61" s="68" t="e">
        <f>'26._Hivatal_államig'!J61+'27._TIK_államig'!J61+'28._Humán_államig'!J61+'29._Óvoda_államig'!J61+'30._TMKK_államig'!J61+'31._Rendelő_államig'!J61</f>
        <v>#REF!</v>
      </c>
      <c r="K61" s="68" t="e">
        <f>'26._Hivatal_államig'!K61+'27._TIK_államig'!K61+'28._Humán_államig'!K61+'29._Óvoda_államig'!K61+'30._TMKK_államig'!K61+'31._Rendelő_államig'!K61</f>
        <v>#REF!</v>
      </c>
      <c r="L61" s="68" t="e">
        <f>'26._Hivatal_államig'!L61+'27._TIK_államig'!L61+'28._Humán_államig'!L61+'29._Óvoda_államig'!L61+'30._TMKK_államig'!L61+'31._Rendelő_államig'!L61</f>
        <v>#REF!</v>
      </c>
    </row>
    <row r="62" spans="1:14" ht="13.5" thickBot="1" x14ac:dyDescent="0.25">
      <c r="A62" s="62" t="s">
        <v>13</v>
      </c>
      <c r="B62" s="63" t="s">
        <v>538</v>
      </c>
      <c r="C62" s="103">
        <f>+C63+C65+C67</f>
        <v>10050000</v>
      </c>
      <c r="D62" s="163">
        <f t="shared" ref="D62:K62" si="17">+D63+D65+D67</f>
        <v>14450000</v>
      </c>
      <c r="E62" s="762">
        <f t="shared" si="17"/>
        <v>0</v>
      </c>
      <c r="F62" s="762">
        <f t="shared" si="17"/>
        <v>0</v>
      </c>
      <c r="G62" s="762">
        <f t="shared" si="17"/>
        <v>0</v>
      </c>
      <c r="H62" s="55">
        <f t="shared" si="15"/>
        <v>4400000</v>
      </c>
      <c r="I62" s="306">
        <f>+I63+I65+I67</f>
        <v>0</v>
      </c>
      <c r="J62" s="55">
        <f t="shared" si="17"/>
        <v>0</v>
      </c>
      <c r="K62" s="55">
        <f t="shared" si="17"/>
        <v>0</v>
      </c>
      <c r="L62" s="55" t="e">
        <f>'26._Hivatal_államig'!L62+'27._TIK_államig'!L62+'28._Humán_államig'!L62+'29._Óvoda_államig'!L62+'30._TMKK_államig'!L62+'31._Rendelő_államig'!L62</f>
        <v>#DIV/0!</v>
      </c>
    </row>
    <row r="63" spans="1:14" s="38" customFormat="1" x14ac:dyDescent="0.2">
      <c r="A63" s="1419" t="s">
        <v>93</v>
      </c>
      <c r="B63" s="16" t="s">
        <v>118</v>
      </c>
      <c r="C63" s="156">
        <f>'26._Hivatal_államig'!C63+'27._TIK_államig'!C63+'28._Humán_államig'!C63+'29._Óvoda_államig'!C63+'30._TMKK_államig'!C63+'31._Rendelő_államig'!C63</f>
        <v>10050000</v>
      </c>
      <c r="D63" s="329">
        <f>'26._Hivatal_államig'!D63+'27._TIK_államig'!D63+'28._Humán_államig'!D63+'29._Óvoda_államig'!D63+'30._TMKK_államig'!D63+'31._Rendelő_államig'!D63</f>
        <v>14450000</v>
      </c>
      <c r="E63" s="766">
        <f t="shared" ref="E63:K63" si="18">E64</f>
        <v>0</v>
      </c>
      <c r="F63" s="766">
        <f t="shared" si="18"/>
        <v>0</v>
      </c>
      <c r="G63" s="766">
        <f t="shared" si="18"/>
        <v>0</v>
      </c>
      <c r="H63" s="40">
        <f t="shared" si="15"/>
        <v>4400000</v>
      </c>
      <c r="I63" s="310">
        <f t="shared" si="18"/>
        <v>0</v>
      </c>
      <c r="J63" s="40">
        <f t="shared" si="18"/>
        <v>0</v>
      </c>
      <c r="K63" s="40">
        <f t="shared" si="18"/>
        <v>0</v>
      </c>
      <c r="L63" s="40">
        <f>'26._Hivatal_államig'!L63+'27._TIK_államig'!L63+'28._Humán_államig'!L63+'29._Óvoda_államig'!L63+'30._TMKK_államig'!L63+'31._Rendelő_államig'!L63</f>
        <v>0</v>
      </c>
    </row>
    <row r="64" spans="1:14" s="38" customFormat="1" x14ac:dyDescent="0.2">
      <c r="A64" s="1419" t="s">
        <v>315</v>
      </c>
      <c r="B64" s="703" t="s">
        <v>235</v>
      </c>
      <c r="C64" s="156">
        <f>'26._Hivatal_államig'!C64+'27._TIK_államig'!C64+'28._Humán_államig'!C64+'29._Óvoda_államig'!C64+'30._TMKK_államig'!C64+'31._Rendelő_államig'!C64</f>
        <v>0</v>
      </c>
      <c r="D64" s="329">
        <f>'26._Hivatal_államig'!D64+'27._TIK_államig'!D64+'28._Humán_államig'!D64+'29._Óvoda_államig'!D64+'30._TMKK_államig'!D64+'31._Rendelő_államig'!D64</f>
        <v>0</v>
      </c>
      <c r="E64" s="766">
        <f>'26._Hivatal_államig'!E64+'27._TIK_államig'!E64+'28._Humán_államig'!E64+'29._Óvoda_államig'!E64+'30._TMKK_államig'!E64+'31._Rendelő_államig'!E64</f>
        <v>0</v>
      </c>
      <c r="F64" s="766">
        <f>'26._Hivatal_államig'!F64+'27._TIK_államig'!F64+'28._Humán_államig'!F64+'29._Óvoda_államig'!F64+'30._TMKK_államig'!F64+'31._Rendelő_államig'!F64</f>
        <v>0</v>
      </c>
      <c r="G64" s="766">
        <f>'26._Hivatal_államig'!G64+'27._TIK_államig'!G64+'28._Humán_államig'!G64+'29._Óvoda_államig'!G64+'30._TMKK_államig'!G64+'31._Rendelő_államig'!G64</f>
        <v>0</v>
      </c>
      <c r="H64" s="40">
        <f t="shared" si="15"/>
        <v>0</v>
      </c>
      <c r="I64" s="310">
        <f>'26._Hivatal_államig'!I64+'27._TIK_államig'!I64+'28._Humán_államig'!I64+'29._Óvoda_államig'!I64+'30._TMKK_államig'!I64+'31._Rendelő_államig'!I64</f>
        <v>0</v>
      </c>
      <c r="J64" s="40">
        <f>'26._Hivatal_államig'!J64+'27._TIK_államig'!J64+'28._Humán_államig'!J64+'29._Óvoda_államig'!J64+'30._TMKK_államig'!J64+'31._Rendelő_államig'!J64</f>
        <v>0</v>
      </c>
      <c r="K64" s="40">
        <f>'26._Hivatal_államig'!K64+'27._TIK_államig'!K64+'28._Humán_államig'!K64+'29._Óvoda_államig'!K64+'30._TMKK_államig'!K64+'31._Rendelő_államig'!K64</f>
        <v>0</v>
      </c>
      <c r="L64" s="40" t="e">
        <f>'26._Hivatal_államig'!L64+'27._TIK_államig'!L64+'28._Humán_államig'!L64+'29._Óvoda_államig'!L64+'30._TMKK_államig'!L64+'31._Rendelő_államig'!L64</f>
        <v>#DIV/0!</v>
      </c>
    </row>
    <row r="65" spans="1:12" x14ac:dyDescent="0.2">
      <c r="A65" s="1419" t="s">
        <v>94</v>
      </c>
      <c r="B65" s="461" t="s">
        <v>2</v>
      </c>
      <c r="C65" s="156">
        <f>C66</f>
        <v>0</v>
      </c>
      <c r="D65" s="454">
        <f t="shared" ref="D65:K65" si="19">D66</f>
        <v>0</v>
      </c>
      <c r="E65" s="129">
        <f t="shared" si="19"/>
        <v>0</v>
      </c>
      <c r="F65" s="129">
        <f t="shared" si="19"/>
        <v>0</v>
      </c>
      <c r="G65" s="129">
        <f t="shared" si="19"/>
        <v>0</v>
      </c>
      <c r="H65" s="455">
        <f t="shared" si="15"/>
        <v>0</v>
      </c>
      <c r="I65" s="679">
        <f t="shared" si="19"/>
        <v>0</v>
      </c>
      <c r="J65" s="41">
        <f t="shared" si="19"/>
        <v>0</v>
      </c>
      <c r="K65" s="41">
        <f t="shared" si="19"/>
        <v>0</v>
      </c>
      <c r="L65" s="41" t="e">
        <f>'26._Hivatal_államig'!L65+'27._TIK_államig'!L65+'28._Humán_államig'!L65+'29._Óvoda_államig'!L65+'30._TMKK_államig'!L65+'31._Rendelő_államig'!L65</f>
        <v>#DIV/0!</v>
      </c>
    </row>
    <row r="66" spans="1:12" x14ac:dyDescent="0.2">
      <c r="A66" s="1419" t="s">
        <v>340</v>
      </c>
      <c r="B66" s="704" t="s">
        <v>236</v>
      </c>
      <c r="C66" s="156">
        <f>'26._Hivatal_államig'!C66+'27._TIK_államig'!C66+'28._Humán_államig'!C66+'29._Óvoda_államig'!C66+'30._TMKK_államig'!C66+'31._Rendelő_államig'!C66</f>
        <v>0</v>
      </c>
      <c r="D66" s="454">
        <f>'26._Hivatal_államig'!D66+'27._TIK_államig'!D66+'28._Humán_államig'!D66+'29._Óvoda_államig'!D66+'30._TMKK_államig'!D66+'31._Rendelő_államig'!D66</f>
        <v>0</v>
      </c>
      <c r="E66" s="129">
        <f>'26._Hivatal_államig'!E66+'27._TIK_államig'!E66+'28._Humán_államig'!E66+'29._Óvoda_államig'!E66+'30._TMKK_államig'!E66+'31._Rendelő_államig'!E66</f>
        <v>0</v>
      </c>
      <c r="F66" s="129">
        <f>'26._Hivatal_államig'!F66+'27._TIK_államig'!F66+'28._Humán_államig'!F66+'29._Óvoda_államig'!F66+'30._TMKK_államig'!F66+'31._Rendelő_államig'!F66</f>
        <v>0</v>
      </c>
      <c r="G66" s="129">
        <f>'26._Hivatal_államig'!G66+'27._TIK_államig'!G66+'28._Humán_államig'!G66+'29._Óvoda_államig'!G66+'30._TMKK_államig'!G66+'31._Rendelő_államig'!G66</f>
        <v>0</v>
      </c>
      <c r="H66" s="455">
        <f t="shared" si="15"/>
        <v>0</v>
      </c>
      <c r="I66" s="679">
        <f>'26._Hivatal_államig'!I66+'27._TIK_államig'!I66+'28._Humán_államig'!I66+'29._Óvoda_államig'!I66+'30._TMKK_államig'!I66+'31._Rendelő_államig'!I66</f>
        <v>0</v>
      </c>
      <c r="J66" s="41">
        <f>'26._Hivatal_államig'!J66+'27._TIK_államig'!J66+'28._Humán_államig'!J66+'29._Óvoda_államig'!J66+'30._TMKK_államig'!J66+'31._Rendelő_államig'!J66</f>
        <v>0</v>
      </c>
      <c r="K66" s="41">
        <f>'26._Hivatal_államig'!K66+'27._TIK_államig'!K66+'28._Humán_államig'!K66+'29._Óvoda_államig'!K66+'30._TMKK_államig'!K66+'31._Rendelő_államig'!K66</f>
        <v>0</v>
      </c>
      <c r="L66" s="41" t="e">
        <f>'26._Hivatal_államig'!L66+'27._TIK_államig'!L66+'28._Humán_államig'!L66+'29._Óvoda_államig'!L66+'30._TMKK_államig'!L66+'31._Rendelő_államig'!L66</f>
        <v>#DIV/0!</v>
      </c>
    </row>
    <row r="67" spans="1:12" x14ac:dyDescent="0.2">
      <c r="A67" s="1419" t="s">
        <v>95</v>
      </c>
      <c r="B67" s="16" t="s">
        <v>174</v>
      </c>
      <c r="C67" s="156">
        <f>+C68+C69</f>
        <v>0</v>
      </c>
      <c r="D67" s="454">
        <f t="shared" ref="D67:K67" si="20">+D68+D69</f>
        <v>0</v>
      </c>
      <c r="E67" s="129">
        <f t="shared" si="20"/>
        <v>0</v>
      </c>
      <c r="F67" s="129">
        <f t="shared" si="20"/>
        <v>0</v>
      </c>
      <c r="G67" s="129">
        <f t="shared" si="20"/>
        <v>0</v>
      </c>
      <c r="H67" s="455">
        <f t="shared" si="15"/>
        <v>0</v>
      </c>
      <c r="I67" s="679">
        <f t="shared" si="20"/>
        <v>0</v>
      </c>
      <c r="J67" s="41">
        <f t="shared" si="20"/>
        <v>0</v>
      </c>
      <c r="K67" s="41">
        <f t="shared" si="20"/>
        <v>0</v>
      </c>
      <c r="L67" s="41" t="e">
        <f>'26._Hivatal_államig'!L67+'27._TIK_államig'!L67+'28._Humán_államig'!L67+'29._Óvoda_államig'!L67+'30._TMKK_államig'!L67+'31._Rendelő_államig'!L67</f>
        <v>#DIV/0!</v>
      </c>
    </row>
    <row r="68" spans="1:12" x14ac:dyDescent="0.2">
      <c r="A68" s="1419" t="s">
        <v>316</v>
      </c>
      <c r="B68" s="702" t="s">
        <v>238</v>
      </c>
      <c r="C68" s="156">
        <f>'26._Hivatal_államig'!C68+'27._TIK_államig'!C68+'28._Humán_államig'!C68+'29._Óvoda_államig'!C68+'30._TMKK_államig'!C68+'31._Rendelő_államig'!C68</f>
        <v>0</v>
      </c>
      <c r="D68" s="454">
        <f>'26._Hivatal_államig'!D68+'27._TIK_államig'!D68+'28._Humán_államig'!D68+'29._Óvoda_államig'!D68+'30._TMKK_államig'!D68+'31._Rendelő_államig'!D68</f>
        <v>0</v>
      </c>
      <c r="E68" s="129">
        <f>'26._Hivatal_államig'!E68+'27._TIK_államig'!E68+'28._Humán_államig'!E68+'29._Óvoda_államig'!E68+'30._TMKK_államig'!E68+'31._Rendelő_államig'!E68</f>
        <v>0</v>
      </c>
      <c r="F68" s="129">
        <f>'26._Hivatal_államig'!F68+'27._TIK_államig'!F68+'28._Humán_államig'!F68+'29._Óvoda_államig'!F68+'30._TMKK_államig'!F68+'31._Rendelő_államig'!F68</f>
        <v>0</v>
      </c>
      <c r="G68" s="129">
        <f>'26._Hivatal_államig'!G68+'27._TIK_államig'!G68+'28._Humán_államig'!G68+'29._Óvoda_államig'!G68+'30._TMKK_államig'!G68+'31._Rendelő_államig'!G68</f>
        <v>0</v>
      </c>
      <c r="H68" s="455">
        <f t="shared" si="15"/>
        <v>0</v>
      </c>
      <c r="I68" s="679">
        <f>'26._Hivatal_államig'!I68+'27._TIK_államig'!I68+'28._Humán_államig'!I68+'29._Óvoda_államig'!I68+'30._TMKK_államig'!I68+'31._Rendelő_államig'!I68</f>
        <v>0</v>
      </c>
      <c r="J68" s="41">
        <f>'26._Hivatal_államig'!J68+'27._TIK_államig'!J68+'28._Humán_államig'!J68+'29._Óvoda_államig'!J68+'30._TMKK_államig'!J68+'31._Rendelő_államig'!J68</f>
        <v>0</v>
      </c>
      <c r="K68" s="41">
        <f>'26._Hivatal_államig'!K68+'27._TIK_államig'!K68+'28._Humán_államig'!K68+'29._Óvoda_államig'!K68+'30._TMKK_államig'!K68+'31._Rendelő_államig'!K68</f>
        <v>0</v>
      </c>
      <c r="L68" s="41" t="e">
        <f>'26._Hivatal_államig'!L68+'27._TIK_államig'!L68+'28._Humán_államig'!L68+'29._Óvoda_államig'!L68+'30._TMKK_államig'!L68+'31._Rendelő_államig'!L68</f>
        <v>#DIV/0!</v>
      </c>
    </row>
    <row r="69" spans="1:12" ht="13.5" thickBot="1" x14ac:dyDescent="0.25">
      <c r="A69" s="1419" t="s">
        <v>317</v>
      </c>
      <c r="B69" s="702" t="s">
        <v>237</v>
      </c>
      <c r="C69" s="156">
        <f>'26._Hivatal_államig'!C69+'27._TIK_államig'!C69+'28._Humán_államig'!C69+'29._Óvoda_államig'!C69+'30._TMKK_államig'!C69+'31._Rendelő_államig'!C69</f>
        <v>0</v>
      </c>
      <c r="D69" s="454">
        <f>'26._Hivatal_államig'!D69+'27._TIK_államig'!D69+'28._Humán_államig'!D69+'29._Óvoda_államig'!D69+'30._TMKK_államig'!D69+'31._Rendelő_államig'!D69</f>
        <v>0</v>
      </c>
      <c r="E69" s="129">
        <f>'26._Hivatal_államig'!E69+'27._TIK_államig'!E69+'28._Humán_államig'!E69+'29._Óvoda_államig'!E69+'30._TMKK_államig'!E69+'31._Rendelő_államig'!E69</f>
        <v>0</v>
      </c>
      <c r="F69" s="129">
        <f>'26._Hivatal_államig'!F69+'27._TIK_államig'!F69+'28._Humán_államig'!F69+'29._Óvoda_államig'!F69+'30._TMKK_államig'!F69+'31._Rendelő_államig'!F69</f>
        <v>0</v>
      </c>
      <c r="G69" s="129">
        <f>'26._Hivatal_államig'!G69+'27._TIK_államig'!G69+'28._Humán_államig'!G69+'29._Óvoda_államig'!G69+'30._TMKK_államig'!G69+'31._Rendelő_államig'!G69</f>
        <v>0</v>
      </c>
      <c r="H69" s="455">
        <f t="shared" si="15"/>
        <v>0</v>
      </c>
      <c r="I69" s="679">
        <f>'26._Hivatal_államig'!I69+'27._TIK_államig'!I69+'28._Humán_államig'!I69+'29._Óvoda_államig'!I69+'30._TMKK_államig'!I69+'31._Rendelő_államig'!I69</f>
        <v>0</v>
      </c>
      <c r="J69" s="41">
        <f>'26._Hivatal_államig'!J69+'27._TIK_államig'!J69+'28._Humán_államig'!J69+'29._Óvoda_államig'!J69+'30._TMKK_államig'!J69+'31._Rendelő_államig'!J69</f>
        <v>0</v>
      </c>
      <c r="K69" s="41">
        <f>'26._Hivatal_államig'!K69+'27._TIK_államig'!K69+'28._Humán_államig'!K69+'29._Óvoda_államig'!K69+'30._TMKK_államig'!K69+'31._Rendelő_államig'!K69</f>
        <v>0</v>
      </c>
      <c r="L69" s="41" t="e">
        <f>'26._Hivatal_államig'!L69+'27._TIK_államig'!L69+'28._Humán_államig'!L69+'29._Óvoda_államig'!L69+'30._TMKK_államig'!L69+'31._Rendelő_államig'!L69</f>
        <v>#DIV/0!</v>
      </c>
    </row>
    <row r="70" spans="1:12" ht="13.5" thickBot="1" x14ac:dyDescent="0.25">
      <c r="A70" s="62" t="s">
        <v>14</v>
      </c>
      <c r="B70" s="74" t="s">
        <v>175</v>
      </c>
      <c r="C70" s="171">
        <f>+C53+C62</f>
        <v>645619529</v>
      </c>
      <c r="D70" s="170">
        <f t="shared" ref="D70:K70" si="21">+D53+D62</f>
        <v>674921757</v>
      </c>
      <c r="E70" s="772" t="e">
        <f t="shared" si="21"/>
        <v>#REF!</v>
      </c>
      <c r="F70" s="772">
        <f t="shared" si="21"/>
        <v>0</v>
      </c>
      <c r="G70" s="772">
        <f t="shared" si="21"/>
        <v>0</v>
      </c>
      <c r="H70" s="75">
        <f t="shared" si="15"/>
        <v>29302228</v>
      </c>
      <c r="I70" s="307" t="e">
        <f t="shared" si="21"/>
        <v>#REF!</v>
      </c>
      <c r="J70" s="75" t="e">
        <f t="shared" si="21"/>
        <v>#REF!</v>
      </c>
      <c r="K70" s="75" t="e">
        <f t="shared" si="21"/>
        <v>#REF!</v>
      </c>
      <c r="L70" s="75" t="e">
        <f>'26._Hivatal_államig'!L70+'27._TIK_államig'!L70+'28._Humán_államig'!L70+'29._Óvoda_államig'!L70+'30._TMKK_államig'!L70+'31._Rendelő_államig'!L70</f>
        <v>#DIV/0!</v>
      </c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>
        <f>'26._Hivatal_államig'!C72+'27._TIK_államig'!C72+'28._Humán_államig'!C72+'29._Óvoda_államig'!C72+'30._TMKK_államig'!C72+'31._Rendelő_államig'!C72</f>
        <v>70</v>
      </c>
      <c r="D72" s="828">
        <f>'26._Hivatal_államig'!D72+'27._TIK_államig'!D72+'28._Humán_államig'!D72+'29._Óvoda_államig'!D72+'30._TMKK_államig'!D72+'31._Rendelő_államig'!D72</f>
        <v>70</v>
      </c>
      <c r="E72" s="701">
        <f>'26._Hivatal_államig'!E72+'27._TIK_államig'!E72+'28._Humán_államig'!E72+'29._Óvoda_államig'!E72+'30._TMKK_államig'!E72+'31._Rendelő_államig'!E72</f>
        <v>0</v>
      </c>
      <c r="F72" s="701">
        <f>'26._Hivatal_államig'!F72+'27._TIK_államig'!F72+'28._Humán_államig'!F72+'29._Óvoda_államig'!F72+'30._TMKK_államig'!F72+'31._Rendelő_államig'!F72</f>
        <v>0</v>
      </c>
      <c r="G72" s="701">
        <f>'26._Hivatal_államig'!G72+'27._TIK_államig'!G72+'28._Humán_államig'!G72+'29._Óvoda_államig'!G72+'30._TMKK_államig'!G72+'31._Rendelő_államig'!G72</f>
        <v>0</v>
      </c>
      <c r="H72" s="303">
        <f t="shared" si="15"/>
        <v>0</v>
      </c>
      <c r="I72" s="303">
        <f>'26._Hivatal_államig'!I72+'27._TIK_államig'!I72+'28._Humán_államig'!I72+'29._Óvoda_államig'!I72+'30._TMKK_államig'!I72+'31._Rendelő_államig'!I72</f>
        <v>0</v>
      </c>
      <c r="J72" s="303">
        <f>'26._Hivatal_államig'!J72+'27._TIK_államig'!J72+'28._Humán_államig'!J72+'29._Óvoda_államig'!J72+'30._TMKK_államig'!J72+'31._Rendelő_államig'!J72</f>
        <v>0</v>
      </c>
      <c r="K72" s="303">
        <f>'26._Hivatal_államig'!K72+'27._TIK_államig'!K72+'28._Humán_államig'!K72+'29._Óvoda_államig'!K72+'30._TMKK_államig'!K72+'31._Rendelő_államig'!K72</f>
        <v>0</v>
      </c>
      <c r="L72" s="303">
        <f>'26._Hivatal_államig'!L72+'27._TIK_államig'!L72+'28._Humán_államig'!L72+'29._Óvoda_államig'!L72+'30._TMKK_államig'!L72+'31._Rendelő_államig'!L72</f>
        <v>0</v>
      </c>
    </row>
    <row r="73" spans="1:12" x14ac:dyDescent="0.2">
      <c r="H73" s="280" t="s">
        <v>821</v>
      </c>
    </row>
  </sheetData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 verticalCentered="1"/>
  <pageMargins left="0.39370078740157483" right="0.39370078740157483" top="0" bottom="0.35433070866141736" header="0.31496062992125984" footer="0.31496062992125984"/>
  <pageSetup paperSize="9" scale="72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3"/>
  <sheetViews>
    <sheetView topLeftCell="A52" zoomScaleNormal="100" zoomScaleSheetLayoutView="112" workbookViewId="0">
      <selection activeCell="D24" sqref="D24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874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839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2" s="45" customFormat="1" ht="36" x14ac:dyDescent="0.2">
      <c r="A5" s="43" t="s">
        <v>136</v>
      </c>
      <c r="B5" s="44" t="s">
        <v>134</v>
      </c>
      <c r="C5" s="1932" t="s">
        <v>184</v>
      </c>
      <c r="D5" s="1933"/>
      <c r="E5" s="1933"/>
      <c r="F5" s="1933"/>
      <c r="G5" s="1933"/>
      <c r="H5" s="1934" t="s">
        <v>184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400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/>
      <c r="D11" s="163">
        <f>SUM(D12:D22)</f>
        <v>0</v>
      </c>
      <c r="E11" s="762">
        <f>SUM(E12:E22)</f>
        <v>0</v>
      </c>
      <c r="F11" s="762">
        <f>SUM(F12:F22)</f>
        <v>0</v>
      </c>
      <c r="G11" s="762">
        <f>SUM(G12:G22)</f>
        <v>0</v>
      </c>
      <c r="H11" s="719">
        <f>+D11-C11</f>
        <v>0</v>
      </c>
      <c r="I11" s="1513"/>
      <c r="J11" s="420"/>
      <c r="K11" s="420"/>
      <c r="L11" s="420"/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>
        <f>'6.Polg_Hivatal'!D12-'26._Hivatal_önként'!D12</f>
        <v>0</v>
      </c>
      <c r="E12" s="763">
        <f>SUM(E13:E23)</f>
        <v>0</v>
      </c>
      <c r="F12" s="763">
        <f>'6.Polg_Hivatal'!F12-'26._Hivatal_önként'!F12</f>
        <v>0</v>
      </c>
      <c r="G12" s="763">
        <f>'6.Polg_Hivatal'!G12-'26._Hivatal_önként'!G12</f>
        <v>0</v>
      </c>
      <c r="H12" s="720">
        <f t="shared" ref="H12:H48" si="0">+D12-C12</f>
        <v>0</v>
      </c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/>
      <c r="D13" s="472">
        <f>'6.Polg_Hivatal'!D13-'26._Hivatal_önként'!D13</f>
        <v>0</v>
      </c>
      <c r="E13" s="101">
        <f>'6.Polg_Hivatal'!E13-'26._Hivatal_önként'!E13</f>
        <v>0</v>
      </c>
      <c r="F13" s="101">
        <f>'6.Polg_Hivatal'!F13-'26._Hivatal_önként'!F13</f>
        <v>0</v>
      </c>
      <c r="G13" s="101">
        <f>'6.Polg_Hivatal'!G13-'26._Hivatal_önként'!G13</f>
        <v>0</v>
      </c>
      <c r="H13" s="721">
        <f t="shared" si="0"/>
        <v>0</v>
      </c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>
        <f>'6.Polg_Hivatal'!E14-'26._Hivatal_önként'!E14</f>
        <v>0</v>
      </c>
      <c r="F14" s="101">
        <f>'6.Polg_Hivatal'!F14-'26._Hivatal_önként'!F14</f>
        <v>0</v>
      </c>
      <c r="G14" s="101">
        <f>'6.Polg_Hivatal'!G14-'26._Hivatal_önként'!G14</f>
        <v>0</v>
      </c>
      <c r="H14" s="721">
        <f t="shared" si="0"/>
        <v>0</v>
      </c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>
        <f>'6.Polg_Hivatal'!E15-'26._Hivatal_önként'!E15</f>
        <v>0</v>
      </c>
      <c r="F15" s="101">
        <f>'6.Polg_Hivatal'!F15-'26._Hivatal_önként'!F15</f>
        <v>0</v>
      </c>
      <c r="G15" s="101">
        <f>'6.Polg_Hivatal'!G15-'26._Hivatal_önként'!G15</f>
        <v>0</v>
      </c>
      <c r="H15" s="721">
        <f t="shared" si="0"/>
        <v>0</v>
      </c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72"/>
      <c r="E16" s="101">
        <f>'6.Polg_Hivatal'!E16-'26._Hivatal_önként'!E16</f>
        <v>0</v>
      </c>
      <c r="F16" s="101">
        <f>'6.Polg_Hivatal'!F16-'26._Hivatal_önként'!F16</f>
        <v>0</v>
      </c>
      <c r="G16" s="101">
        <f>'6.Polg_Hivatal'!G16-'26._Hivatal_önként'!G16</f>
        <v>0</v>
      </c>
      <c r="H16" s="721">
        <f t="shared" si="0"/>
        <v>0</v>
      </c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/>
      <c r="D17" s="472"/>
      <c r="E17" s="101">
        <f>'6.Polg_Hivatal'!E17-'26._Hivatal_önként'!E17</f>
        <v>0</v>
      </c>
      <c r="F17" s="101">
        <f>'6.Polg_Hivatal'!F17-'26._Hivatal_önként'!F17</f>
        <v>0</v>
      </c>
      <c r="G17" s="101">
        <f>'6.Polg_Hivatal'!G17-'26._Hivatal_önként'!G17</f>
        <v>0</v>
      </c>
      <c r="H17" s="721">
        <f t="shared" si="0"/>
        <v>0</v>
      </c>
      <c r="I17" s="1515"/>
      <c r="J17" s="422"/>
      <c r="K17" s="422"/>
      <c r="L17" s="422"/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72"/>
      <c r="E18" s="101">
        <f>'6.Polg_Hivatal'!E18-'26._Hivatal_önként'!E18</f>
        <v>0</v>
      </c>
      <c r="F18" s="101">
        <f>'6.Polg_Hivatal'!F18-'26._Hivatal_önként'!F18</f>
        <v>0</v>
      </c>
      <c r="G18" s="101">
        <f>'6.Polg_Hivatal'!G18-'26._Hivatal_önként'!G18</f>
        <v>0</v>
      </c>
      <c r="H18" s="721">
        <f t="shared" si="0"/>
        <v>0</v>
      </c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328"/>
      <c r="E19" s="106">
        <f>'6.Polg_Hivatal'!E19-'26._Hivatal_önként'!E19</f>
        <v>0</v>
      </c>
      <c r="F19" s="106">
        <f>'6.Polg_Hivatal'!F19-'26._Hivatal_önként'!F19</f>
        <v>0</v>
      </c>
      <c r="G19" s="106">
        <f>'6.Polg_Hivatal'!G19-'26._Hivatal_önként'!G19</f>
        <v>0</v>
      </c>
      <c r="H19" s="722">
        <f t="shared" si="0"/>
        <v>0</v>
      </c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72"/>
      <c r="E20" s="101">
        <f>'6.Polg_Hivatal'!E20-'26._Hivatal_önként'!E20</f>
        <v>0</v>
      </c>
      <c r="F20" s="101">
        <f>'6.Polg_Hivatal'!F20-'26._Hivatal_önként'!F20</f>
        <v>0</v>
      </c>
      <c r="G20" s="101">
        <f>'6.Polg_Hivatal'!G20-'26._Hivatal_önként'!G20</f>
        <v>0</v>
      </c>
      <c r="H20" s="721">
        <f t="shared" si="0"/>
        <v>0</v>
      </c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73"/>
      <c r="E21" s="101">
        <f>'6.Polg_Hivatal'!E21-'26._Hivatal_önként'!E21</f>
        <v>0</v>
      </c>
      <c r="F21" s="101">
        <f>'6.Polg_Hivatal'!F21-'26._Hivatal_önként'!F21</f>
        <v>0</v>
      </c>
      <c r="G21" s="462">
        <f>'6.Polg_Hivatal'!G21-'26._Hivatal_önként'!G21</f>
        <v>0</v>
      </c>
      <c r="H21" s="723">
        <f t="shared" si="0"/>
        <v>0</v>
      </c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>
        <f>'6.Polg_Hivatal'!E22-'26._Hivatal_önként'!E22</f>
        <v>0</v>
      </c>
      <c r="F22" s="106">
        <f>'6.Polg_Hivatal'!F22-'26._Hivatal_önként'!F22</f>
        <v>0</v>
      </c>
      <c r="G22" s="106">
        <f>'6.Polg_Hivatal'!G22-'26._Hivatal_önként'!G22</f>
        <v>0</v>
      </c>
      <c r="H22" s="724">
        <f t="shared" si="0"/>
        <v>0</v>
      </c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/>
      <c r="D23" s="163">
        <f>'6.Polg_Hivatal'!D23-'26._Hivatal_önként'!D23-'26._Hivatal_államig'!D23</f>
        <v>0</v>
      </c>
      <c r="E23" s="762">
        <f>'6.Polg_Hivatal'!E23-'26._Hivatal_önként'!E23</f>
        <v>0</v>
      </c>
      <c r="F23" s="762">
        <f>'6.Polg_Hivatal'!F23-'26._Hivatal_önként'!F23</f>
        <v>0</v>
      </c>
      <c r="G23" s="762">
        <f>'6.Polg_Hivatal'!G23-'26._Hivatal_önként'!G23</f>
        <v>0</v>
      </c>
      <c r="H23" s="55">
        <f t="shared" si="0"/>
        <v>0</v>
      </c>
      <c r="I23" s="1513"/>
      <c r="J23" s="420"/>
      <c r="K23" s="420"/>
      <c r="L23" s="420"/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>
        <f>'6.Polg_Hivatal'!D24-'26._Hivatal_önként'!D24</f>
        <v>0</v>
      </c>
      <c r="E24" s="764">
        <f>'6.Polg_Hivatal'!E24-'26._Hivatal_önként'!E24</f>
        <v>0</v>
      </c>
      <c r="F24" s="764">
        <f>'6.Polg_Hivatal'!F24-'26._Hivatal_önként'!F24</f>
        <v>0</v>
      </c>
      <c r="G24" s="764">
        <f>'6.Polg_Hivatal'!G24-'26._Hivatal_önként'!G24</f>
        <v>0</v>
      </c>
      <c r="H24" s="82">
        <f t="shared" si="0"/>
        <v>0</v>
      </c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/>
      <c r="D25" s="472">
        <f>'6.Polg_Hivatal'!D25-'26._Hivatal_önként'!D25</f>
        <v>0</v>
      </c>
      <c r="E25" s="101">
        <f>'6.Polg_Hivatal'!E25-'26._Hivatal_önként'!E25</f>
        <v>0</v>
      </c>
      <c r="F25" s="101">
        <f>'6.Polg_Hivatal'!F25-'26._Hivatal_önként'!F25</f>
        <v>0</v>
      </c>
      <c r="G25" s="101">
        <f>'6.Polg_Hivatal'!G25-'26._Hivatal_önként'!G25</f>
        <v>0</v>
      </c>
      <c r="H25" s="721">
        <f t="shared" si="0"/>
        <v>0</v>
      </c>
      <c r="I25" s="1515"/>
      <c r="J25" s="422"/>
      <c r="K25" s="422"/>
      <c r="L25" s="422"/>
    </row>
    <row r="26" spans="1:12" s="61" customFormat="1" ht="12.2" customHeight="1" x14ac:dyDescent="0.2">
      <c r="A26" s="1419" t="s">
        <v>95</v>
      </c>
      <c r="B26" s="461" t="s">
        <v>160</v>
      </c>
      <c r="C26" s="462"/>
      <c r="D26" s="472">
        <f>'6.Polg_Hivatal'!D26-'26._Hivatal_önként'!D26-'26._Hivatal_államig'!D26</f>
        <v>0</v>
      </c>
      <c r="E26" s="101">
        <f>'6.Polg_Hivatal'!E26-'26._Hivatal_önként'!E26</f>
        <v>0</v>
      </c>
      <c r="F26" s="101">
        <f>'6.Polg_Hivatal'!F26-'26._Hivatal_önként'!F26</f>
        <v>0</v>
      </c>
      <c r="G26" s="101">
        <f>'6.Polg_Hivatal'!G26-'26._Hivatal_önként'!G26</f>
        <v>0</v>
      </c>
      <c r="H26" s="721">
        <f t="shared" si="0"/>
        <v>0</v>
      </c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>
        <f>'6.Polg_Hivatal'!D27-'26._Hivatal_önként'!D27</f>
        <v>0</v>
      </c>
      <c r="E27" s="101">
        <f>'6.Polg_Hivatal'!E27-'26._Hivatal_önként'!E27</f>
        <v>0</v>
      </c>
      <c r="F27" s="101">
        <f>'6.Polg_Hivatal'!F27-'26._Hivatal_önként'!F27</f>
        <v>0</v>
      </c>
      <c r="G27" s="101">
        <f>'6.Polg_Hivatal'!G27-'26._Hivatal_önként'!G27</f>
        <v>0</v>
      </c>
      <c r="H27" s="725">
        <f t="shared" si="0"/>
        <v>0</v>
      </c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>
        <f>'6.Polg_Hivatal'!D28-'26._Hivatal_önként'!D28</f>
        <v>0</v>
      </c>
      <c r="E28" s="765">
        <f>'6.Polg_Hivatal'!E28-'26._Hivatal_önként'!E28</f>
        <v>0</v>
      </c>
      <c r="F28" s="765">
        <f>'6.Polg_Hivatal'!F28-'26._Hivatal_önként'!F28</f>
        <v>0</v>
      </c>
      <c r="G28" s="765">
        <f>'6.Polg_Hivatal'!G28-'26._Hivatal_önként'!G28</f>
        <v>0</v>
      </c>
      <c r="H28" s="81">
        <f t="shared" si="0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/>
      <c r="D29" s="163">
        <f>'6.Polg_Hivatal'!D29-'26._Hivatal_önként'!D29</f>
        <v>0</v>
      </c>
      <c r="E29" s="762">
        <f>'6.Polg_Hivatal'!E29-'26._Hivatal_önként'!E29</f>
        <v>0</v>
      </c>
      <c r="F29" s="762">
        <f>'6.Polg_Hivatal'!F29-'26._Hivatal_önként'!F29</f>
        <v>0</v>
      </c>
      <c r="G29" s="762">
        <f>'6.Polg_Hivatal'!G29-'26._Hivatal_önként'!G29</f>
        <v>0</v>
      </c>
      <c r="H29" s="81">
        <f t="shared" si="0"/>
        <v>0</v>
      </c>
      <c r="I29" s="434"/>
      <c r="J29" s="428"/>
      <c r="K29" s="428"/>
      <c r="L29" s="428"/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>
        <f>'6.Polg_Hivatal'!D30-'26._Hivatal_önként'!D30</f>
        <v>0</v>
      </c>
      <c r="E30" s="766">
        <f>'6.Polg_Hivatal'!E30-'26._Hivatal_önként'!E30</f>
        <v>0</v>
      </c>
      <c r="F30" s="766">
        <f>'6.Polg_Hivatal'!F30-'26._Hivatal_önként'!F30</f>
        <v>0</v>
      </c>
      <c r="G30" s="766">
        <f>'6.Polg_Hivatal'!G30-'26._Hivatal_önként'!G30</f>
        <v>0</v>
      </c>
      <c r="H30" s="726">
        <f t="shared" si="0"/>
        <v>0</v>
      </c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>
        <f>'6.Polg_Hivatal'!D31-'26._Hivatal_önként'!D31</f>
        <v>0</v>
      </c>
      <c r="E31" s="129">
        <f>'6.Polg_Hivatal'!E31-'26._Hivatal_önként'!E31</f>
        <v>0</v>
      </c>
      <c r="F31" s="129">
        <f>'6.Polg_Hivatal'!F31-'26._Hivatal_önként'!F31</f>
        <v>0</v>
      </c>
      <c r="G31" s="471">
        <f>'6.Polg_Hivatal'!G31-'26._Hivatal_önként'!G31</f>
        <v>0</v>
      </c>
      <c r="H31" s="714">
        <f t="shared" si="0"/>
        <v>0</v>
      </c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>
        <f>'6.Polg_Hivatal'!D32-'26._Hivatal_önként'!D32</f>
        <v>0</v>
      </c>
      <c r="E32" s="767">
        <f>'6.Polg_Hivatal'!E32-'26._Hivatal_önként'!E32</f>
        <v>0</v>
      </c>
      <c r="F32" s="767">
        <f>'6.Polg_Hivatal'!F32-'26._Hivatal_önként'!F32</f>
        <v>0</v>
      </c>
      <c r="G32" s="767">
        <f>'6.Polg_Hivatal'!G32-'26._Hivatal_önként'!G32</f>
        <v>0</v>
      </c>
      <c r="H32" s="727">
        <f t="shared" si="0"/>
        <v>0</v>
      </c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/>
      <c r="D33" s="163">
        <f>'6.Polg_Hivatal'!D33-'26._Hivatal_önként'!D33</f>
        <v>0</v>
      </c>
      <c r="E33" s="762">
        <f>'6.Polg_Hivatal'!E33-'26._Hivatal_önként'!E33</f>
        <v>0</v>
      </c>
      <c r="F33" s="762">
        <f>'6.Polg_Hivatal'!F33-'26._Hivatal_önként'!F33</f>
        <v>0</v>
      </c>
      <c r="G33" s="762">
        <f>'6.Polg_Hivatal'!G33-'26._Hivatal_önként'!G33</f>
        <v>0</v>
      </c>
      <c r="H33" s="81">
        <f t="shared" si="0"/>
        <v>0</v>
      </c>
      <c r="I33" s="434"/>
      <c r="J33" s="428"/>
      <c r="K33" s="428"/>
      <c r="L33" s="428"/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>
        <f>'6.Polg_Hivatal'!D34-'26._Hivatal_önként'!D34</f>
        <v>0</v>
      </c>
      <c r="E34" s="766">
        <f>'6.Polg_Hivatal'!E34-'26._Hivatal_önként'!E34</f>
        <v>0</v>
      </c>
      <c r="F34" s="766">
        <f>'6.Polg_Hivatal'!F34-'26._Hivatal_önként'!F34</f>
        <v>0</v>
      </c>
      <c r="G34" s="766">
        <f>'6.Polg_Hivatal'!G34-'26._Hivatal_önként'!G34</f>
        <v>0</v>
      </c>
      <c r="H34" s="726">
        <f t="shared" si="0"/>
        <v>0</v>
      </c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>
        <f>'6.Polg_Hivatal'!D35-'26._Hivatal_önként'!D35</f>
        <v>0</v>
      </c>
      <c r="E35" s="129">
        <f>'6.Polg_Hivatal'!E35-'26._Hivatal_önként'!E35</f>
        <v>0</v>
      </c>
      <c r="F35" s="129">
        <f>'6.Polg_Hivatal'!F35-'26._Hivatal_önként'!F35</f>
        <v>0</v>
      </c>
      <c r="G35" s="471">
        <f>'6.Polg_Hivatal'!G35-'26._Hivatal_önként'!G35</f>
        <v>0</v>
      </c>
      <c r="H35" s="714">
        <f t="shared" si="0"/>
        <v>0</v>
      </c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>
        <f>'6.Polg_Hivatal'!D36-'26._Hivatal_önként'!D36</f>
        <v>0</v>
      </c>
      <c r="E36" s="767">
        <f>'6.Polg_Hivatal'!E36-'26._Hivatal_önként'!E36</f>
        <v>0</v>
      </c>
      <c r="F36" s="767">
        <f>'6.Polg_Hivatal'!F36-'26._Hivatal_önként'!F36</f>
        <v>0</v>
      </c>
      <c r="G36" s="767">
        <f>'6.Polg_Hivatal'!G36-'26._Hivatal_önként'!G36</f>
        <v>0</v>
      </c>
      <c r="H36" s="728">
        <f t="shared" si="0"/>
        <v>0</v>
      </c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>
        <f>'6.Polg_Hivatal'!D37-'26._Hivatal_önként'!D37</f>
        <v>0</v>
      </c>
      <c r="E37" s="765">
        <f>'6.Polg_Hivatal'!E37-'26._Hivatal_önként'!E37</f>
        <v>0</v>
      </c>
      <c r="F37" s="765">
        <f>'6.Polg_Hivatal'!F37-'26._Hivatal_önként'!F37</f>
        <v>0</v>
      </c>
      <c r="G37" s="765">
        <f>'6.Polg_Hivatal'!G37-'26._Hivatal_önként'!G37</f>
        <v>0</v>
      </c>
      <c r="H37" s="81">
        <f t="shared" si="0"/>
        <v>0</v>
      </c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>
        <f>'6.Polg_Hivatal'!D38-'26._Hivatal_önként'!D38</f>
        <v>0</v>
      </c>
      <c r="E38" s="768">
        <f>'6.Polg_Hivatal'!E38-'26._Hivatal_önként'!E38</f>
        <v>0</v>
      </c>
      <c r="F38" s="768">
        <f>'6.Polg_Hivatal'!F38-'26._Hivatal_önként'!F38</f>
        <v>0</v>
      </c>
      <c r="G38" s="768">
        <f>'6.Polg_Hivatal'!G38-'26._Hivatal_önként'!G38</f>
        <v>0</v>
      </c>
      <c r="H38" s="729">
        <f t="shared" si="0"/>
        <v>0</v>
      </c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/>
      <c r="D39" s="165">
        <f>'6.Polg_Hivatal'!D39-'26._Hivatal_önként'!D39</f>
        <v>0</v>
      </c>
      <c r="E39" s="765">
        <f>'6.Polg_Hivatal'!E39-'26._Hivatal_önként'!E39</f>
        <v>0</v>
      </c>
      <c r="F39" s="765">
        <f>'6.Polg_Hivatal'!F39-'26._Hivatal_önként'!F39</f>
        <v>0</v>
      </c>
      <c r="G39" s="765">
        <f>'6.Polg_Hivatal'!G39-'26._Hivatal_önként'!G39</f>
        <v>0</v>
      </c>
      <c r="H39" s="81">
        <f t="shared" si="0"/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>
        <f>'6.Polg_Hivatal'!D40-'26._Hivatal_önként'!D40</f>
        <v>0</v>
      </c>
      <c r="E40" s="769">
        <f>'6.Polg_Hivatal'!E40-'26._Hivatal_önként'!E40</f>
        <v>0</v>
      </c>
      <c r="F40" s="769">
        <f>'6.Polg_Hivatal'!F40-'26._Hivatal_önként'!F40</f>
        <v>0</v>
      </c>
      <c r="G40" s="769">
        <f>'6.Polg_Hivatal'!G40-'26._Hivatal_önként'!G40</f>
        <v>0</v>
      </c>
      <c r="H40" s="730">
        <f t="shared" si="0"/>
        <v>0</v>
      </c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>
        <f>'6.Polg_Hivatal'!D41-'26._Hivatal_önként'!D41</f>
        <v>0</v>
      </c>
      <c r="E41" s="783">
        <f>'6.Polg_Hivatal'!E41-'26._Hivatal_önként'!E41</f>
        <v>0</v>
      </c>
      <c r="F41" s="770">
        <f>'6.Polg_Hivatal'!F41-'26._Hivatal_önként'!F41</f>
        <v>0</v>
      </c>
      <c r="G41" s="770">
        <f>'6.Polg_Hivatal'!G41-'26._Hivatal_önként'!G41</f>
        <v>0</v>
      </c>
      <c r="H41" s="731">
        <f t="shared" si="0"/>
        <v>0</v>
      </c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>
        <f>'6.Polg_Hivatal'!D42-'26._Hivatal_önként'!D42</f>
        <v>0</v>
      </c>
      <c r="E42" s="771">
        <f>'6.Polg_Hivatal'!E42-'26._Hivatal_önként'!E42</f>
        <v>0</v>
      </c>
      <c r="F42" s="771">
        <f>'6.Polg_Hivatal'!F42-'26._Hivatal_önként'!F42</f>
        <v>0</v>
      </c>
      <c r="G42" s="771">
        <f>'6.Polg_Hivatal'!G42-'26._Hivatal_önként'!G42</f>
        <v>0</v>
      </c>
      <c r="H42" s="732">
        <f t="shared" si="0"/>
        <v>0</v>
      </c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/>
      <c r="D43" s="163"/>
      <c r="E43" s="762">
        <f>'6.Polg_Hivatal'!E43-'26._Hivatal_önként'!E43</f>
        <v>0</v>
      </c>
      <c r="F43" s="762">
        <f>'6.Polg_Hivatal'!F43-'26._Hivatal_önként'!F43</f>
        <v>0</v>
      </c>
      <c r="G43" s="762">
        <f>'6.Polg_Hivatal'!G43-'26._Hivatal_önként'!G43</f>
        <v>0</v>
      </c>
      <c r="H43" s="81">
        <f t="shared" si="0"/>
        <v>0</v>
      </c>
      <c r="I43" s="434"/>
      <c r="J43" s="434"/>
      <c r="K43" s="434"/>
      <c r="L43" s="434"/>
    </row>
    <row r="44" spans="1:12" s="30" customFormat="1" ht="12.2" customHeight="1" thickBot="1" x14ac:dyDescent="0.25">
      <c r="A44" s="70" t="s">
        <v>20</v>
      </c>
      <c r="B44" s="63" t="s">
        <v>179</v>
      </c>
      <c r="C44" s="103"/>
      <c r="D44" s="163"/>
      <c r="E44" s="762"/>
      <c r="F44" s="762">
        <f>'6.Polg_Hivatal'!F44-'26._Hivatal_önként'!F44</f>
        <v>0</v>
      </c>
      <c r="G44" s="762">
        <f>'6.Polg_Hivatal'!G44-'26._Hivatal_önként'!G44</f>
        <v>0</v>
      </c>
      <c r="H44" s="81">
        <f t="shared" si="0"/>
        <v>0</v>
      </c>
      <c r="I44" s="434"/>
      <c r="J44" s="434"/>
      <c r="K44" s="434"/>
      <c r="L44" s="434"/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>
        <f>'6.Polg_Hivatal'!D45-'26._Hivatal_önként'!D45-'26._Hivatal_államig'!D45</f>
        <v>0</v>
      </c>
      <c r="E45" s="766">
        <f>'6.Polg_Hivatal'!E45-'26._Hivatal_önként'!E45</f>
        <v>0</v>
      </c>
      <c r="F45" s="766">
        <f>'6.Polg_Hivatal'!F45-'26._Hivatal_önként'!F45</f>
        <v>0</v>
      </c>
      <c r="G45" s="766">
        <f>'6.Polg_Hivatal'!G45-'26._Hivatal_önként'!G45</f>
        <v>0</v>
      </c>
      <c r="H45" s="726">
        <f t="shared" si="0"/>
        <v>0</v>
      </c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>
        <f>'6.Polg_Hivatal'!D46-'26._Hivatal_önként'!D46</f>
        <v>0</v>
      </c>
      <c r="E46" s="107">
        <f>'6.Polg_Hivatal'!E46-'26._Hivatal_önként'!E46</f>
        <v>0</v>
      </c>
      <c r="F46" s="107">
        <f>'6.Polg_Hivatal'!F46-'26._Hivatal_önként'!F46</f>
        <v>0</v>
      </c>
      <c r="G46" s="107">
        <f>'6.Polg_Hivatal'!G46-'26._Hivatal_önként'!G46</f>
        <v>0</v>
      </c>
      <c r="H46" s="733">
        <f t="shared" si="0"/>
        <v>0</v>
      </c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/>
      <c r="D47" s="454"/>
      <c r="E47" s="129"/>
      <c r="F47" s="129">
        <f>'6.Polg_Hivatal'!F47-'26._Hivatal_önként'!F47</f>
        <v>0</v>
      </c>
      <c r="G47" s="129">
        <f>'6.Polg_Hivatal'!G47-'26._Hivatal_önként'!G47</f>
        <v>0</v>
      </c>
      <c r="H47" s="714">
        <f t="shared" si="0"/>
        <v>0</v>
      </c>
      <c r="I47" s="1522"/>
      <c r="J47" s="430"/>
      <c r="K47" s="430"/>
      <c r="L47" s="430"/>
    </row>
    <row r="48" spans="1:12" s="61" customFormat="1" ht="17.25" customHeight="1" thickBot="1" x14ac:dyDescent="0.25">
      <c r="A48" s="65" t="s">
        <v>177</v>
      </c>
      <c r="B48" s="69" t="s">
        <v>178</v>
      </c>
      <c r="C48" s="1416"/>
      <c r="D48" s="340"/>
      <c r="E48" s="767">
        <f>'6.Polg_Hivatal'!E48-'26._Hivatal_önként'!E48</f>
        <v>0</v>
      </c>
      <c r="F48" s="767">
        <f>'6.Polg_Hivatal'!F48-'26._Hivatal_önként'!F48</f>
        <v>0</v>
      </c>
      <c r="G48" s="767">
        <f>'6.Polg_Hivatal'!G48-'26._Hivatal_önként'!G48</f>
        <v>0</v>
      </c>
      <c r="H48" s="728">
        <f t="shared" si="0"/>
        <v>0</v>
      </c>
      <c r="I48" s="1524"/>
      <c r="J48" s="432"/>
      <c r="K48" s="432"/>
      <c r="L48" s="432"/>
    </row>
    <row r="49" spans="1:12" s="739" customFormat="1" ht="12" thickBot="1" x14ac:dyDescent="0.2">
      <c r="A49" s="70" t="s">
        <v>21</v>
      </c>
      <c r="B49" s="736" t="s">
        <v>173</v>
      </c>
      <c r="C49" s="171"/>
      <c r="D49" s="170"/>
      <c r="E49" s="772"/>
      <c r="F49" s="772"/>
      <c r="G49" s="772"/>
      <c r="H49" s="737"/>
      <c r="I49" s="738"/>
      <c r="J49" s="738"/>
      <c r="K49" s="738"/>
      <c r="L49" s="738"/>
    </row>
    <row r="50" spans="1:12" s="61" customFormat="1" ht="15" x14ac:dyDescent="0.2">
      <c r="A50" s="71"/>
      <c r="B50" s="72"/>
      <c r="C50" s="73"/>
      <c r="D50" s="73"/>
      <c r="E50" s="73">
        <f>'6.Polg_Hivatal'!E50-'26._Hivatal_önként'!E50</f>
        <v>0</v>
      </c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 t="shared" ref="C52:L52" si="1">C8</f>
        <v>2024. évi eredeti előirányzat a
25/2023. (XII.14.) rendelet szerint</v>
      </c>
      <c r="D52" s="293" t="str">
        <f t="shared" si="1"/>
        <v>Módosított előirányzat a …./2024.  (VI…..)  rendelet szerint</v>
      </c>
      <c r="E52" s="20" t="str">
        <f t="shared" si="1"/>
        <v>Módosított előirányzat a …./2024. (IX…..)  rendelet szerint</v>
      </c>
      <c r="F52" s="20" t="str">
        <f t="shared" si="1"/>
        <v>Módosított előirányzat a .../2024. (XII…...)  rendelet szerint</v>
      </c>
      <c r="G52" s="20" t="str">
        <f t="shared" si="1"/>
        <v>Módosított előirányzat a …../2024. (II…..)  rendelet szerint</v>
      </c>
      <c r="H52" s="39" t="str">
        <f t="shared" si="1"/>
        <v>Változás a 25/2023. (XII.14.) rendelethez képest</v>
      </c>
      <c r="I52" s="293" t="str">
        <f t="shared" si="1"/>
        <v>2024. évi teljesítés              2024.06.30-ig</v>
      </c>
      <c r="J52" s="20" t="str">
        <f t="shared" si="1"/>
        <v>2024. évi teljesítés              2024.09.30-ig</v>
      </c>
      <c r="K52" s="20" t="str">
        <f t="shared" si="1"/>
        <v>2024. évi teljesítés              2024.12.31-ig</v>
      </c>
      <c r="L52" s="20" t="str">
        <f t="shared" si="1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/>
      <c r="D53" s="163">
        <f>SUM(D54:D59)-D55</f>
        <v>0</v>
      </c>
      <c r="E53" s="762">
        <f t="shared" ref="E53:L53" si="2">SUM(E54:E59)-E55</f>
        <v>0</v>
      </c>
      <c r="F53" s="762">
        <f t="shared" si="2"/>
        <v>0</v>
      </c>
      <c r="G53" s="762">
        <f t="shared" si="2"/>
        <v>0</v>
      </c>
      <c r="H53" s="55">
        <f t="shared" ref="H53:H72" si="3">+D53-C53</f>
        <v>0</v>
      </c>
      <c r="I53" s="306">
        <f t="shared" si="2"/>
        <v>0</v>
      </c>
      <c r="J53" s="55">
        <f t="shared" si="2"/>
        <v>0</v>
      </c>
      <c r="K53" s="55">
        <f t="shared" si="2"/>
        <v>0</v>
      </c>
      <c r="L53" s="55" t="e">
        <f t="shared" si="2"/>
        <v>#DIV/0!</v>
      </c>
    </row>
    <row r="54" spans="1:12" x14ac:dyDescent="0.2">
      <c r="A54" s="1419" t="s">
        <v>90</v>
      </c>
      <c r="B54" s="16" t="s">
        <v>68</v>
      </c>
      <c r="C54" s="156"/>
      <c r="D54" s="329"/>
      <c r="E54" s="766">
        <f>'6.Polg_Hivatal'!E55-'26._Hivatal_önként'!E54</f>
        <v>0</v>
      </c>
      <c r="F54" s="766">
        <f>'6.Polg_Hivatal'!F55-'26._Hivatal_önként'!F54</f>
        <v>0</v>
      </c>
      <c r="G54" s="766">
        <f>'6.Polg_Hivatal'!G55-'26._Hivatal_önként'!G54</f>
        <v>0</v>
      </c>
      <c r="H54" s="40">
        <f t="shared" si="3"/>
        <v>0</v>
      </c>
      <c r="I54" s="310">
        <f>'6.Polg_Hivatal'!I55-'26._Hivatal_önként'!I54</f>
        <v>0</v>
      </c>
      <c r="J54" s="40">
        <f>'6.Polg_Hivatal'!J55-'26._Hivatal_önként'!J54</f>
        <v>0</v>
      </c>
      <c r="K54" s="40">
        <f>'6.Polg_Hivatal'!K55-'26._Hivatal_önként'!K54</f>
        <v>0</v>
      </c>
      <c r="L54" s="40">
        <f>'6.Polg_Hivatal'!L55-'26._Hivatal_önként'!L54</f>
        <v>0</v>
      </c>
    </row>
    <row r="55" spans="1:12" x14ac:dyDescent="0.2">
      <c r="A55" s="1419" t="s">
        <v>304</v>
      </c>
      <c r="B55" s="466" t="s">
        <v>269</v>
      </c>
      <c r="C55" s="156"/>
      <c r="D55" s="329"/>
      <c r="E55" s="766">
        <f>'6.Polg_Hivatal'!E56-'26._Hivatal_önként'!E55</f>
        <v>0</v>
      </c>
      <c r="F55" s="766">
        <f>'6.Polg_Hivatal'!F56-'26._Hivatal_önként'!F55</f>
        <v>0</v>
      </c>
      <c r="G55" s="766">
        <f>'6.Polg_Hivatal'!G56-'26._Hivatal_önként'!G55</f>
        <v>0</v>
      </c>
      <c r="H55" s="40">
        <f t="shared" si="3"/>
        <v>0</v>
      </c>
      <c r="I55" s="310">
        <f>'6.Polg_Hivatal'!I56-'26._Hivatal_önként'!I55</f>
        <v>0</v>
      </c>
      <c r="J55" s="40">
        <f>'6.Polg_Hivatal'!J56-'26._Hivatal_önként'!J55</f>
        <v>0</v>
      </c>
      <c r="K55" s="40">
        <f>'6.Polg_Hivatal'!K56-'26._Hivatal_önként'!K55</f>
        <v>0</v>
      </c>
      <c r="L55" s="40">
        <f>'6.Polg_Hivatal'!L56-'26._Hivatal_önként'!L55</f>
        <v>0</v>
      </c>
    </row>
    <row r="56" spans="1:12" x14ac:dyDescent="0.2">
      <c r="A56" s="1419" t="s">
        <v>91</v>
      </c>
      <c r="B56" s="461" t="s">
        <v>86</v>
      </c>
      <c r="C56" s="471"/>
      <c r="D56" s="454"/>
      <c r="E56" s="129">
        <f>'6.Polg_Hivatal'!E57-'26._Hivatal_önként'!E56</f>
        <v>0</v>
      </c>
      <c r="F56" s="129">
        <f>'6.Polg_Hivatal'!F57-'26._Hivatal_önként'!F56</f>
        <v>0</v>
      </c>
      <c r="G56" s="129">
        <f>'6.Polg_Hivatal'!G57-'26._Hivatal_önként'!G56</f>
        <v>0</v>
      </c>
      <c r="H56" s="455">
        <f t="shared" si="3"/>
        <v>0</v>
      </c>
      <c r="I56" s="679">
        <f>'6.Polg_Hivatal'!I57-'26._Hivatal_önként'!I56</f>
        <v>0</v>
      </c>
      <c r="J56" s="41">
        <f>'6.Polg_Hivatal'!J57-'26._Hivatal_önként'!J56</f>
        <v>0</v>
      </c>
      <c r="K56" s="41">
        <f>'6.Polg_Hivatal'!K57-'26._Hivatal_önként'!K56</f>
        <v>0</v>
      </c>
      <c r="L56" s="41">
        <f>'6.Polg_Hivatal'!L57-'26._Hivatal_önként'!L56</f>
        <v>0</v>
      </c>
    </row>
    <row r="57" spans="1:12" x14ac:dyDescent="0.2">
      <c r="A57" s="1419" t="s">
        <v>92</v>
      </c>
      <c r="B57" s="461" t="s">
        <v>69</v>
      </c>
      <c r="C57" s="471"/>
      <c r="D57" s="454"/>
      <c r="E57" s="129">
        <f>'6.Polg_Hivatal'!E58-'26._Hivatal_önként'!E57</f>
        <v>0</v>
      </c>
      <c r="F57" s="129">
        <f>'6.Polg_Hivatal'!F58-'26._Hivatal_önként'!F57</f>
        <v>0</v>
      </c>
      <c r="G57" s="129">
        <f>'6.Polg_Hivatal'!G58-'26._Hivatal_önként'!G57</f>
        <v>0</v>
      </c>
      <c r="H57" s="455">
        <f t="shared" si="3"/>
        <v>0</v>
      </c>
      <c r="I57" s="679">
        <f>'6.Polg_Hivatal'!I58-'26._Hivatal_önként'!I57</f>
        <v>0</v>
      </c>
      <c r="J57" s="41">
        <f>'6.Polg_Hivatal'!J58-'26._Hivatal_önként'!J57</f>
        <v>0</v>
      </c>
      <c r="K57" s="41">
        <f>'6.Polg_Hivatal'!K58-'26._Hivatal_önként'!K57</f>
        <v>0</v>
      </c>
      <c r="L57" s="41">
        <f>'6.Polg_Hivatal'!L58-'26._Hivatal_önként'!L57</f>
        <v>0</v>
      </c>
    </row>
    <row r="58" spans="1:12" x14ac:dyDescent="0.2">
      <c r="A58" s="1419" t="s">
        <v>89</v>
      </c>
      <c r="B58" s="461" t="s">
        <v>80</v>
      </c>
      <c r="C58" s="471"/>
      <c r="D58" s="454"/>
      <c r="E58" s="129">
        <f>'6.Polg_Hivatal'!E59-'26._Hivatal_önként'!E58</f>
        <v>0</v>
      </c>
      <c r="F58" s="129">
        <f>'6.Polg_Hivatal'!F59-'26._Hivatal_önként'!F58</f>
        <v>0</v>
      </c>
      <c r="G58" s="129">
        <f>'6.Polg_Hivatal'!G59-'26._Hivatal_önként'!G58</f>
        <v>0</v>
      </c>
      <c r="H58" s="455">
        <f t="shared" si="3"/>
        <v>0</v>
      </c>
      <c r="I58" s="679">
        <f>'6.Polg_Hivatal'!I59-'26._Hivatal_önként'!I58</f>
        <v>0</v>
      </c>
      <c r="J58" s="41">
        <f>'6.Polg_Hivatal'!J59-'26._Hivatal_önként'!J58</f>
        <v>0</v>
      </c>
      <c r="K58" s="41">
        <f>'6.Polg_Hivatal'!K59-'26._Hivatal_önként'!K58</f>
        <v>0</v>
      </c>
      <c r="L58" s="41" t="e">
        <f>'6.Polg_Hivatal'!L59-'26._Hivatal_önként'!L58</f>
        <v>#DIV/0!</v>
      </c>
    </row>
    <row r="59" spans="1:12" x14ac:dyDescent="0.2">
      <c r="A59" s="1419" t="s">
        <v>146</v>
      </c>
      <c r="B59" s="461" t="s">
        <v>87</v>
      </c>
      <c r="C59" s="471"/>
      <c r="D59" s="454">
        <f>'6.Polg_Hivatal'!D60-'26._Hivatal_önként'!D59</f>
        <v>0</v>
      </c>
      <c r="E59" s="129"/>
      <c r="F59" s="129">
        <f>'6.Polg_Hivatal'!F60-'26._Hivatal_önként'!F59</f>
        <v>0</v>
      </c>
      <c r="G59" s="129">
        <f>'6.Polg_Hivatal'!G60-'26._Hivatal_önként'!G59</f>
        <v>0</v>
      </c>
      <c r="H59" s="455">
        <f t="shared" si="3"/>
        <v>0</v>
      </c>
      <c r="I59" s="679">
        <f>'6.Polg_Hivatal'!I60-'26._Hivatal_önként'!I59</f>
        <v>0</v>
      </c>
      <c r="J59" s="41">
        <f>'6.Polg_Hivatal'!J60-'26._Hivatal_önként'!J59</f>
        <v>0</v>
      </c>
      <c r="K59" s="41">
        <f>'6.Polg_Hivatal'!K60-'26._Hivatal_önként'!K59</f>
        <v>0</v>
      </c>
      <c r="L59" s="41" t="e">
        <f>'6.Polg_Hivatal'!L60-'26._Hivatal_önként'!L59</f>
        <v>#DIV/0!</v>
      </c>
    </row>
    <row r="60" spans="1:12" x14ac:dyDescent="0.2">
      <c r="A60" s="1419" t="s">
        <v>305</v>
      </c>
      <c r="B60" s="702" t="s">
        <v>234</v>
      </c>
      <c r="C60" s="471"/>
      <c r="D60" s="454">
        <f>'6.Polg_Hivatal'!D61-'26._Hivatal_önként'!D60</f>
        <v>0</v>
      </c>
      <c r="E60" s="129">
        <f>'6.Polg_Hivatal'!E61-'26._Hivatal_önként'!E60</f>
        <v>0</v>
      </c>
      <c r="F60" s="129">
        <f>'6.Polg_Hivatal'!F61-'26._Hivatal_önként'!F60</f>
        <v>0</v>
      </c>
      <c r="G60" s="129">
        <f>'6.Polg_Hivatal'!G61-'26._Hivatal_önként'!G60</f>
        <v>0</v>
      </c>
      <c r="H60" s="455">
        <f t="shared" si="3"/>
        <v>0</v>
      </c>
      <c r="I60" s="679">
        <f>'6.Polg_Hivatal'!I61-'26._Hivatal_önként'!I60</f>
        <v>0</v>
      </c>
      <c r="J60" s="41">
        <f>'6.Polg_Hivatal'!J61-'26._Hivatal_önként'!J60</f>
        <v>0</v>
      </c>
      <c r="K60" s="41">
        <f>'6.Polg_Hivatal'!K61-'26._Hivatal_önként'!K60</f>
        <v>0</v>
      </c>
      <c r="L60" s="41" t="e">
        <f>'6.Polg_Hivatal'!L61-'26._Hivatal_önként'!L60</f>
        <v>#DIV/0!</v>
      </c>
    </row>
    <row r="61" spans="1:12" ht="13.5" thickBot="1" x14ac:dyDescent="0.25">
      <c r="A61" s="91" t="s">
        <v>306</v>
      </c>
      <c r="B61" s="92" t="s">
        <v>233</v>
      </c>
      <c r="C61" s="109"/>
      <c r="D61" s="330">
        <f>'6.Polg_Hivatal'!D62-'26._Hivatal_önként'!D61</f>
        <v>0</v>
      </c>
      <c r="E61" s="773"/>
      <c r="F61" s="773">
        <f>'6.Polg_Hivatal'!F62-'26._Hivatal_önként'!F61</f>
        <v>0</v>
      </c>
      <c r="G61" s="773">
        <f>'6.Polg_Hivatal'!G62-'26._Hivatal_önként'!G61</f>
        <v>0</v>
      </c>
      <c r="H61" s="68">
        <f t="shared" si="3"/>
        <v>0</v>
      </c>
      <c r="I61" s="312"/>
      <c r="J61" s="68"/>
      <c r="K61" s="68"/>
      <c r="L61" s="68" t="e">
        <f>'6.Polg_Hivatal'!L62-'26._Hivatal_önként'!L61</f>
        <v>#REF!</v>
      </c>
    </row>
    <row r="62" spans="1:12" ht="13.5" thickBot="1" x14ac:dyDescent="0.25">
      <c r="A62" s="62" t="s">
        <v>13</v>
      </c>
      <c r="B62" s="63" t="s">
        <v>538</v>
      </c>
      <c r="C62" s="103"/>
      <c r="D62" s="163">
        <f>SUM(D63:D67)</f>
        <v>0</v>
      </c>
      <c r="E62" s="762">
        <f t="shared" ref="E62:L62" si="4">SUM(E63:E67)</f>
        <v>0</v>
      </c>
      <c r="F62" s="762">
        <f t="shared" si="4"/>
        <v>0</v>
      </c>
      <c r="G62" s="762">
        <f t="shared" si="4"/>
        <v>0</v>
      </c>
      <c r="H62" s="55">
        <f t="shared" si="3"/>
        <v>0</v>
      </c>
      <c r="I62" s="306">
        <f t="shared" si="4"/>
        <v>0</v>
      </c>
      <c r="J62" s="55">
        <f t="shared" si="4"/>
        <v>0</v>
      </c>
      <c r="K62" s="55">
        <f t="shared" si="4"/>
        <v>0</v>
      </c>
      <c r="L62" s="55" t="e">
        <f t="shared" si="4"/>
        <v>#DIV/0!</v>
      </c>
    </row>
    <row r="63" spans="1:12" s="38" customFormat="1" x14ac:dyDescent="0.2">
      <c r="A63" s="1419" t="s">
        <v>93</v>
      </c>
      <c r="B63" s="16" t="s">
        <v>118</v>
      </c>
      <c r="C63" s="156"/>
      <c r="D63" s="329"/>
      <c r="E63" s="766">
        <f>'6.Polg_Hivatal'!E64-'26._Hivatal_önként'!E63</f>
        <v>0</v>
      </c>
      <c r="F63" s="766">
        <f>'6.Polg_Hivatal'!F64-'26._Hivatal_önként'!F63</f>
        <v>0</v>
      </c>
      <c r="G63" s="766">
        <f>'6.Polg_Hivatal'!G64-'26._Hivatal_önként'!G63</f>
        <v>0</v>
      </c>
      <c r="H63" s="40">
        <f t="shared" si="3"/>
        <v>0</v>
      </c>
      <c r="I63" s="310">
        <f>'6.Polg_Hivatal'!I64-'26._Hivatal_önként'!I63</f>
        <v>0</v>
      </c>
      <c r="J63" s="40">
        <f>'6.Polg_Hivatal'!J64-'26._Hivatal_önként'!J63</f>
        <v>0</v>
      </c>
      <c r="K63" s="40">
        <f>'6.Polg_Hivatal'!K64-'26._Hivatal_önként'!K63</f>
        <v>0</v>
      </c>
      <c r="L63" s="40">
        <f>'6.Polg_Hivatal'!L64-'26._Hivatal_önként'!L63</f>
        <v>0</v>
      </c>
    </row>
    <row r="64" spans="1:12" s="38" customFormat="1" x14ac:dyDescent="0.2">
      <c r="A64" s="1419" t="s">
        <v>315</v>
      </c>
      <c r="B64" s="703" t="s">
        <v>235</v>
      </c>
      <c r="C64" s="156"/>
      <c r="D64" s="329">
        <f>'6.Polg_Hivatal'!D65-'26._Hivatal_önként'!D64</f>
        <v>0</v>
      </c>
      <c r="E64" s="766">
        <f>'6.Polg_Hivatal'!E65-'26._Hivatal_önként'!E64</f>
        <v>0</v>
      </c>
      <c r="F64" s="766">
        <f>'6.Polg_Hivatal'!F65-'26._Hivatal_önként'!F64</f>
        <v>0</v>
      </c>
      <c r="G64" s="766">
        <f>'6.Polg_Hivatal'!G65-'26._Hivatal_önként'!G64</f>
        <v>0</v>
      </c>
      <c r="H64" s="40">
        <f t="shared" si="3"/>
        <v>0</v>
      </c>
      <c r="I64" s="310">
        <f>'6.Polg_Hivatal'!I65-'26._Hivatal_önként'!I64</f>
        <v>0</v>
      </c>
      <c r="J64" s="40">
        <f>'6.Polg_Hivatal'!J65-'26._Hivatal_önként'!J64</f>
        <v>0</v>
      </c>
      <c r="K64" s="40">
        <f>'6.Polg_Hivatal'!K65-'26._Hivatal_önként'!K64</f>
        <v>0</v>
      </c>
      <c r="L64" s="40" t="e">
        <f>'6.Polg_Hivatal'!L65-'26._Hivatal_önként'!L64</f>
        <v>#DIV/0!</v>
      </c>
    </row>
    <row r="65" spans="1:12" x14ac:dyDescent="0.2">
      <c r="A65" s="1419" t="s">
        <v>94</v>
      </c>
      <c r="B65" s="461" t="s">
        <v>2</v>
      </c>
      <c r="C65" s="156"/>
      <c r="D65" s="454">
        <f>'6.Polg_Hivatal'!D66-'26._Hivatal_önként'!D65</f>
        <v>0</v>
      </c>
      <c r="E65" s="129">
        <f>'6.Polg_Hivatal'!E66-'26._Hivatal_önként'!E65</f>
        <v>0</v>
      </c>
      <c r="F65" s="129">
        <f>'6.Polg_Hivatal'!F66-'26._Hivatal_önként'!F65</f>
        <v>0</v>
      </c>
      <c r="G65" s="129">
        <f>'6.Polg_Hivatal'!G66-'26._Hivatal_önként'!G65</f>
        <v>0</v>
      </c>
      <c r="H65" s="455">
        <f t="shared" si="3"/>
        <v>0</v>
      </c>
      <c r="I65" s="679">
        <f>'6.Polg_Hivatal'!I66-'26._Hivatal_önként'!I65</f>
        <v>0</v>
      </c>
      <c r="J65" s="41">
        <f>'6.Polg_Hivatal'!J66-'26._Hivatal_önként'!J65</f>
        <v>0</v>
      </c>
      <c r="K65" s="41">
        <f>'6.Polg_Hivatal'!K66-'26._Hivatal_önként'!K65</f>
        <v>0</v>
      </c>
      <c r="L65" s="41" t="e">
        <f>'6.Polg_Hivatal'!L66-'26._Hivatal_önként'!L65</f>
        <v>#DIV/0!</v>
      </c>
    </row>
    <row r="66" spans="1:12" x14ac:dyDescent="0.2">
      <c r="A66" s="1419" t="s">
        <v>340</v>
      </c>
      <c r="B66" s="704" t="s">
        <v>236</v>
      </c>
      <c r="C66" s="156"/>
      <c r="D66" s="454">
        <f>'6.Polg_Hivatal'!D67-'26._Hivatal_önként'!D66</f>
        <v>0</v>
      </c>
      <c r="E66" s="129">
        <f>'6.Polg_Hivatal'!E67-'26._Hivatal_önként'!E66</f>
        <v>0</v>
      </c>
      <c r="F66" s="129">
        <f>'6.Polg_Hivatal'!F67-'26._Hivatal_önként'!F66</f>
        <v>0</v>
      </c>
      <c r="G66" s="129">
        <f>'6.Polg_Hivatal'!G67-'26._Hivatal_önként'!G66</f>
        <v>0</v>
      </c>
      <c r="H66" s="455">
        <f t="shared" si="3"/>
        <v>0</v>
      </c>
      <c r="I66" s="679">
        <f>'6.Polg_Hivatal'!I67-'26._Hivatal_önként'!I66</f>
        <v>0</v>
      </c>
      <c r="J66" s="41">
        <f>'6.Polg_Hivatal'!J67-'26._Hivatal_önként'!J66</f>
        <v>0</v>
      </c>
      <c r="K66" s="41">
        <f>'6.Polg_Hivatal'!K67-'26._Hivatal_önként'!K66</f>
        <v>0</v>
      </c>
      <c r="L66" s="41" t="e">
        <f>'6.Polg_Hivatal'!L67-'26._Hivatal_önként'!L66</f>
        <v>#DIV/0!</v>
      </c>
    </row>
    <row r="67" spans="1:12" x14ac:dyDescent="0.2">
      <c r="A67" s="1419" t="s">
        <v>95</v>
      </c>
      <c r="B67" s="16" t="s">
        <v>174</v>
      </c>
      <c r="C67" s="156"/>
      <c r="D67" s="454">
        <f>'6.Polg_Hivatal'!D68-'26._Hivatal_önként'!D67</f>
        <v>0</v>
      </c>
      <c r="E67" s="129">
        <f>'6.Polg_Hivatal'!E68-'26._Hivatal_önként'!E67</f>
        <v>0</v>
      </c>
      <c r="F67" s="129">
        <f>'6.Polg_Hivatal'!F68-'26._Hivatal_önként'!F67</f>
        <v>0</v>
      </c>
      <c r="G67" s="129">
        <f>'6.Polg_Hivatal'!G68-'26._Hivatal_önként'!G67</f>
        <v>0</v>
      </c>
      <c r="H67" s="455">
        <f t="shared" si="3"/>
        <v>0</v>
      </c>
      <c r="I67" s="679">
        <f>'6.Polg_Hivatal'!I68-'26._Hivatal_önként'!I67</f>
        <v>0</v>
      </c>
      <c r="J67" s="41">
        <f>'6.Polg_Hivatal'!J68-'26._Hivatal_önként'!J67</f>
        <v>0</v>
      </c>
      <c r="K67" s="41">
        <f>'6.Polg_Hivatal'!K68-'26._Hivatal_önként'!K67</f>
        <v>0</v>
      </c>
      <c r="L67" s="41" t="e">
        <f>'6.Polg_Hivatal'!L68-'26._Hivatal_önként'!L67</f>
        <v>#DIV/0!</v>
      </c>
    </row>
    <row r="68" spans="1:12" x14ac:dyDescent="0.2">
      <c r="A68" s="1419" t="s">
        <v>316</v>
      </c>
      <c r="B68" s="702" t="s">
        <v>238</v>
      </c>
      <c r="C68" s="156"/>
      <c r="D68" s="454">
        <f>'6.Polg_Hivatal'!D69-'26._Hivatal_önként'!D68</f>
        <v>0</v>
      </c>
      <c r="E68" s="129">
        <f>'6.Polg_Hivatal'!E69-'26._Hivatal_önként'!E68</f>
        <v>0</v>
      </c>
      <c r="F68" s="129">
        <f>'6.Polg_Hivatal'!F69-'26._Hivatal_önként'!F68</f>
        <v>0</v>
      </c>
      <c r="G68" s="129">
        <f>'6.Polg_Hivatal'!G69-'26._Hivatal_önként'!G68</f>
        <v>0</v>
      </c>
      <c r="H68" s="455">
        <f t="shared" si="3"/>
        <v>0</v>
      </c>
      <c r="I68" s="679">
        <f>'6.Polg_Hivatal'!I69-'26._Hivatal_önként'!I68</f>
        <v>0</v>
      </c>
      <c r="J68" s="41">
        <f>'6.Polg_Hivatal'!J69-'26._Hivatal_önként'!J68</f>
        <v>0</v>
      </c>
      <c r="K68" s="41">
        <f>'6.Polg_Hivatal'!K69-'26._Hivatal_önként'!K68</f>
        <v>0</v>
      </c>
      <c r="L68" s="41" t="e">
        <f>'6.Polg_Hivatal'!L69-'26._Hivatal_önként'!L68</f>
        <v>#DIV/0!</v>
      </c>
    </row>
    <row r="69" spans="1:12" ht="13.5" thickBot="1" x14ac:dyDescent="0.25">
      <c r="A69" s="1419" t="s">
        <v>317</v>
      </c>
      <c r="B69" s="702" t="s">
        <v>237</v>
      </c>
      <c r="C69" s="156"/>
      <c r="D69" s="454">
        <f>'6.Polg_Hivatal'!D70-'26._Hivatal_önként'!D69</f>
        <v>0</v>
      </c>
      <c r="E69" s="129">
        <f>'6.Polg_Hivatal'!E70-'26._Hivatal_önként'!E69</f>
        <v>0</v>
      </c>
      <c r="F69" s="129">
        <f>'6.Polg_Hivatal'!F70-'26._Hivatal_önként'!F69</f>
        <v>0</v>
      </c>
      <c r="G69" s="129">
        <f>'6.Polg_Hivatal'!G70-'26._Hivatal_önként'!G69</f>
        <v>0</v>
      </c>
      <c r="H69" s="455">
        <f t="shared" si="3"/>
        <v>0</v>
      </c>
      <c r="I69" s="679">
        <f>'6.Polg_Hivatal'!I70-'26._Hivatal_önként'!I69</f>
        <v>0</v>
      </c>
      <c r="J69" s="41">
        <f>'6.Polg_Hivatal'!J70-'26._Hivatal_önként'!J69</f>
        <v>0</v>
      </c>
      <c r="K69" s="41">
        <f>'6.Polg_Hivatal'!K70-'26._Hivatal_önként'!K69</f>
        <v>0</v>
      </c>
      <c r="L69" s="41" t="e">
        <f>'6.Polg_Hivatal'!L70-'26._Hivatal_önként'!L69</f>
        <v>#DIV/0!</v>
      </c>
    </row>
    <row r="70" spans="1:12" ht="13.5" thickBot="1" x14ac:dyDescent="0.25">
      <c r="A70" s="62" t="s">
        <v>14</v>
      </c>
      <c r="B70" s="74" t="s">
        <v>175</v>
      </c>
      <c r="C70" s="171"/>
      <c r="D70" s="170">
        <f>+D53+D62</f>
        <v>0</v>
      </c>
      <c r="E70" s="772">
        <f t="shared" ref="E70:L70" si="5">+E53+E62</f>
        <v>0</v>
      </c>
      <c r="F70" s="772">
        <f t="shared" si="5"/>
        <v>0</v>
      </c>
      <c r="G70" s="772">
        <f t="shared" si="5"/>
        <v>0</v>
      </c>
      <c r="H70" s="75">
        <f t="shared" si="3"/>
        <v>0</v>
      </c>
      <c r="I70" s="307">
        <f t="shared" si="5"/>
        <v>0</v>
      </c>
      <c r="J70" s="75">
        <f t="shared" si="5"/>
        <v>0</v>
      </c>
      <c r="K70" s="75">
        <f t="shared" si="5"/>
        <v>0</v>
      </c>
      <c r="L70" s="75" t="e">
        <f t="shared" si="5"/>
        <v>#DIV/0!</v>
      </c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/>
      <c r="D72" s="828"/>
      <c r="E72" s="701">
        <f>'6.Polg_Hivatal'!E73-'26._Hivatal_önként'!E72</f>
        <v>0</v>
      </c>
      <c r="F72" s="701">
        <f>'6.Polg_Hivatal'!F73-'26._Hivatal_önként'!F72</f>
        <v>0</v>
      </c>
      <c r="G72" s="701">
        <f>'6.Polg_Hivatal'!G73-'26._Hivatal_önként'!G72</f>
        <v>0</v>
      </c>
      <c r="H72" s="303">
        <f t="shared" si="3"/>
        <v>0</v>
      </c>
      <c r="I72" s="303">
        <f>'6.Polg_Hivatal'!I73-'26._Hivatal_önként'!I72</f>
        <v>0</v>
      </c>
      <c r="J72" s="303">
        <f>'6.Polg_Hivatal'!J73-'26._Hivatal_önként'!J72</f>
        <v>0</v>
      </c>
      <c r="K72" s="303">
        <f>'6.Polg_Hivatal'!K73-'26._Hivatal_önként'!K72</f>
        <v>0</v>
      </c>
      <c r="L72" s="303">
        <f>'6.Polg_Hivatal'!L73-'26._Hivatal_önként'!L72</f>
        <v>0</v>
      </c>
    </row>
    <row r="73" spans="1:12" x14ac:dyDescent="0.2">
      <c r="H73" s="280"/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39370078740157483" header="0.78740157480314965" footer="0.78740157480314965"/>
  <pageSetup paperSize="9" scale="72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75"/>
  <sheetViews>
    <sheetView topLeftCell="A43" zoomScaleNormal="100" zoomScaleSheetLayoutView="106" workbookViewId="0">
      <selection activeCell="Y30" sqref="Y30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874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803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2" s="45" customFormat="1" ht="36" x14ac:dyDescent="0.2">
      <c r="A5" s="43" t="s">
        <v>136</v>
      </c>
      <c r="B5" s="44" t="s">
        <v>134</v>
      </c>
      <c r="C5" s="1932" t="s">
        <v>184</v>
      </c>
      <c r="D5" s="1933"/>
      <c r="E5" s="1933"/>
      <c r="F5" s="1933"/>
      <c r="G5" s="1933"/>
      <c r="H5" s="1934" t="s">
        <v>184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401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0</v>
      </c>
      <c r="D11" s="163"/>
      <c r="E11" s="762"/>
      <c r="F11" s="762"/>
      <c r="G11" s="762"/>
      <c r="H11" s="719">
        <f>D11-C11</f>
        <v>0</v>
      </c>
      <c r="I11" s="1513"/>
      <c r="J11" s="420"/>
      <c r="K11" s="420"/>
      <c r="L11" s="420"/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720">
        <f t="shared" ref="H12:H49" si="0">D12-C12</f>
        <v>0</v>
      </c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/>
      <c r="D13" s="472"/>
      <c r="E13" s="101"/>
      <c r="F13" s="101"/>
      <c r="G13" s="101"/>
      <c r="H13" s="721">
        <f t="shared" si="0"/>
        <v>0</v>
      </c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/>
      <c r="F14" s="101"/>
      <c r="G14" s="101"/>
      <c r="H14" s="721">
        <f t="shared" si="0"/>
        <v>0</v>
      </c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/>
      <c r="F15" s="101"/>
      <c r="G15" s="101"/>
      <c r="H15" s="721">
        <f t="shared" si="0"/>
        <v>0</v>
      </c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72"/>
      <c r="E16" s="101"/>
      <c r="F16" s="101"/>
      <c r="G16" s="101"/>
      <c r="H16" s="721">
        <f t="shared" si="0"/>
        <v>0</v>
      </c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/>
      <c r="D17" s="472"/>
      <c r="E17" s="101"/>
      <c r="F17" s="101"/>
      <c r="G17" s="101"/>
      <c r="H17" s="721">
        <f t="shared" si="0"/>
        <v>0</v>
      </c>
      <c r="I17" s="1515"/>
      <c r="J17" s="422"/>
      <c r="K17" s="422"/>
      <c r="L17" s="422"/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72"/>
      <c r="E18" s="101"/>
      <c r="F18" s="101"/>
      <c r="G18" s="101"/>
      <c r="H18" s="721">
        <f t="shared" si="0"/>
        <v>0</v>
      </c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328"/>
      <c r="E19" s="106"/>
      <c r="F19" s="106"/>
      <c r="G19" s="106"/>
      <c r="H19" s="722">
        <f t="shared" si="0"/>
        <v>0</v>
      </c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72"/>
      <c r="E20" s="101"/>
      <c r="F20" s="101"/>
      <c r="G20" s="101"/>
      <c r="H20" s="721">
        <f t="shared" si="0"/>
        <v>0</v>
      </c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73"/>
      <c r="E21" s="101"/>
      <c r="F21" s="101"/>
      <c r="G21" s="462"/>
      <c r="H21" s="723">
        <f t="shared" si="0"/>
        <v>0</v>
      </c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/>
      <c r="F22" s="106"/>
      <c r="G22" s="106"/>
      <c r="H22" s="724">
        <f t="shared" si="0"/>
        <v>0</v>
      </c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/>
      <c r="D23" s="163"/>
      <c r="E23" s="762"/>
      <c r="F23" s="762"/>
      <c r="G23" s="762"/>
      <c r="H23" s="55">
        <f t="shared" si="0"/>
        <v>0</v>
      </c>
      <c r="I23" s="1513"/>
      <c r="J23" s="420"/>
      <c r="K23" s="420"/>
      <c r="L23" s="420"/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82">
        <f t="shared" si="0"/>
        <v>0</v>
      </c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/>
      <c r="D25" s="472"/>
      <c r="E25" s="101"/>
      <c r="F25" s="101"/>
      <c r="G25" s="101"/>
      <c r="H25" s="721">
        <f t="shared" si="0"/>
        <v>0</v>
      </c>
      <c r="I25" s="1515"/>
      <c r="J25" s="422"/>
      <c r="K25" s="422"/>
      <c r="L25" s="422"/>
    </row>
    <row r="26" spans="1:12" s="61" customFormat="1" ht="12.2" customHeight="1" x14ac:dyDescent="0.2">
      <c r="A26" s="1419" t="s">
        <v>95</v>
      </c>
      <c r="B26" s="461" t="s">
        <v>160</v>
      </c>
      <c r="C26" s="462"/>
      <c r="D26" s="472"/>
      <c r="E26" s="101"/>
      <c r="F26" s="101"/>
      <c r="G26" s="101"/>
      <c r="H26" s="721">
        <f t="shared" si="0"/>
        <v>0</v>
      </c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725">
        <f t="shared" si="0"/>
        <v>0</v>
      </c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81">
        <f t="shared" si="0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/>
      <c r="D29" s="163"/>
      <c r="E29" s="762"/>
      <c r="F29" s="762"/>
      <c r="G29" s="762"/>
      <c r="H29" s="81">
        <f t="shared" si="0"/>
        <v>0</v>
      </c>
      <c r="I29" s="434"/>
      <c r="J29" s="428"/>
      <c r="K29" s="428"/>
      <c r="L29" s="428"/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726">
        <f t="shared" si="0"/>
        <v>0</v>
      </c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714">
        <f t="shared" si="0"/>
        <v>0</v>
      </c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727">
        <f t="shared" si="0"/>
        <v>0</v>
      </c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/>
      <c r="D33" s="163"/>
      <c r="E33" s="762"/>
      <c r="F33" s="762"/>
      <c r="G33" s="762"/>
      <c r="H33" s="81">
        <f t="shared" si="0"/>
        <v>0</v>
      </c>
      <c r="I33" s="434"/>
      <c r="J33" s="428"/>
      <c r="K33" s="428"/>
      <c r="L33" s="428"/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726">
        <f t="shared" si="0"/>
        <v>0</v>
      </c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714">
        <f t="shared" si="0"/>
        <v>0</v>
      </c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728">
        <f t="shared" si="0"/>
        <v>0</v>
      </c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81">
        <f t="shared" si="0"/>
        <v>0</v>
      </c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729">
        <f t="shared" si="0"/>
        <v>0</v>
      </c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/>
      <c r="D39" s="165"/>
      <c r="E39" s="765"/>
      <c r="F39" s="765"/>
      <c r="G39" s="765"/>
      <c r="H39" s="81">
        <f t="shared" si="0"/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730">
        <f t="shared" si="0"/>
        <v>0</v>
      </c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731">
        <f t="shared" si="0"/>
        <v>0</v>
      </c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732">
        <f t="shared" si="0"/>
        <v>0</v>
      </c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/>
      <c r="D43" s="163"/>
      <c r="E43" s="762"/>
      <c r="F43" s="762"/>
      <c r="G43" s="762"/>
      <c r="H43" s="81">
        <f t="shared" si="0"/>
        <v>0</v>
      </c>
      <c r="I43" s="434"/>
      <c r="J43" s="434"/>
      <c r="K43" s="434"/>
      <c r="L43" s="434"/>
    </row>
    <row r="44" spans="1:12" s="30" customFormat="1" ht="12.2" customHeight="1" thickBot="1" x14ac:dyDescent="0.25">
      <c r="A44" s="70" t="s">
        <v>20</v>
      </c>
      <c r="B44" s="63" t="s">
        <v>179</v>
      </c>
      <c r="C44" s="103"/>
      <c r="D44" s="163"/>
      <c r="E44" s="762"/>
      <c r="F44" s="762"/>
      <c r="G44" s="762"/>
      <c r="H44" s="81">
        <f t="shared" si="0"/>
        <v>0</v>
      </c>
      <c r="I44" s="434"/>
      <c r="J44" s="434"/>
      <c r="K44" s="434"/>
      <c r="L44" s="434"/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/>
      <c r="E45" s="766"/>
      <c r="F45" s="766"/>
      <c r="G45" s="766"/>
      <c r="H45" s="726">
        <f t="shared" si="0"/>
        <v>0</v>
      </c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/>
      <c r="E46" s="107"/>
      <c r="F46" s="107"/>
      <c r="G46" s="107"/>
      <c r="H46" s="733">
        <f t="shared" si="0"/>
        <v>0</v>
      </c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/>
      <c r="D47" s="454"/>
      <c r="E47" s="129"/>
      <c r="F47" s="129"/>
      <c r="G47" s="129"/>
      <c r="H47" s="714">
        <f t="shared" si="0"/>
        <v>0</v>
      </c>
      <c r="I47" s="1522"/>
      <c r="J47" s="430"/>
      <c r="K47" s="430"/>
      <c r="L47" s="430"/>
    </row>
    <row r="48" spans="1:12" s="61" customFormat="1" ht="17.25" customHeight="1" thickBot="1" x14ac:dyDescent="0.25">
      <c r="A48" s="65" t="s">
        <v>177</v>
      </c>
      <c r="B48" s="69" t="s">
        <v>178</v>
      </c>
      <c r="C48" s="1416"/>
      <c r="D48" s="340"/>
      <c r="E48" s="767"/>
      <c r="F48" s="767"/>
      <c r="G48" s="767"/>
      <c r="H48" s="728">
        <f t="shared" si="0"/>
        <v>0</v>
      </c>
      <c r="I48" s="1524"/>
      <c r="J48" s="432"/>
      <c r="K48" s="432"/>
      <c r="L48" s="432"/>
    </row>
    <row r="49" spans="1:12" s="739" customFormat="1" ht="12" thickBot="1" x14ac:dyDescent="0.2">
      <c r="A49" s="70" t="s">
        <v>21</v>
      </c>
      <c r="B49" s="736" t="s">
        <v>173</v>
      </c>
      <c r="C49" s="171"/>
      <c r="D49" s="170"/>
      <c r="E49" s="772"/>
      <c r="F49" s="772"/>
      <c r="G49" s="772"/>
      <c r="H49" s="737">
        <f t="shared" si="0"/>
        <v>0</v>
      </c>
      <c r="I49" s="738"/>
      <c r="J49" s="738"/>
      <c r="K49" s="738"/>
      <c r="L49" s="738"/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 t="shared" ref="C52:L52" si="1">C8</f>
        <v>2024. évi eredeti előirányzat a
25/2023. (XII.14.) rendelet szerint</v>
      </c>
      <c r="D52" s="293" t="str">
        <f t="shared" si="1"/>
        <v>Módosított előirányzat a …./2024.  (VI…..)  rendelet szerint</v>
      </c>
      <c r="E52" s="20" t="str">
        <f t="shared" si="1"/>
        <v>Módosított előirányzat a …./2024. (IX…..)  rendelet szerint</v>
      </c>
      <c r="F52" s="20" t="str">
        <f t="shared" si="1"/>
        <v>Módosított előirányzat a .../2024. (XII…...)  rendelet szerint</v>
      </c>
      <c r="G52" s="20" t="str">
        <f t="shared" si="1"/>
        <v>Módosított előirányzat a …../2024. (II…..)  rendelet szerint</v>
      </c>
      <c r="H52" s="39" t="str">
        <f t="shared" si="1"/>
        <v>Változás a 25/2023. (XII.14.) rendelethez képest</v>
      </c>
      <c r="I52" s="293" t="str">
        <f t="shared" si="1"/>
        <v>2024. évi teljesítés              2024.06.30-ig</v>
      </c>
      <c r="J52" s="20" t="str">
        <f t="shared" si="1"/>
        <v>2024. évi teljesítés              2024.09.30-ig</v>
      </c>
      <c r="K52" s="20" t="str">
        <f t="shared" si="1"/>
        <v>2024. évi teljesítés              2024.12.31-ig</v>
      </c>
      <c r="L52" s="20" t="str">
        <f t="shared" si="1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/>
      <c r="D53" s="163"/>
      <c r="E53" s="762"/>
      <c r="F53" s="762"/>
      <c r="G53" s="762"/>
      <c r="H53" s="55">
        <f t="shared" ref="H53:H72" si="2">D53-C53</f>
        <v>0</v>
      </c>
      <c r="I53" s="306"/>
      <c r="J53" s="55"/>
      <c r="K53" s="55"/>
      <c r="L53" s="55"/>
    </row>
    <row r="54" spans="1:12" x14ac:dyDescent="0.2">
      <c r="A54" s="1419" t="s">
        <v>90</v>
      </c>
      <c r="B54" s="16" t="s">
        <v>68</v>
      </c>
      <c r="C54" s="156"/>
      <c r="D54" s="329"/>
      <c r="E54" s="766"/>
      <c r="F54" s="766"/>
      <c r="G54" s="766"/>
      <c r="H54" s="40">
        <f t="shared" si="2"/>
        <v>0</v>
      </c>
      <c r="I54" s="310"/>
      <c r="J54" s="40"/>
      <c r="K54" s="40"/>
      <c r="L54" s="40"/>
    </row>
    <row r="55" spans="1:12" x14ac:dyDescent="0.2">
      <c r="A55" s="1419" t="s">
        <v>304</v>
      </c>
      <c r="B55" s="466" t="s">
        <v>269</v>
      </c>
      <c r="C55" s="156"/>
      <c r="D55" s="329"/>
      <c r="E55" s="766"/>
      <c r="F55" s="766"/>
      <c r="G55" s="766"/>
      <c r="H55" s="40">
        <f t="shared" si="2"/>
        <v>0</v>
      </c>
      <c r="I55" s="310"/>
      <c r="J55" s="40"/>
      <c r="K55" s="40"/>
      <c r="L55" s="40"/>
    </row>
    <row r="56" spans="1:12" x14ac:dyDescent="0.2">
      <c r="A56" s="1419" t="s">
        <v>91</v>
      </c>
      <c r="B56" s="461" t="s">
        <v>86</v>
      </c>
      <c r="C56" s="471"/>
      <c r="D56" s="454"/>
      <c r="E56" s="129"/>
      <c r="F56" s="129"/>
      <c r="G56" s="129"/>
      <c r="H56" s="455">
        <f t="shared" si="2"/>
        <v>0</v>
      </c>
      <c r="I56" s="679"/>
      <c r="J56" s="41"/>
      <c r="K56" s="41"/>
      <c r="L56" s="41"/>
    </row>
    <row r="57" spans="1:12" x14ac:dyDescent="0.2">
      <c r="A57" s="1419" t="s">
        <v>92</v>
      </c>
      <c r="B57" s="461" t="s">
        <v>69</v>
      </c>
      <c r="C57" s="471"/>
      <c r="D57" s="454"/>
      <c r="E57" s="129"/>
      <c r="F57" s="129"/>
      <c r="G57" s="129"/>
      <c r="H57" s="455">
        <f t="shared" si="2"/>
        <v>0</v>
      </c>
      <c r="I57" s="679"/>
      <c r="J57" s="41"/>
      <c r="K57" s="41"/>
      <c r="L57" s="41"/>
    </row>
    <row r="58" spans="1:12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455">
        <f t="shared" si="2"/>
        <v>0</v>
      </c>
      <c r="I58" s="679"/>
      <c r="J58" s="41"/>
      <c r="K58" s="41"/>
      <c r="L58" s="41"/>
    </row>
    <row r="59" spans="1:12" x14ac:dyDescent="0.2">
      <c r="A59" s="1419" t="s">
        <v>146</v>
      </c>
      <c r="B59" s="461" t="s">
        <v>87</v>
      </c>
      <c r="C59" s="471"/>
      <c r="D59" s="454"/>
      <c r="E59" s="129"/>
      <c r="F59" s="129"/>
      <c r="G59" s="129"/>
      <c r="H59" s="455">
        <f t="shared" si="2"/>
        <v>0</v>
      </c>
      <c r="I59" s="679"/>
      <c r="J59" s="41"/>
      <c r="K59" s="41"/>
      <c r="L59" s="41"/>
    </row>
    <row r="60" spans="1:12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455">
        <f t="shared" si="2"/>
        <v>0</v>
      </c>
      <c r="I60" s="679"/>
      <c r="J60" s="41"/>
      <c r="K60" s="41"/>
      <c r="L60" s="41"/>
    </row>
    <row r="61" spans="1:12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68">
        <f t="shared" si="2"/>
        <v>0</v>
      </c>
      <c r="I61" s="312"/>
      <c r="J61" s="68"/>
      <c r="K61" s="68"/>
      <c r="L61" s="68"/>
    </row>
    <row r="62" spans="1:12" ht="13.5" thickBot="1" x14ac:dyDescent="0.25">
      <c r="A62" s="62" t="s">
        <v>13</v>
      </c>
      <c r="B62" s="63" t="s">
        <v>538</v>
      </c>
      <c r="C62" s="103"/>
      <c r="D62" s="163"/>
      <c r="E62" s="762"/>
      <c r="F62" s="762"/>
      <c r="G62" s="762"/>
      <c r="H62" s="55">
        <f t="shared" si="2"/>
        <v>0</v>
      </c>
      <c r="I62" s="306"/>
      <c r="J62" s="55"/>
      <c r="K62" s="55"/>
      <c r="L62" s="55"/>
    </row>
    <row r="63" spans="1:12" s="38" customFormat="1" x14ac:dyDescent="0.2">
      <c r="A63" s="1419" t="s">
        <v>93</v>
      </c>
      <c r="B63" s="16" t="s">
        <v>118</v>
      </c>
      <c r="C63" s="156"/>
      <c r="D63" s="329"/>
      <c r="E63" s="766"/>
      <c r="F63" s="766"/>
      <c r="G63" s="766"/>
      <c r="H63" s="40">
        <f t="shared" si="2"/>
        <v>0</v>
      </c>
      <c r="I63" s="310"/>
      <c r="J63" s="40"/>
      <c r="K63" s="40"/>
      <c r="L63" s="40"/>
    </row>
    <row r="64" spans="1:12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40">
        <f t="shared" si="2"/>
        <v>0</v>
      </c>
      <c r="I64" s="310"/>
      <c r="J64" s="40"/>
      <c r="K64" s="40"/>
      <c r="L64" s="40"/>
    </row>
    <row r="65" spans="1:19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455">
        <f t="shared" si="2"/>
        <v>0</v>
      </c>
      <c r="I65" s="679"/>
      <c r="J65" s="41"/>
      <c r="K65" s="41"/>
      <c r="L65" s="41"/>
    </row>
    <row r="66" spans="1:19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455">
        <f t="shared" si="2"/>
        <v>0</v>
      </c>
      <c r="I66" s="679"/>
      <c r="J66" s="41"/>
      <c r="K66" s="41"/>
      <c r="L66" s="41"/>
    </row>
    <row r="67" spans="1:19" x14ac:dyDescent="0.2">
      <c r="A67" s="1419" t="s">
        <v>95</v>
      </c>
      <c r="B67" s="16" t="s">
        <v>174</v>
      </c>
      <c r="C67" s="156"/>
      <c r="D67" s="454"/>
      <c r="E67" s="129"/>
      <c r="F67" s="129"/>
      <c r="G67" s="129"/>
      <c r="H67" s="455">
        <f t="shared" si="2"/>
        <v>0</v>
      </c>
      <c r="I67" s="679"/>
      <c r="J67" s="41"/>
      <c r="K67" s="41"/>
      <c r="L67" s="41"/>
    </row>
    <row r="68" spans="1:19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455">
        <f t="shared" si="2"/>
        <v>0</v>
      </c>
      <c r="I68" s="679"/>
      <c r="J68" s="41"/>
      <c r="K68" s="41"/>
      <c r="L68" s="41"/>
    </row>
    <row r="69" spans="1:19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455">
        <f t="shared" si="2"/>
        <v>0</v>
      </c>
      <c r="I69" s="679"/>
      <c r="J69" s="41"/>
      <c r="K69" s="41"/>
      <c r="L69" s="41"/>
    </row>
    <row r="70" spans="1:19" ht="13.5" thickBot="1" x14ac:dyDescent="0.25">
      <c r="A70" s="62" t="s">
        <v>14</v>
      </c>
      <c r="B70" s="74" t="s">
        <v>175</v>
      </c>
      <c r="C70" s="171"/>
      <c r="D70" s="170"/>
      <c r="E70" s="772"/>
      <c r="F70" s="772"/>
      <c r="G70" s="772"/>
      <c r="H70" s="75">
        <f t="shared" si="2"/>
        <v>0</v>
      </c>
      <c r="I70" s="307"/>
      <c r="J70" s="75"/>
      <c r="K70" s="75"/>
      <c r="L70" s="75"/>
    </row>
    <row r="71" spans="1:19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9" ht="13.5" thickBot="1" x14ac:dyDescent="0.25">
      <c r="A72" s="76" t="s">
        <v>291</v>
      </c>
      <c r="B72" s="77"/>
      <c r="C72" s="173"/>
      <c r="D72" s="828"/>
      <c r="E72" s="701"/>
      <c r="F72" s="701"/>
      <c r="G72" s="701"/>
      <c r="H72" s="303">
        <f t="shared" si="2"/>
        <v>0</v>
      </c>
      <c r="I72" s="303"/>
      <c r="J72" s="303"/>
      <c r="K72" s="303"/>
      <c r="L72" s="303"/>
    </row>
    <row r="73" spans="1:19" x14ac:dyDescent="0.2">
      <c r="H73" s="280" t="s">
        <v>383</v>
      </c>
    </row>
    <row r="75" spans="1:19" x14ac:dyDescent="0.2">
      <c r="S75" s="29" t="s">
        <v>383</v>
      </c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19685039370078741" header="0.78740157480314965" footer="0.78740157480314965"/>
  <pageSetup paperSize="9" scale="72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73"/>
  <sheetViews>
    <sheetView topLeftCell="A37" zoomScaleNormal="100" zoomScaleSheetLayoutView="130" workbookViewId="0">
      <selection activeCell="D26" sqref="D26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874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803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2" s="45" customFormat="1" ht="36" x14ac:dyDescent="0.2">
      <c r="A5" s="43" t="s">
        <v>136</v>
      </c>
      <c r="B5" s="44" t="s">
        <v>134</v>
      </c>
      <c r="C5" s="1932" t="s">
        <v>184</v>
      </c>
      <c r="D5" s="1933"/>
      <c r="E5" s="1933"/>
      <c r="F5" s="1933"/>
      <c r="G5" s="1933"/>
      <c r="H5" s="1934" t="s">
        <v>184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402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7040000</v>
      </c>
      <c r="D11" s="163">
        <f t="shared" ref="D11:L11" si="0">SUM(D12:D22)</f>
        <v>7040000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719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 t="e">
        <f t="shared" si="0"/>
        <v>#DIV/0!</v>
      </c>
    </row>
    <row r="12" spans="1:12" s="30" customFormat="1" ht="12.2" customHeight="1" x14ac:dyDescent="0.2">
      <c r="A12" s="56" t="s">
        <v>90</v>
      </c>
      <c r="B12" s="57" t="s">
        <v>142</v>
      </c>
      <c r="C12" s="164">
        <f>'6.Polg_Hivatal'!C12</f>
        <v>0</v>
      </c>
      <c r="D12" s="337">
        <f>'6.Polg_Hivatal'!D12</f>
        <v>0</v>
      </c>
      <c r="E12" s="763">
        <f>'6.Polg_Hivatal'!E12</f>
        <v>0</v>
      </c>
      <c r="F12" s="763">
        <f>'6.Polg_Hivatal'!F12</f>
        <v>0</v>
      </c>
      <c r="G12" s="763">
        <f>'6.Polg_Hivatal'!G12</f>
        <v>0</v>
      </c>
      <c r="H12" s="720">
        <f t="shared" ref="H12:H49" si="1">+D12-C12</f>
        <v>0</v>
      </c>
      <c r="I12" s="1514">
        <f>'6.Polg_Hivatal'!I12</f>
        <v>0</v>
      </c>
      <c r="J12" s="421">
        <f>'6.Polg_Hivatal'!J12</f>
        <v>0</v>
      </c>
      <c r="K12" s="421">
        <f>'6.Polg_Hivatal'!K12</f>
        <v>0</v>
      </c>
      <c r="L12" s="421" t="e">
        <f>'6.Polg_Hivatal'!L12</f>
        <v>#DIV/0!</v>
      </c>
    </row>
    <row r="13" spans="1:12" s="30" customFormat="1" ht="12.2" customHeight="1" x14ac:dyDescent="0.2">
      <c r="A13" s="1419" t="s">
        <v>91</v>
      </c>
      <c r="B13" s="461" t="s">
        <v>143</v>
      </c>
      <c r="C13" s="462">
        <f>'6.Polg_Hivatal'!C13</f>
        <v>0</v>
      </c>
      <c r="D13" s="472">
        <f>'6.Polg_Hivatal'!D13</f>
        <v>0</v>
      </c>
      <c r="E13" s="101">
        <f>'6.Polg_Hivatal'!E13</f>
        <v>0</v>
      </c>
      <c r="F13" s="101">
        <f>'6.Polg_Hivatal'!F13</f>
        <v>0</v>
      </c>
      <c r="G13" s="101">
        <f>'6.Polg_Hivatal'!G13</f>
        <v>0</v>
      </c>
      <c r="H13" s="721">
        <f t="shared" si="1"/>
        <v>0</v>
      </c>
      <c r="I13" s="1515">
        <f>'6.Polg_Hivatal'!I13</f>
        <v>0</v>
      </c>
      <c r="J13" s="422">
        <f>'6.Polg_Hivatal'!J13</f>
        <v>0</v>
      </c>
      <c r="K13" s="422">
        <f>'6.Polg_Hivatal'!K13</f>
        <v>0</v>
      </c>
      <c r="L13" s="422" t="e">
        <f>'6.Polg_Hivatal'!L13</f>
        <v>#DIV/0!</v>
      </c>
    </row>
    <row r="14" spans="1:12" s="30" customFormat="1" ht="12.2" customHeight="1" x14ac:dyDescent="0.2">
      <c r="A14" s="1419" t="s">
        <v>92</v>
      </c>
      <c r="B14" s="461" t="s">
        <v>144</v>
      </c>
      <c r="C14" s="462">
        <f>'6.Polg_Hivatal'!C14</f>
        <v>5118110</v>
      </c>
      <c r="D14" s="472">
        <f>'6.Polg_Hivatal'!D14</f>
        <v>5118110</v>
      </c>
      <c r="E14" s="101">
        <f>'6.Polg_Hivatal'!E14</f>
        <v>0</v>
      </c>
      <c r="F14" s="101">
        <f>'6.Polg_Hivatal'!F14</f>
        <v>0</v>
      </c>
      <c r="G14" s="101">
        <f>'6.Polg_Hivatal'!G14</f>
        <v>0</v>
      </c>
      <c r="H14" s="721">
        <f t="shared" si="1"/>
        <v>0</v>
      </c>
      <c r="I14" s="1515">
        <f>'6.Polg_Hivatal'!I14</f>
        <v>0</v>
      </c>
      <c r="J14" s="422">
        <f>'6.Polg_Hivatal'!J14</f>
        <v>0</v>
      </c>
      <c r="K14" s="422">
        <f>'6.Polg_Hivatal'!K14</f>
        <v>0</v>
      </c>
      <c r="L14" s="422">
        <f>'6.Polg_Hivatal'!L14</f>
        <v>0</v>
      </c>
    </row>
    <row r="15" spans="1:12" s="30" customFormat="1" ht="12.2" customHeight="1" x14ac:dyDescent="0.2">
      <c r="A15" s="1419" t="s">
        <v>89</v>
      </c>
      <c r="B15" s="461" t="s">
        <v>145</v>
      </c>
      <c r="C15" s="462">
        <f>'6.Polg_Hivatal'!C15</f>
        <v>0</v>
      </c>
      <c r="D15" s="472">
        <f>'6.Polg_Hivatal'!D15</f>
        <v>0</v>
      </c>
      <c r="E15" s="101">
        <f>'6.Polg_Hivatal'!E15</f>
        <v>0</v>
      </c>
      <c r="F15" s="101">
        <f>'6.Polg_Hivatal'!F15</f>
        <v>0</v>
      </c>
      <c r="G15" s="101">
        <f>'6.Polg_Hivatal'!G15</f>
        <v>0</v>
      </c>
      <c r="H15" s="721">
        <f t="shared" si="1"/>
        <v>0</v>
      </c>
      <c r="I15" s="1515">
        <f>'6.Polg_Hivatal'!I15</f>
        <v>0</v>
      </c>
      <c r="J15" s="422">
        <f>'6.Polg_Hivatal'!J15</f>
        <v>0</v>
      </c>
      <c r="K15" s="422">
        <f>'6.Polg_Hivatal'!K15</f>
        <v>0</v>
      </c>
      <c r="L15" s="422" t="e">
        <f>'6.Polg_Hivatal'!L15</f>
        <v>#DIV/0!</v>
      </c>
    </row>
    <row r="16" spans="1:12" s="30" customFormat="1" ht="12.2" customHeight="1" x14ac:dyDescent="0.2">
      <c r="A16" s="1419" t="s">
        <v>146</v>
      </c>
      <c r="B16" s="461" t="s">
        <v>147</v>
      </c>
      <c r="C16" s="462">
        <f>'6.Polg_Hivatal'!C16</f>
        <v>0</v>
      </c>
      <c r="D16" s="472">
        <f>'6.Polg_Hivatal'!D16</f>
        <v>0</v>
      </c>
      <c r="E16" s="101">
        <f>'6.Polg_Hivatal'!E16</f>
        <v>0</v>
      </c>
      <c r="F16" s="101">
        <f>'6.Polg_Hivatal'!F16</f>
        <v>0</v>
      </c>
      <c r="G16" s="101">
        <f>'6.Polg_Hivatal'!G16</f>
        <v>0</v>
      </c>
      <c r="H16" s="721">
        <f t="shared" si="1"/>
        <v>0</v>
      </c>
      <c r="I16" s="1515">
        <f>'6.Polg_Hivatal'!I16</f>
        <v>0</v>
      </c>
      <c r="J16" s="422">
        <f>'6.Polg_Hivatal'!J16</f>
        <v>0</v>
      </c>
      <c r="K16" s="422">
        <f>'6.Polg_Hivatal'!K16</f>
        <v>0</v>
      </c>
      <c r="L16" s="422" t="e">
        <f>'6.Polg_Hivatal'!L16</f>
        <v>#DIV/0!</v>
      </c>
    </row>
    <row r="17" spans="1:12" s="30" customFormat="1" ht="12.2" customHeight="1" x14ac:dyDescent="0.2">
      <c r="A17" s="1419" t="s">
        <v>148</v>
      </c>
      <c r="B17" s="461" t="s">
        <v>149</v>
      </c>
      <c r="C17" s="462">
        <f>'6.Polg_Hivatal'!C17</f>
        <v>1381890</v>
      </c>
      <c r="D17" s="472">
        <f>'6.Polg_Hivatal'!D17</f>
        <v>1381890</v>
      </c>
      <c r="E17" s="101">
        <f>'6.Polg_Hivatal'!E17</f>
        <v>0</v>
      </c>
      <c r="F17" s="101">
        <f>'6.Polg_Hivatal'!F17</f>
        <v>0</v>
      </c>
      <c r="G17" s="101">
        <f>'6.Polg_Hivatal'!G17</f>
        <v>0</v>
      </c>
      <c r="H17" s="721">
        <f t="shared" si="1"/>
        <v>0</v>
      </c>
      <c r="I17" s="1515">
        <f>'6.Polg_Hivatal'!I17</f>
        <v>0</v>
      </c>
      <c r="J17" s="422">
        <f>'6.Polg_Hivatal'!J17</f>
        <v>0</v>
      </c>
      <c r="K17" s="422">
        <f>'6.Polg_Hivatal'!K17</f>
        <v>0</v>
      </c>
      <c r="L17" s="422">
        <f>'6.Polg_Hivatal'!L17</f>
        <v>0</v>
      </c>
    </row>
    <row r="18" spans="1:12" s="30" customFormat="1" ht="12.2" customHeight="1" x14ac:dyDescent="0.2">
      <c r="A18" s="1419" t="s">
        <v>150</v>
      </c>
      <c r="B18" s="59" t="s">
        <v>151</v>
      </c>
      <c r="C18" s="462">
        <f>'6.Polg_Hivatal'!C18</f>
        <v>0</v>
      </c>
      <c r="D18" s="472">
        <f>'6.Polg_Hivatal'!D18</f>
        <v>0</v>
      </c>
      <c r="E18" s="101">
        <f>'6.Polg_Hivatal'!E18</f>
        <v>0</v>
      </c>
      <c r="F18" s="101">
        <f>'6.Polg_Hivatal'!F18</f>
        <v>0</v>
      </c>
      <c r="G18" s="101">
        <f>'6.Polg_Hivatal'!G18</f>
        <v>0</v>
      </c>
      <c r="H18" s="721">
        <f t="shared" si="1"/>
        <v>0</v>
      </c>
      <c r="I18" s="1515">
        <f>'6.Polg_Hivatal'!I18</f>
        <v>0</v>
      </c>
      <c r="J18" s="422">
        <f>'6.Polg_Hivatal'!J18</f>
        <v>0</v>
      </c>
      <c r="K18" s="422">
        <f>'6.Polg_Hivatal'!K18</f>
        <v>0</v>
      </c>
      <c r="L18" s="422" t="e">
        <f>'6.Polg_Hivatal'!L18</f>
        <v>#DIV/0!</v>
      </c>
    </row>
    <row r="19" spans="1:12" s="30" customFormat="1" ht="12.2" customHeight="1" x14ac:dyDescent="0.2">
      <c r="A19" s="1419" t="s">
        <v>152</v>
      </c>
      <c r="B19" s="477" t="s">
        <v>301</v>
      </c>
      <c r="C19" s="151">
        <f>'6.Polg_Hivatal'!C19</f>
        <v>0</v>
      </c>
      <c r="D19" s="328">
        <f>'6.Polg_Hivatal'!D19</f>
        <v>0</v>
      </c>
      <c r="E19" s="106">
        <f>'6.Polg_Hivatal'!E19</f>
        <v>0</v>
      </c>
      <c r="F19" s="106">
        <f>'6.Polg_Hivatal'!F19</f>
        <v>0</v>
      </c>
      <c r="G19" s="106">
        <f>'6.Polg_Hivatal'!G19</f>
        <v>0</v>
      </c>
      <c r="H19" s="722">
        <f t="shared" si="1"/>
        <v>0</v>
      </c>
      <c r="I19" s="1516">
        <f>'6.Polg_Hivatal'!I19</f>
        <v>0</v>
      </c>
      <c r="J19" s="423">
        <f>'6.Polg_Hivatal'!J19</f>
        <v>0</v>
      </c>
      <c r="K19" s="423">
        <f>'6.Polg_Hivatal'!K19</f>
        <v>0</v>
      </c>
      <c r="L19" s="423" t="e">
        <f>'6.Polg_Hivatal'!L19</f>
        <v>#DIV/0!</v>
      </c>
    </row>
    <row r="20" spans="1:12" s="61" customFormat="1" ht="12.2" customHeight="1" x14ac:dyDescent="0.2">
      <c r="A20" s="1419" t="s">
        <v>153</v>
      </c>
      <c r="B20" s="461" t="s">
        <v>154</v>
      </c>
      <c r="C20" s="462">
        <f>'6.Polg_Hivatal'!C20</f>
        <v>0</v>
      </c>
      <c r="D20" s="472">
        <f>'6.Polg_Hivatal'!D20</f>
        <v>0</v>
      </c>
      <c r="E20" s="101">
        <f>'6.Polg_Hivatal'!E20</f>
        <v>0</v>
      </c>
      <c r="F20" s="101">
        <f>'6.Polg_Hivatal'!F20</f>
        <v>0</v>
      </c>
      <c r="G20" s="101">
        <f>'6.Polg_Hivatal'!G20</f>
        <v>0</v>
      </c>
      <c r="H20" s="721">
        <f t="shared" si="1"/>
        <v>0</v>
      </c>
      <c r="I20" s="1515">
        <f>'6.Polg_Hivatal'!I20</f>
        <v>0</v>
      </c>
      <c r="J20" s="422">
        <f>'6.Polg_Hivatal'!J20</f>
        <v>0</v>
      </c>
      <c r="K20" s="422">
        <f>'6.Polg_Hivatal'!K20</f>
        <v>0</v>
      </c>
      <c r="L20" s="422" t="e">
        <f>'6.Polg_Hivatal'!L20</f>
        <v>#DIV/0!</v>
      </c>
    </row>
    <row r="21" spans="1:12" s="61" customFormat="1" ht="12.2" customHeight="1" x14ac:dyDescent="0.2">
      <c r="A21" s="1419" t="s">
        <v>155</v>
      </c>
      <c r="B21" s="477" t="s">
        <v>274</v>
      </c>
      <c r="C21" s="464">
        <f>'6.Polg_Hivatal'!C21</f>
        <v>0</v>
      </c>
      <c r="D21" s="473">
        <f>'6.Polg_Hivatal'!D21</f>
        <v>0</v>
      </c>
      <c r="E21" s="101">
        <f>'6.Polg_Hivatal'!E21</f>
        <v>0</v>
      </c>
      <c r="F21" s="101">
        <f>'6.Polg_Hivatal'!F21</f>
        <v>0</v>
      </c>
      <c r="G21" s="462">
        <f>'6.Polg_Hivatal'!G21</f>
        <v>0</v>
      </c>
      <c r="H21" s="723">
        <f t="shared" si="1"/>
        <v>0</v>
      </c>
      <c r="I21" s="1517">
        <f>'6.Polg_Hivatal'!I21</f>
        <v>0</v>
      </c>
      <c r="J21" s="424">
        <f>'6.Polg_Hivatal'!J21</f>
        <v>0</v>
      </c>
      <c r="K21" s="424">
        <f>'6.Polg_Hivatal'!K21</f>
        <v>0</v>
      </c>
      <c r="L21" s="424" t="e">
        <f>'6.Polg_Hivatal'!L21</f>
        <v>#DIV/0!</v>
      </c>
    </row>
    <row r="22" spans="1:12" s="61" customFormat="1" ht="12.2" customHeight="1" thickBot="1" x14ac:dyDescent="0.25">
      <c r="A22" s="1419" t="s">
        <v>275</v>
      </c>
      <c r="B22" s="59" t="s">
        <v>156</v>
      </c>
      <c r="C22" s="464">
        <f>'6.Polg_Hivatal'!C22</f>
        <v>540000</v>
      </c>
      <c r="D22" s="473">
        <f>'6.Polg_Hivatal'!D22</f>
        <v>540000</v>
      </c>
      <c r="E22" s="106">
        <f>'6.Polg_Hivatal'!E22</f>
        <v>0</v>
      </c>
      <c r="F22" s="106">
        <f>'6.Polg_Hivatal'!F22</f>
        <v>0</v>
      </c>
      <c r="G22" s="106">
        <f>'6.Polg_Hivatal'!G22</f>
        <v>0</v>
      </c>
      <c r="H22" s="724">
        <f t="shared" si="1"/>
        <v>0</v>
      </c>
      <c r="I22" s="1518">
        <f>'6.Polg_Hivatal'!I22</f>
        <v>0</v>
      </c>
      <c r="J22" s="425">
        <f>'6.Polg_Hivatal'!J22</f>
        <v>0</v>
      </c>
      <c r="K22" s="425">
        <f>'6.Polg_Hivatal'!K22</f>
        <v>0</v>
      </c>
      <c r="L22" s="425">
        <f>'6.Polg_Hivatal'!L22</f>
        <v>0</v>
      </c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L23" si="2">SUM(D24:D26)</f>
        <v>11447895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55">
        <f t="shared" si="1"/>
        <v>11447895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 t="e">
        <f t="shared" si="2"/>
        <v>#DIV/0!</v>
      </c>
    </row>
    <row r="24" spans="1:12" s="61" customFormat="1" ht="12.2" customHeight="1" x14ac:dyDescent="0.2">
      <c r="A24" s="1419" t="s">
        <v>93</v>
      </c>
      <c r="B24" s="16" t="s">
        <v>158</v>
      </c>
      <c r="C24" s="462">
        <f>'6.Polg_Hivatal'!C24</f>
        <v>0</v>
      </c>
      <c r="D24" s="472">
        <f>'6.Polg_Hivatal'!D24</f>
        <v>0</v>
      </c>
      <c r="E24" s="764">
        <f>'6.Polg_Hivatal'!E24</f>
        <v>0</v>
      </c>
      <c r="F24" s="764">
        <f>'6.Polg_Hivatal'!F24</f>
        <v>0</v>
      </c>
      <c r="G24" s="764">
        <f>'6.Polg_Hivatal'!G24</f>
        <v>0</v>
      </c>
      <c r="H24" s="82">
        <f t="shared" si="1"/>
        <v>0</v>
      </c>
      <c r="I24" s="1519">
        <f>'6.Polg_Hivatal'!I24</f>
        <v>0</v>
      </c>
      <c r="J24" s="426">
        <f>'6.Polg_Hivatal'!J24</f>
        <v>0</v>
      </c>
      <c r="K24" s="426">
        <f>'6.Polg_Hivatal'!K24</f>
        <v>0</v>
      </c>
      <c r="L24" s="426" t="e">
        <f>'6.Polg_Hivatal'!L24</f>
        <v>#DIV/0!</v>
      </c>
    </row>
    <row r="25" spans="1:12" s="61" customFormat="1" ht="12.2" customHeight="1" x14ac:dyDescent="0.2">
      <c r="A25" s="1419" t="s">
        <v>94</v>
      </c>
      <c r="B25" s="461" t="s">
        <v>159</v>
      </c>
      <c r="C25" s="462">
        <f>'6.Polg_Hivatal'!C25</f>
        <v>0</v>
      </c>
      <c r="D25" s="472">
        <f>'6.Polg_Hivatal'!D25</f>
        <v>0</v>
      </c>
      <c r="E25" s="101">
        <f>'6.Polg_Hivatal'!E25</f>
        <v>0</v>
      </c>
      <c r="F25" s="101">
        <f>'6.Polg_Hivatal'!F25</f>
        <v>0</v>
      </c>
      <c r="G25" s="101">
        <f>'6.Polg_Hivatal'!G25</f>
        <v>0</v>
      </c>
      <c r="H25" s="721">
        <f t="shared" si="1"/>
        <v>0</v>
      </c>
      <c r="I25" s="1515">
        <f>'6.Polg_Hivatal'!I25</f>
        <v>0</v>
      </c>
      <c r="J25" s="422">
        <f>'6.Polg_Hivatal'!J25</f>
        <v>0</v>
      </c>
      <c r="K25" s="422">
        <f>'6.Polg_Hivatal'!K25</f>
        <v>0</v>
      </c>
      <c r="L25" s="422" t="e">
        <f>'6.Polg_Hivatal'!L25</f>
        <v>#DIV/0!</v>
      </c>
    </row>
    <row r="26" spans="1:12" s="61" customFormat="1" ht="12.2" customHeight="1" x14ac:dyDescent="0.2">
      <c r="A26" s="1419" t="s">
        <v>95</v>
      </c>
      <c r="B26" s="461" t="s">
        <v>160</v>
      </c>
      <c r="C26" s="462">
        <f>'6.Polg_Hivatal'!C26</f>
        <v>0</v>
      </c>
      <c r="D26" s="472">
        <f>'6.Polg_Hivatal'!D26</f>
        <v>11447895</v>
      </c>
      <c r="E26" s="101">
        <f>'6.Polg_Hivatal'!E26</f>
        <v>0</v>
      </c>
      <c r="F26" s="101">
        <f>'6.Polg_Hivatal'!F26</f>
        <v>0</v>
      </c>
      <c r="G26" s="101">
        <f>'6.Polg_Hivatal'!G26</f>
        <v>0</v>
      </c>
      <c r="H26" s="721">
        <f t="shared" si="1"/>
        <v>11447895</v>
      </c>
      <c r="I26" s="1515">
        <f>'6.Polg_Hivatal'!I26</f>
        <v>0</v>
      </c>
      <c r="J26" s="422">
        <f>'6.Polg_Hivatal'!J26</f>
        <v>0</v>
      </c>
      <c r="K26" s="422">
        <f>'6.Polg_Hivatal'!K26</f>
        <v>0</v>
      </c>
      <c r="L26" s="422" t="e">
        <f>'6.Polg_Hivatal'!L26</f>
        <v>#DIV/0!</v>
      </c>
    </row>
    <row r="27" spans="1:12" s="61" customFormat="1" ht="12.2" customHeight="1" thickBot="1" x14ac:dyDescent="0.25">
      <c r="A27" s="1419" t="s">
        <v>316</v>
      </c>
      <c r="B27" s="466" t="s">
        <v>232</v>
      </c>
      <c r="C27" s="462">
        <f>'6.Polg_Hivatal'!C27</f>
        <v>0</v>
      </c>
      <c r="D27" s="472">
        <f>'6.Polg_Hivatal'!D27</f>
        <v>0</v>
      </c>
      <c r="E27" s="101">
        <f>'6.Polg_Hivatal'!E27</f>
        <v>0</v>
      </c>
      <c r="F27" s="101">
        <f>'6.Polg_Hivatal'!F27</f>
        <v>0</v>
      </c>
      <c r="G27" s="101">
        <f>'6.Polg_Hivatal'!G27</f>
        <v>0</v>
      </c>
      <c r="H27" s="725">
        <f t="shared" si="1"/>
        <v>0</v>
      </c>
      <c r="I27" s="1520">
        <f>'6.Polg_Hivatal'!I27</f>
        <v>0</v>
      </c>
      <c r="J27" s="427">
        <f>'6.Polg_Hivatal'!J27</f>
        <v>0</v>
      </c>
      <c r="K27" s="427">
        <f>'6.Polg_Hivatal'!K27</f>
        <v>0</v>
      </c>
      <c r="L27" s="427" t="e">
        <f>'6.Polg_Hivatal'!L27</f>
        <v>#DIV/0!</v>
      </c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81">
        <f t="shared" si="1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L29" si="3">+D30+D31</f>
        <v>0</v>
      </c>
      <c r="E29" s="762">
        <f t="shared" si="3"/>
        <v>0</v>
      </c>
      <c r="F29" s="762">
        <f t="shared" si="3"/>
        <v>0</v>
      </c>
      <c r="G29" s="762">
        <f t="shared" si="3"/>
        <v>0</v>
      </c>
      <c r="H29" s="81">
        <f t="shared" si="1"/>
        <v>0</v>
      </c>
      <c r="I29" s="434">
        <f t="shared" si="3"/>
        <v>0</v>
      </c>
      <c r="J29" s="428">
        <f t="shared" si="3"/>
        <v>0</v>
      </c>
      <c r="K29" s="428">
        <f t="shared" si="3"/>
        <v>0</v>
      </c>
      <c r="L29" s="428" t="e">
        <f t="shared" si="3"/>
        <v>#DIV/0!</v>
      </c>
    </row>
    <row r="30" spans="1:12" s="61" customFormat="1" ht="12.2" customHeight="1" x14ac:dyDescent="0.2">
      <c r="A30" s="65" t="s">
        <v>99</v>
      </c>
      <c r="B30" s="66" t="s">
        <v>159</v>
      </c>
      <c r="C30" s="156">
        <f>'6.Polg_Hivatal'!C30</f>
        <v>0</v>
      </c>
      <c r="D30" s="329">
        <f>'6.Polg_Hivatal'!D30</f>
        <v>0</v>
      </c>
      <c r="E30" s="766">
        <f>'6.Polg_Hivatal'!E30</f>
        <v>0</v>
      </c>
      <c r="F30" s="766">
        <f>'6.Polg_Hivatal'!F30</f>
        <v>0</v>
      </c>
      <c r="G30" s="766">
        <f>'6.Polg_Hivatal'!G30</f>
        <v>0</v>
      </c>
      <c r="H30" s="726">
        <f t="shared" si="1"/>
        <v>0</v>
      </c>
      <c r="I30" s="1521">
        <f>'6.Polg_Hivatal'!I30</f>
        <v>0</v>
      </c>
      <c r="J30" s="429">
        <f>'6.Polg_Hivatal'!J30</f>
        <v>0</v>
      </c>
      <c r="K30" s="429">
        <f>'6.Polg_Hivatal'!K30</f>
        <v>0</v>
      </c>
      <c r="L30" s="429" t="e">
        <f>'6.Polg_Hivatal'!L30</f>
        <v>#DIV/0!</v>
      </c>
    </row>
    <row r="31" spans="1:12" s="61" customFormat="1" ht="12.2" customHeight="1" x14ac:dyDescent="0.2">
      <c r="A31" s="65" t="s">
        <v>100</v>
      </c>
      <c r="B31" s="467" t="s">
        <v>162</v>
      </c>
      <c r="C31" s="148">
        <f>'6.Polg_Hivatal'!C31</f>
        <v>0</v>
      </c>
      <c r="D31" s="338">
        <f>'6.Polg_Hivatal'!D31</f>
        <v>0</v>
      </c>
      <c r="E31" s="129">
        <f>'6.Polg_Hivatal'!E31</f>
        <v>0</v>
      </c>
      <c r="F31" s="129">
        <f>'6.Polg_Hivatal'!F31</f>
        <v>0</v>
      </c>
      <c r="G31" s="471">
        <f>'6.Polg_Hivatal'!G31</f>
        <v>0</v>
      </c>
      <c r="H31" s="714">
        <f t="shared" si="1"/>
        <v>0</v>
      </c>
      <c r="I31" s="1522">
        <f>'6.Polg_Hivatal'!I31</f>
        <v>0</v>
      </c>
      <c r="J31" s="430">
        <f>'6.Polg_Hivatal'!J31</f>
        <v>0</v>
      </c>
      <c r="K31" s="430">
        <f>'6.Polg_Hivatal'!K31</f>
        <v>0</v>
      </c>
      <c r="L31" s="430" t="e">
        <f>'6.Polg_Hivatal'!L31</f>
        <v>#DIV/0!</v>
      </c>
    </row>
    <row r="32" spans="1:12" s="61" customFormat="1" ht="12.2" customHeight="1" thickBot="1" x14ac:dyDescent="0.25">
      <c r="A32" s="1419" t="s">
        <v>280</v>
      </c>
      <c r="B32" s="123" t="s">
        <v>164</v>
      </c>
      <c r="C32" s="109">
        <f>'6.Polg_Hivatal'!C32</f>
        <v>0</v>
      </c>
      <c r="D32" s="330">
        <f>'6.Polg_Hivatal'!D32</f>
        <v>0</v>
      </c>
      <c r="E32" s="767">
        <f>'6.Polg_Hivatal'!E32</f>
        <v>0</v>
      </c>
      <c r="F32" s="767">
        <f>'6.Polg_Hivatal'!F32</f>
        <v>0</v>
      </c>
      <c r="G32" s="767">
        <f>'6.Polg_Hivatal'!G32</f>
        <v>0</v>
      </c>
      <c r="H32" s="727">
        <f t="shared" si="1"/>
        <v>0</v>
      </c>
      <c r="I32" s="1523">
        <f>'6.Polg_Hivatal'!I32</f>
        <v>0</v>
      </c>
      <c r="J32" s="431">
        <f>'6.Polg_Hivatal'!J32</f>
        <v>0</v>
      </c>
      <c r="K32" s="431">
        <f>'6.Polg_Hivatal'!K32</f>
        <v>0</v>
      </c>
      <c r="L32" s="431" t="e">
        <f>'6.Polg_Hivatal'!L32</f>
        <v>#DIV/0!</v>
      </c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L33" si="4">+D34+D35+D36</f>
        <v>0</v>
      </c>
      <c r="E33" s="762">
        <f t="shared" si="4"/>
        <v>0</v>
      </c>
      <c r="F33" s="762">
        <f t="shared" si="4"/>
        <v>0</v>
      </c>
      <c r="G33" s="762">
        <f t="shared" si="4"/>
        <v>0</v>
      </c>
      <c r="H33" s="81">
        <f t="shared" si="1"/>
        <v>0</v>
      </c>
      <c r="I33" s="434">
        <f t="shared" si="4"/>
        <v>0</v>
      </c>
      <c r="J33" s="428">
        <f t="shared" si="4"/>
        <v>0</v>
      </c>
      <c r="K33" s="428">
        <f t="shared" si="4"/>
        <v>0</v>
      </c>
      <c r="L33" s="428" t="e">
        <f t="shared" si="4"/>
        <v>#DIV/0!</v>
      </c>
    </row>
    <row r="34" spans="1:12" s="61" customFormat="1" ht="12.2" customHeight="1" x14ac:dyDescent="0.2">
      <c r="A34" s="65" t="s">
        <v>88</v>
      </c>
      <c r="B34" s="66" t="s">
        <v>166</v>
      </c>
      <c r="C34" s="156">
        <f>'6.Polg_Hivatal'!C34</f>
        <v>0</v>
      </c>
      <c r="D34" s="329">
        <f>'6.Polg_Hivatal'!D34</f>
        <v>0</v>
      </c>
      <c r="E34" s="766">
        <f>'6.Polg_Hivatal'!E34</f>
        <v>0</v>
      </c>
      <c r="F34" s="766">
        <f>'6.Polg_Hivatal'!F34</f>
        <v>0</v>
      </c>
      <c r="G34" s="766">
        <f>'6.Polg_Hivatal'!G34</f>
        <v>0</v>
      </c>
      <c r="H34" s="726">
        <f t="shared" si="1"/>
        <v>0</v>
      </c>
      <c r="I34" s="1521">
        <f>'6.Polg_Hivatal'!I34</f>
        <v>0</v>
      </c>
      <c r="J34" s="429">
        <f>'6.Polg_Hivatal'!J34</f>
        <v>0</v>
      </c>
      <c r="K34" s="429">
        <f>'6.Polg_Hivatal'!K34</f>
        <v>0</v>
      </c>
      <c r="L34" s="429" t="e">
        <f>'6.Polg_Hivatal'!L34</f>
        <v>#DIV/0!</v>
      </c>
    </row>
    <row r="35" spans="1:12" s="61" customFormat="1" ht="12.2" customHeight="1" x14ac:dyDescent="0.2">
      <c r="A35" s="65" t="s">
        <v>101</v>
      </c>
      <c r="B35" s="467" t="s">
        <v>167</v>
      </c>
      <c r="C35" s="148">
        <f>'6.Polg_Hivatal'!C35</f>
        <v>0</v>
      </c>
      <c r="D35" s="338">
        <f>'6.Polg_Hivatal'!D35</f>
        <v>0</v>
      </c>
      <c r="E35" s="129">
        <f>'6.Polg_Hivatal'!E35</f>
        <v>0</v>
      </c>
      <c r="F35" s="129">
        <f>'6.Polg_Hivatal'!F35</f>
        <v>0</v>
      </c>
      <c r="G35" s="471">
        <f>'6.Polg_Hivatal'!G35</f>
        <v>0</v>
      </c>
      <c r="H35" s="714">
        <f t="shared" si="1"/>
        <v>0</v>
      </c>
      <c r="I35" s="1522">
        <f>'6.Polg_Hivatal'!I35</f>
        <v>0</v>
      </c>
      <c r="J35" s="430">
        <f>'6.Polg_Hivatal'!J35</f>
        <v>0</v>
      </c>
      <c r="K35" s="430">
        <f>'6.Polg_Hivatal'!K35</f>
        <v>0</v>
      </c>
      <c r="L35" s="430" t="e">
        <f>'6.Polg_Hivatal'!L35</f>
        <v>#DIV/0!</v>
      </c>
    </row>
    <row r="36" spans="1:12" s="61" customFormat="1" ht="12.2" customHeight="1" thickBot="1" x14ac:dyDescent="0.25">
      <c r="A36" s="1419" t="s">
        <v>102</v>
      </c>
      <c r="B36" s="69" t="s">
        <v>168</v>
      </c>
      <c r="C36" s="109">
        <f>'6.Polg_Hivatal'!C36</f>
        <v>0</v>
      </c>
      <c r="D36" s="330">
        <f>'6.Polg_Hivatal'!D36</f>
        <v>0</v>
      </c>
      <c r="E36" s="767">
        <f>'6.Polg_Hivatal'!E36</f>
        <v>0</v>
      </c>
      <c r="F36" s="767">
        <f>'6.Polg_Hivatal'!F36</f>
        <v>0</v>
      </c>
      <c r="G36" s="767">
        <f>'6.Polg_Hivatal'!G36</f>
        <v>0</v>
      </c>
      <c r="H36" s="728">
        <f t="shared" si="1"/>
        <v>0</v>
      </c>
      <c r="I36" s="1524">
        <f>'6.Polg_Hivatal'!I36</f>
        <v>0</v>
      </c>
      <c r="J36" s="432">
        <f>'6.Polg_Hivatal'!J36</f>
        <v>0</v>
      </c>
      <c r="K36" s="432">
        <f>'6.Polg_Hivatal'!K36</f>
        <v>0</v>
      </c>
      <c r="L36" s="432" t="e">
        <f>'6.Polg_Hivatal'!L36</f>
        <v>#DIV/0!</v>
      </c>
    </row>
    <row r="37" spans="1:12" s="30" customFormat="1" ht="12.2" customHeight="1" thickBot="1" x14ac:dyDescent="0.25">
      <c r="A37" s="62" t="s">
        <v>17</v>
      </c>
      <c r="B37" s="63" t="s">
        <v>169</v>
      </c>
      <c r="C37" s="166">
        <f>'6.Polg_Hivatal'!C37</f>
        <v>0</v>
      </c>
      <c r="D37" s="165">
        <f>'6.Polg_Hivatal'!D37</f>
        <v>0</v>
      </c>
      <c r="E37" s="765">
        <f>'6.Polg_Hivatal'!E37</f>
        <v>0</v>
      </c>
      <c r="F37" s="765">
        <f>'6.Polg_Hivatal'!F37</f>
        <v>0</v>
      </c>
      <c r="G37" s="765">
        <f>'6.Polg_Hivatal'!G37</f>
        <v>0</v>
      </c>
      <c r="H37" s="81">
        <f t="shared" si="1"/>
        <v>0</v>
      </c>
      <c r="I37" s="434">
        <f>'6.Polg_Hivatal'!I37</f>
        <v>0</v>
      </c>
      <c r="J37" s="428">
        <f>'6.Polg_Hivatal'!J37</f>
        <v>0</v>
      </c>
      <c r="K37" s="428">
        <f>'6.Polg_Hivatal'!K37</f>
        <v>0</v>
      </c>
      <c r="L37" s="428" t="e">
        <f>'6.Polg_Hivatal'!L37</f>
        <v>#DIV/0!</v>
      </c>
    </row>
    <row r="38" spans="1:12" s="30" customFormat="1" ht="12.2" customHeight="1" thickBot="1" x14ac:dyDescent="0.25">
      <c r="A38" s="1420" t="s">
        <v>103</v>
      </c>
      <c r="B38" s="468" t="s">
        <v>164</v>
      </c>
      <c r="C38" s="166">
        <f>'6.Polg_Hivatal'!C38</f>
        <v>0</v>
      </c>
      <c r="D38" s="165">
        <f>'6.Polg_Hivatal'!D38</f>
        <v>0</v>
      </c>
      <c r="E38" s="768">
        <f>'6.Polg_Hivatal'!E38</f>
        <v>0</v>
      </c>
      <c r="F38" s="768">
        <f>'6.Polg_Hivatal'!F38</f>
        <v>0</v>
      </c>
      <c r="G38" s="768">
        <f>'6.Polg_Hivatal'!G38</f>
        <v>0</v>
      </c>
      <c r="H38" s="729">
        <f t="shared" si="1"/>
        <v>0</v>
      </c>
      <c r="I38" s="433">
        <f>'6.Polg_Hivatal'!I38</f>
        <v>0</v>
      </c>
      <c r="J38" s="433">
        <f>'6.Polg_Hivatal'!J38</f>
        <v>0</v>
      </c>
      <c r="K38" s="433">
        <f>'6.Polg_Hivatal'!K38</f>
        <v>0</v>
      </c>
      <c r="L38" s="433" t="e">
        <f>'6.Polg_Hivatal'!L38</f>
        <v>#DIV/0!</v>
      </c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SUM(C40:C41)</f>
        <v>0</v>
      </c>
      <c r="D39" s="165">
        <f t="shared" ref="D39:L39" si="5">SUM(D40:D41)</f>
        <v>0</v>
      </c>
      <c r="E39" s="765">
        <f t="shared" si="5"/>
        <v>0</v>
      </c>
      <c r="F39" s="765">
        <f t="shared" si="5"/>
        <v>0</v>
      </c>
      <c r="G39" s="765">
        <f t="shared" si="5"/>
        <v>0</v>
      </c>
      <c r="H39" s="81">
        <f t="shared" si="1"/>
        <v>0</v>
      </c>
      <c r="I39" s="434">
        <f t="shared" si="5"/>
        <v>0</v>
      </c>
      <c r="J39" s="434">
        <f t="shared" si="5"/>
        <v>0</v>
      </c>
      <c r="K39" s="434">
        <f t="shared" si="5"/>
        <v>0</v>
      </c>
      <c r="L39" s="434" t="e">
        <f t="shared" si="5"/>
        <v>#DIV/0!</v>
      </c>
    </row>
    <row r="40" spans="1:12" s="30" customFormat="1" ht="12.2" customHeight="1" x14ac:dyDescent="0.2">
      <c r="A40" s="11" t="s">
        <v>106</v>
      </c>
      <c r="B40" s="115" t="s">
        <v>211</v>
      </c>
      <c r="C40" s="167">
        <f>'6.Polg_Hivatal'!C40</f>
        <v>0</v>
      </c>
      <c r="D40" s="339">
        <f>'6.Polg_Hivatal'!D40</f>
        <v>0</v>
      </c>
      <c r="E40" s="769">
        <f>'6.Polg_Hivatal'!E40</f>
        <v>0</v>
      </c>
      <c r="F40" s="769">
        <f>'6.Polg_Hivatal'!F40</f>
        <v>0</v>
      </c>
      <c r="G40" s="769">
        <f>'6.Polg_Hivatal'!G40</f>
        <v>0</v>
      </c>
      <c r="H40" s="730">
        <f t="shared" si="1"/>
        <v>0</v>
      </c>
      <c r="I40" s="1525">
        <f>'6.Polg_Hivatal'!I40</f>
        <v>0</v>
      </c>
      <c r="J40" s="435">
        <f>'6.Polg_Hivatal'!J40</f>
        <v>0</v>
      </c>
      <c r="K40" s="435">
        <f>'6.Polg_Hivatal'!K40</f>
        <v>0</v>
      </c>
      <c r="L40" s="435" t="e">
        <f>'6.Polg_Hivatal'!L40</f>
        <v>#DIV/0!</v>
      </c>
    </row>
    <row r="41" spans="1:12" s="30" customFormat="1" ht="12.2" customHeight="1" x14ac:dyDescent="0.2">
      <c r="A41" s="1355" t="s">
        <v>107</v>
      </c>
      <c r="B41" s="478" t="s">
        <v>212</v>
      </c>
      <c r="C41" s="469">
        <f>'6.Polg_Hivatal'!C41</f>
        <v>0</v>
      </c>
      <c r="D41" s="474">
        <f>'6.Polg_Hivatal'!D41</f>
        <v>0</v>
      </c>
      <c r="E41" s="783">
        <f>'6.Polg_Hivatal'!E41</f>
        <v>0</v>
      </c>
      <c r="F41" s="770">
        <f>'6.Polg_Hivatal'!F41</f>
        <v>0</v>
      </c>
      <c r="G41" s="770">
        <f>'6.Polg_Hivatal'!G41</f>
        <v>0</v>
      </c>
      <c r="H41" s="731">
        <f t="shared" si="1"/>
        <v>0</v>
      </c>
      <c r="I41" s="1526">
        <f>'6.Polg_Hivatal'!I41</f>
        <v>0</v>
      </c>
      <c r="J41" s="436">
        <f>'6.Polg_Hivatal'!J41</f>
        <v>0</v>
      </c>
      <c r="K41" s="436">
        <f>'6.Polg_Hivatal'!K41</f>
        <v>0</v>
      </c>
      <c r="L41" s="436" t="e">
        <f>'6.Polg_Hivatal'!L41</f>
        <v>#DIV/0!</v>
      </c>
    </row>
    <row r="42" spans="1:12" s="30" customFormat="1" ht="12.2" customHeight="1" thickBot="1" x14ac:dyDescent="0.25">
      <c r="A42" s="1355" t="s">
        <v>322</v>
      </c>
      <c r="B42" s="124" t="s">
        <v>164</v>
      </c>
      <c r="C42" s="169">
        <f>'6.Polg_Hivatal'!C42</f>
        <v>0</v>
      </c>
      <c r="D42" s="168">
        <f>'6.Polg_Hivatal'!D42</f>
        <v>0</v>
      </c>
      <c r="E42" s="771">
        <f>'6.Polg_Hivatal'!E42</f>
        <v>0</v>
      </c>
      <c r="F42" s="771">
        <f>'6.Polg_Hivatal'!F42</f>
        <v>0</v>
      </c>
      <c r="G42" s="771">
        <f>'6.Polg_Hivatal'!G42</f>
        <v>0</v>
      </c>
      <c r="H42" s="732">
        <f t="shared" si="1"/>
        <v>0</v>
      </c>
      <c r="I42" s="437">
        <f>'6.Polg_Hivatal'!I42</f>
        <v>0</v>
      </c>
      <c r="J42" s="437">
        <f>'6.Polg_Hivatal'!J42</f>
        <v>0</v>
      </c>
      <c r="K42" s="437">
        <f>'6.Polg_Hivatal'!K42</f>
        <v>0</v>
      </c>
      <c r="L42" s="437" t="e">
        <f>'6.Polg_Hivatal'!L42</f>
        <v>#DIV/0!</v>
      </c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7040000</v>
      </c>
      <c r="D43" s="163">
        <f t="shared" ref="D43:L43" si="6">+D11+D23+D28+D29+D33+D37+D39</f>
        <v>18487895</v>
      </c>
      <c r="E43" s="762">
        <f t="shared" si="6"/>
        <v>0</v>
      </c>
      <c r="F43" s="762">
        <f t="shared" si="6"/>
        <v>0</v>
      </c>
      <c r="G43" s="762">
        <f t="shared" si="6"/>
        <v>0</v>
      </c>
      <c r="H43" s="81">
        <f t="shared" si="1"/>
        <v>11447895</v>
      </c>
      <c r="I43" s="434">
        <f t="shared" si="6"/>
        <v>0</v>
      </c>
      <c r="J43" s="434">
        <f t="shared" si="6"/>
        <v>0</v>
      </c>
      <c r="K43" s="434">
        <f t="shared" si="6"/>
        <v>0</v>
      </c>
      <c r="L43" s="434" t="e">
        <f t="shared" si="6"/>
        <v>#DIV/0!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638579529</v>
      </c>
      <c r="D44" s="163">
        <f t="shared" ref="D44:L44" si="7">SUM(D45:D48)</f>
        <v>656433862</v>
      </c>
      <c r="E44" s="762" t="e">
        <f t="shared" si="7"/>
        <v>#REF!</v>
      </c>
      <c r="F44" s="762">
        <f t="shared" si="7"/>
        <v>0</v>
      </c>
      <c r="G44" s="762">
        <f t="shared" si="7"/>
        <v>0</v>
      </c>
      <c r="H44" s="81">
        <f t="shared" si="1"/>
        <v>17854333</v>
      </c>
      <c r="I44" s="434">
        <f t="shared" si="7"/>
        <v>0</v>
      </c>
      <c r="J44" s="434">
        <f t="shared" si="7"/>
        <v>0</v>
      </c>
      <c r="K44" s="434">
        <f t="shared" si="7"/>
        <v>0</v>
      </c>
      <c r="L44" s="434" t="e">
        <f t="shared" si="7"/>
        <v>#DIV/0!</v>
      </c>
    </row>
    <row r="45" spans="1:12" s="30" customFormat="1" ht="12.2" customHeight="1" x14ac:dyDescent="0.2">
      <c r="A45" s="65" t="s">
        <v>170</v>
      </c>
      <c r="B45" s="66" t="s">
        <v>130</v>
      </c>
      <c r="C45" s="156">
        <f>'6.Polg_Hivatal'!C45</f>
        <v>0</v>
      </c>
      <c r="D45" s="329">
        <f>'6.Polg_Hivatal'!D45</f>
        <v>2433094</v>
      </c>
      <c r="E45" s="766">
        <f>'6.Polg_Hivatal'!E45</f>
        <v>0</v>
      </c>
      <c r="F45" s="766">
        <f>'6.Polg_Hivatal'!F45</f>
        <v>0</v>
      </c>
      <c r="G45" s="766">
        <f>'6.Polg_Hivatal'!G45</f>
        <v>0</v>
      </c>
      <c r="H45" s="726">
        <f t="shared" si="1"/>
        <v>2433094</v>
      </c>
      <c r="I45" s="1521">
        <f>'6.Polg_Hivatal'!I45</f>
        <v>0</v>
      </c>
      <c r="J45" s="429">
        <f>'6.Polg_Hivatal'!J45</f>
        <v>0</v>
      </c>
      <c r="K45" s="429">
        <f>'6.Polg_Hivatal'!K45</f>
        <v>0</v>
      </c>
      <c r="L45" s="429" t="e">
        <f>'6.Polg_Hivatal'!L45</f>
        <v>#DIV/0!</v>
      </c>
    </row>
    <row r="46" spans="1:12" s="30" customFormat="1" ht="12.2" customHeight="1" x14ac:dyDescent="0.2">
      <c r="A46" s="78" t="s">
        <v>171</v>
      </c>
      <c r="B46" s="66" t="s">
        <v>185</v>
      </c>
      <c r="C46" s="148">
        <f>'6.Polg_Hivatal'!C46</f>
        <v>0</v>
      </c>
      <c r="D46" s="338">
        <f>'6.Polg_Hivatal'!D46</f>
        <v>0</v>
      </c>
      <c r="E46" s="107">
        <f>'6.Polg_Hivatal'!E46</f>
        <v>0</v>
      </c>
      <c r="F46" s="107">
        <f>'6.Polg_Hivatal'!F46</f>
        <v>0</v>
      </c>
      <c r="G46" s="107">
        <f>'6.Polg_Hivatal'!G46</f>
        <v>0</v>
      </c>
      <c r="H46" s="733">
        <f t="shared" si="1"/>
        <v>0</v>
      </c>
      <c r="I46" s="1527">
        <f>'6.Polg_Hivatal'!I46</f>
        <v>0</v>
      </c>
      <c r="J46" s="438">
        <f>'6.Polg_Hivatal'!J46</f>
        <v>0</v>
      </c>
      <c r="K46" s="438">
        <f>'6.Polg_Hivatal'!K46</f>
        <v>0</v>
      </c>
      <c r="L46" s="438" t="e">
        <f>'6.Polg_Hivatal'!L46</f>
        <v>#DIV/0!</v>
      </c>
    </row>
    <row r="47" spans="1:12" s="30" customFormat="1" ht="13.5" customHeight="1" x14ac:dyDescent="0.2">
      <c r="A47" s="1419" t="s">
        <v>172</v>
      </c>
      <c r="B47" s="467" t="s">
        <v>176</v>
      </c>
      <c r="C47" s="471">
        <f>'6.Polg_Hivatal'!C47</f>
        <v>628529529</v>
      </c>
      <c r="D47" s="454">
        <f>'6.Polg_Hivatal'!D47</f>
        <v>639550768</v>
      </c>
      <c r="E47" s="129" t="e">
        <f>'6.Polg_Hivatal'!E47</f>
        <v>#REF!</v>
      </c>
      <c r="F47" s="129">
        <f>'6.Polg_Hivatal'!F47</f>
        <v>0</v>
      </c>
      <c r="G47" s="129">
        <f>'6.Polg_Hivatal'!G47</f>
        <v>0</v>
      </c>
      <c r="H47" s="714">
        <f t="shared" si="1"/>
        <v>11021239</v>
      </c>
      <c r="I47" s="1522">
        <f>'6.Polg_Hivatal'!I47</f>
        <v>0</v>
      </c>
      <c r="J47" s="430">
        <f>'6.Polg_Hivatal'!J47</f>
        <v>0</v>
      </c>
      <c r="K47" s="430">
        <f>'6.Polg_Hivatal'!K47</f>
        <v>0</v>
      </c>
      <c r="L47" s="430">
        <f>'6.Polg_Hivatal'!L47</f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'6.Polg_Hivatal'!C48</f>
        <v>10050000</v>
      </c>
      <c r="D48" s="340">
        <f>'6.Polg_Hivatal'!D48</f>
        <v>14450000</v>
      </c>
      <c r="E48" s="767">
        <f>'6.Polg_Hivatal'!E48</f>
        <v>0</v>
      </c>
      <c r="F48" s="767">
        <f>'6.Polg_Hivatal'!F48</f>
        <v>0</v>
      </c>
      <c r="G48" s="767">
        <f>'6.Polg_Hivatal'!G48</f>
        <v>0</v>
      </c>
      <c r="H48" s="728">
        <f t="shared" si="1"/>
        <v>4400000</v>
      </c>
      <c r="I48" s="1524">
        <f>'6.Polg_Hivatal'!I48</f>
        <v>0</v>
      </c>
      <c r="J48" s="432">
        <f>'6.Polg_Hivatal'!J48</f>
        <v>0</v>
      </c>
      <c r="K48" s="432">
        <f>'6.Polg_Hivatal'!K48</f>
        <v>0</v>
      </c>
      <c r="L48" s="432">
        <f>'6.Polg_Hivatal'!L48</f>
        <v>0</v>
      </c>
    </row>
    <row r="49" spans="1:15" s="739" customFormat="1" ht="12" thickBot="1" x14ac:dyDescent="0.2">
      <c r="A49" s="70" t="s">
        <v>21</v>
      </c>
      <c r="B49" s="736" t="s">
        <v>173</v>
      </c>
      <c r="C49" s="171">
        <f>+C43+C44</f>
        <v>645619529</v>
      </c>
      <c r="D49" s="170">
        <f t="shared" ref="D49:L49" si="8">+D43+D44</f>
        <v>674921757</v>
      </c>
      <c r="E49" s="772" t="e">
        <f t="shared" si="8"/>
        <v>#REF!</v>
      </c>
      <c r="F49" s="772">
        <f t="shared" si="8"/>
        <v>0</v>
      </c>
      <c r="G49" s="772">
        <f t="shared" si="8"/>
        <v>0</v>
      </c>
      <c r="H49" s="737">
        <f t="shared" si="1"/>
        <v>29302228</v>
      </c>
      <c r="I49" s="738">
        <f t="shared" si="8"/>
        <v>0</v>
      </c>
      <c r="J49" s="738">
        <f t="shared" si="8"/>
        <v>0</v>
      </c>
      <c r="K49" s="738">
        <f t="shared" si="8"/>
        <v>0</v>
      </c>
      <c r="L49" s="738" t="e">
        <f t="shared" si="8"/>
        <v>#DIV/0!</v>
      </c>
    </row>
    <row r="50" spans="1:15" s="61" customFormat="1" ht="15" x14ac:dyDescent="0.2">
      <c r="A50" s="71"/>
      <c r="B50" s="72"/>
      <c r="C50" s="73"/>
      <c r="D50" s="73"/>
      <c r="E50" s="73"/>
      <c r="F50" s="73"/>
      <c r="G50" s="73"/>
      <c r="H50" s="73"/>
      <c r="O50" s="61" t="b">
        <f>D49=D70</f>
        <v>1</v>
      </c>
    </row>
    <row r="51" spans="1:15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5" s="734" customFormat="1" ht="72.75" thickBot="1" x14ac:dyDescent="0.25">
      <c r="A52" s="834"/>
      <c r="B52" s="835" t="s">
        <v>38</v>
      </c>
      <c r="C52" s="20" t="str">
        <f t="shared" ref="C52:L52" si="9">C8</f>
        <v>2024. évi eredeti előirányzat a
25/2023. (XII.14.) rendelet szerint</v>
      </c>
      <c r="D52" s="293" t="str">
        <f t="shared" si="9"/>
        <v>Módosított előirányzat a …./2024.  (VI…..)  rendelet szerint</v>
      </c>
      <c r="E52" s="20" t="str">
        <f t="shared" si="9"/>
        <v>Módosított előirányzat a …./2024. (IX…..)  rendelet szerint</v>
      </c>
      <c r="F52" s="20" t="str">
        <f t="shared" si="9"/>
        <v>Módosított előirányzat a .../2024. (XII…...)  rendelet szerint</v>
      </c>
      <c r="G52" s="20" t="str">
        <f t="shared" si="9"/>
        <v>Módosított előirányzat a …../2024. (II…..)  rendelet szerint</v>
      </c>
      <c r="H52" s="39" t="str">
        <f t="shared" si="9"/>
        <v>Változás a 25/2023. (XII.14.) rendelethez képest</v>
      </c>
      <c r="I52" s="293" t="str">
        <f t="shared" si="9"/>
        <v>2024. évi teljesítés              2024.06.30-ig</v>
      </c>
      <c r="J52" s="20" t="str">
        <f t="shared" si="9"/>
        <v>2024. évi teljesítés              2024.09.30-ig</v>
      </c>
      <c r="K52" s="20" t="str">
        <f t="shared" si="9"/>
        <v>2024. évi teljesítés              2024.12.31-ig</v>
      </c>
      <c r="L52" s="20" t="str">
        <f t="shared" si="9"/>
        <v>Teljesítés %-a</v>
      </c>
    </row>
    <row r="53" spans="1:15" s="38" customFormat="1" ht="13.5" thickBot="1" x14ac:dyDescent="0.25">
      <c r="A53" s="62" t="s">
        <v>12</v>
      </c>
      <c r="B53" s="63" t="s">
        <v>537</v>
      </c>
      <c r="C53" s="103">
        <f>SUM(C54:C59)-C55</f>
        <v>635569529</v>
      </c>
      <c r="D53" s="163">
        <f t="shared" ref="D53:L53" si="10">SUM(D54:D59)-D55</f>
        <v>660471757</v>
      </c>
      <c r="E53" s="762" t="e">
        <f t="shared" si="10"/>
        <v>#REF!</v>
      </c>
      <c r="F53" s="762">
        <f t="shared" si="10"/>
        <v>0</v>
      </c>
      <c r="G53" s="762">
        <f t="shared" si="10"/>
        <v>0</v>
      </c>
      <c r="H53" s="55">
        <f t="shared" ref="H53:H70" si="11">+D53-C53</f>
        <v>24902228</v>
      </c>
      <c r="I53" s="306">
        <f t="shared" si="10"/>
        <v>0</v>
      </c>
      <c r="J53" s="55">
        <f t="shared" si="10"/>
        <v>0</v>
      </c>
      <c r="K53" s="55">
        <f t="shared" si="10"/>
        <v>0</v>
      </c>
      <c r="L53" s="55" t="e">
        <f t="shared" si="10"/>
        <v>#DIV/0!</v>
      </c>
    </row>
    <row r="54" spans="1:15" x14ac:dyDescent="0.2">
      <c r="A54" s="1419" t="s">
        <v>90</v>
      </c>
      <c r="B54" s="16" t="s">
        <v>68</v>
      </c>
      <c r="C54" s="156">
        <f>'6.Polg_Hivatal'!C55</f>
        <v>433940766</v>
      </c>
      <c r="D54" s="329">
        <f>'6.Polg_Hivatal'!D55</f>
        <v>446953924</v>
      </c>
      <c r="E54" s="766">
        <f>'6.Polg_Hivatal'!E55</f>
        <v>0</v>
      </c>
      <c r="F54" s="766">
        <f>'6.Polg_Hivatal'!F55</f>
        <v>0</v>
      </c>
      <c r="G54" s="766">
        <f>'6.Polg_Hivatal'!G55</f>
        <v>0</v>
      </c>
      <c r="H54" s="40">
        <f t="shared" si="11"/>
        <v>13013158</v>
      </c>
      <c r="I54" s="310">
        <f>'6.Polg_Hivatal'!I55</f>
        <v>0</v>
      </c>
      <c r="J54" s="40">
        <f>'6.Polg_Hivatal'!J55</f>
        <v>0</v>
      </c>
      <c r="K54" s="40">
        <f>'6.Polg_Hivatal'!K55</f>
        <v>0</v>
      </c>
      <c r="L54" s="40">
        <f>'6.Polg_Hivatal'!L55</f>
        <v>0</v>
      </c>
    </row>
    <row r="55" spans="1:15" x14ac:dyDescent="0.2">
      <c r="A55" s="1419" t="s">
        <v>304</v>
      </c>
      <c r="B55" s="466" t="s">
        <v>269</v>
      </c>
      <c r="C55" s="156">
        <f>'6.Polg_Hivatal'!C56</f>
        <v>6000000</v>
      </c>
      <c r="D55" s="329">
        <f>'6.Polg_Hivatal'!D56</f>
        <v>7035000</v>
      </c>
      <c r="E55" s="766">
        <f>'6.Polg_Hivatal'!E56</f>
        <v>0</v>
      </c>
      <c r="F55" s="766">
        <f>'6.Polg_Hivatal'!F56</f>
        <v>0</v>
      </c>
      <c r="G55" s="766">
        <f>'6.Polg_Hivatal'!G56</f>
        <v>0</v>
      </c>
      <c r="H55" s="40">
        <f t="shared" si="11"/>
        <v>1035000</v>
      </c>
      <c r="I55" s="310">
        <f>'6.Polg_Hivatal'!I56</f>
        <v>0</v>
      </c>
      <c r="J55" s="40">
        <f>'6.Polg_Hivatal'!J56</f>
        <v>0</v>
      </c>
      <c r="K55" s="40">
        <f>'6.Polg_Hivatal'!K56</f>
        <v>0</v>
      </c>
      <c r="L55" s="40">
        <f>'6.Polg_Hivatal'!L56</f>
        <v>0</v>
      </c>
    </row>
    <row r="56" spans="1:15" x14ac:dyDescent="0.2">
      <c r="A56" s="1419" t="s">
        <v>91</v>
      </c>
      <c r="B56" s="461" t="s">
        <v>86</v>
      </c>
      <c r="C56" s="471">
        <f>'6.Polg_Hivatal'!C57</f>
        <v>68205763</v>
      </c>
      <c r="D56" s="454">
        <f>'6.Polg_Hivatal'!D57</f>
        <v>70841408</v>
      </c>
      <c r="E56" s="129">
        <f>'6.Polg_Hivatal'!E57</f>
        <v>0</v>
      </c>
      <c r="F56" s="129">
        <f>'6.Polg_Hivatal'!F57</f>
        <v>0</v>
      </c>
      <c r="G56" s="129">
        <f>'6.Polg_Hivatal'!G57</f>
        <v>0</v>
      </c>
      <c r="H56" s="455">
        <f t="shared" si="11"/>
        <v>2635645</v>
      </c>
      <c r="I56" s="679">
        <f>'6.Polg_Hivatal'!I57</f>
        <v>0</v>
      </c>
      <c r="J56" s="41">
        <f>'6.Polg_Hivatal'!J57</f>
        <v>0</v>
      </c>
      <c r="K56" s="41">
        <f>'6.Polg_Hivatal'!K57</f>
        <v>0</v>
      </c>
      <c r="L56" s="41">
        <f>'6.Polg_Hivatal'!L57</f>
        <v>0</v>
      </c>
    </row>
    <row r="57" spans="1:15" x14ac:dyDescent="0.2">
      <c r="A57" s="1419" t="s">
        <v>92</v>
      </c>
      <c r="B57" s="461" t="s">
        <v>69</v>
      </c>
      <c r="C57" s="471">
        <f>'6.Polg_Hivatal'!C58</f>
        <v>133423000</v>
      </c>
      <c r="D57" s="454">
        <f>'6.Polg_Hivatal'!D58</f>
        <v>142676425</v>
      </c>
      <c r="E57" s="129">
        <f>'6.Polg_Hivatal'!E58</f>
        <v>0</v>
      </c>
      <c r="F57" s="129">
        <f>'6.Polg_Hivatal'!F58</f>
        <v>0</v>
      </c>
      <c r="G57" s="129">
        <f>'6.Polg_Hivatal'!G58</f>
        <v>0</v>
      </c>
      <c r="H57" s="455">
        <f t="shared" si="11"/>
        <v>9253425</v>
      </c>
      <c r="I57" s="679">
        <f>'6.Polg_Hivatal'!I58</f>
        <v>0</v>
      </c>
      <c r="J57" s="41">
        <f>'6.Polg_Hivatal'!J58</f>
        <v>0</v>
      </c>
      <c r="K57" s="41">
        <f>'6.Polg_Hivatal'!K58</f>
        <v>0</v>
      </c>
      <c r="L57" s="41">
        <f>'6.Polg_Hivatal'!L58</f>
        <v>0</v>
      </c>
    </row>
    <row r="58" spans="1:15" x14ac:dyDescent="0.2">
      <c r="A58" s="1419" t="s">
        <v>89</v>
      </c>
      <c r="B58" s="461" t="s">
        <v>80</v>
      </c>
      <c r="C58" s="471">
        <f>'6.Polg_Hivatal'!C59</f>
        <v>0</v>
      </c>
      <c r="D58" s="454">
        <f>'6.Polg_Hivatal'!D59</f>
        <v>0</v>
      </c>
      <c r="E58" s="129">
        <f>'6.Polg_Hivatal'!E59</f>
        <v>0</v>
      </c>
      <c r="F58" s="129">
        <f>'6.Polg_Hivatal'!F59</f>
        <v>0</v>
      </c>
      <c r="G58" s="129">
        <f>'6.Polg_Hivatal'!G59</f>
        <v>0</v>
      </c>
      <c r="H58" s="455">
        <f t="shared" si="11"/>
        <v>0</v>
      </c>
      <c r="I58" s="679">
        <f>'6.Polg_Hivatal'!I59</f>
        <v>0</v>
      </c>
      <c r="J58" s="41">
        <f>'6.Polg_Hivatal'!J59</f>
        <v>0</v>
      </c>
      <c r="K58" s="41">
        <f>'6.Polg_Hivatal'!K59</f>
        <v>0</v>
      </c>
      <c r="L58" s="41" t="e">
        <f>'6.Polg_Hivatal'!L59</f>
        <v>#DIV/0!</v>
      </c>
    </row>
    <row r="59" spans="1:15" x14ac:dyDescent="0.2">
      <c r="A59" s="1419" t="s">
        <v>146</v>
      </c>
      <c r="B59" s="461" t="s">
        <v>87</v>
      </c>
      <c r="C59" s="471">
        <f>C60</f>
        <v>0</v>
      </c>
      <c r="D59" s="454">
        <f>'6.Polg_Hivatal'!D60</f>
        <v>0</v>
      </c>
      <c r="E59" s="129" t="e">
        <f>'6.Polg_Hivatal'!E60</f>
        <v>#REF!</v>
      </c>
      <c r="F59" s="129">
        <f>'6.Polg_Hivatal'!F60</f>
        <v>0</v>
      </c>
      <c r="G59" s="129">
        <f>'6.Polg_Hivatal'!G60</f>
        <v>0</v>
      </c>
      <c r="H59" s="455">
        <f t="shared" si="11"/>
        <v>0</v>
      </c>
      <c r="I59" s="679">
        <f>'6.Polg_Hivatal'!I60</f>
        <v>0</v>
      </c>
      <c r="J59" s="41">
        <f>'6.Polg_Hivatal'!J60</f>
        <v>0</v>
      </c>
      <c r="K59" s="41">
        <f>'6.Polg_Hivatal'!K60</f>
        <v>0</v>
      </c>
      <c r="L59" s="41" t="e">
        <f>'6.Polg_Hivatal'!L60</f>
        <v>#DIV/0!</v>
      </c>
    </row>
    <row r="60" spans="1:15" x14ac:dyDescent="0.2">
      <c r="A60" s="1419" t="s">
        <v>305</v>
      </c>
      <c r="B60" s="702" t="s">
        <v>234</v>
      </c>
      <c r="C60" s="471">
        <f>'6.Polg_Hivatal'!C61</f>
        <v>0</v>
      </c>
      <c r="D60" s="454">
        <f>'6.Polg_Hivatal'!D61</f>
        <v>0</v>
      </c>
      <c r="E60" s="129">
        <f>'6.Polg_Hivatal'!E61</f>
        <v>0</v>
      </c>
      <c r="F60" s="129">
        <f>'6.Polg_Hivatal'!F61</f>
        <v>0</v>
      </c>
      <c r="G60" s="129">
        <f>'6.Polg_Hivatal'!G61</f>
        <v>0</v>
      </c>
      <c r="H60" s="455">
        <f t="shared" si="11"/>
        <v>0</v>
      </c>
      <c r="I60" s="679">
        <f>'6.Polg_Hivatal'!I61</f>
        <v>0</v>
      </c>
      <c r="J60" s="41">
        <f>'6.Polg_Hivatal'!J61</f>
        <v>0</v>
      </c>
      <c r="K60" s="41">
        <f>'6.Polg_Hivatal'!K61</f>
        <v>0</v>
      </c>
      <c r="L60" s="41" t="e">
        <f>'6.Polg_Hivatal'!L61</f>
        <v>#DIV/0!</v>
      </c>
    </row>
    <row r="61" spans="1:15" ht="13.5" thickBot="1" x14ac:dyDescent="0.25">
      <c r="A61" s="91" t="s">
        <v>306</v>
      </c>
      <c r="B61" s="92" t="s">
        <v>233</v>
      </c>
      <c r="C61" s="109">
        <f>'6.Polg_Hivatal'!C62</f>
        <v>0</v>
      </c>
      <c r="D61" s="330">
        <f>'6.Polg_Hivatal'!D62</f>
        <v>0</v>
      </c>
      <c r="E61" s="773" t="e">
        <f>'6.Polg_Hivatal'!E62</f>
        <v>#REF!</v>
      </c>
      <c r="F61" s="773">
        <f>'6.Polg_Hivatal'!F62</f>
        <v>0</v>
      </c>
      <c r="G61" s="773">
        <f>'6.Polg_Hivatal'!G62</f>
        <v>0</v>
      </c>
      <c r="H61" s="68">
        <f t="shared" si="11"/>
        <v>0</v>
      </c>
      <c r="I61" s="312" t="e">
        <f>'6.Polg_Hivatal'!I62</f>
        <v>#REF!</v>
      </c>
      <c r="J61" s="68" t="e">
        <f>'6.Polg_Hivatal'!J62</f>
        <v>#REF!</v>
      </c>
      <c r="K61" s="68" t="e">
        <f>'6.Polg_Hivatal'!K62</f>
        <v>#REF!</v>
      </c>
      <c r="L61" s="68" t="e">
        <f>'6.Polg_Hivatal'!L62</f>
        <v>#REF!</v>
      </c>
    </row>
    <row r="62" spans="1:15" ht="13.5" thickBot="1" x14ac:dyDescent="0.25">
      <c r="A62" s="62" t="s">
        <v>13</v>
      </c>
      <c r="B62" s="63" t="s">
        <v>538</v>
      </c>
      <c r="C62" s="103">
        <f>SUM(C63:C67)</f>
        <v>10050000</v>
      </c>
      <c r="D62" s="163">
        <f t="shared" ref="D62:L62" si="12">SUM(D63:D67)</f>
        <v>14450000</v>
      </c>
      <c r="E62" s="762">
        <f t="shared" si="12"/>
        <v>0</v>
      </c>
      <c r="F62" s="762">
        <f t="shared" si="12"/>
        <v>0</v>
      </c>
      <c r="G62" s="762">
        <f t="shared" si="12"/>
        <v>0</v>
      </c>
      <c r="H62" s="55">
        <f t="shared" si="11"/>
        <v>4400000</v>
      </c>
      <c r="I62" s="306">
        <f t="shared" si="12"/>
        <v>0</v>
      </c>
      <c r="J62" s="55">
        <f t="shared" si="12"/>
        <v>0</v>
      </c>
      <c r="K62" s="55">
        <f t="shared" si="12"/>
        <v>0</v>
      </c>
      <c r="L62" s="55" t="e">
        <f t="shared" si="12"/>
        <v>#DIV/0!</v>
      </c>
    </row>
    <row r="63" spans="1:15" s="38" customFormat="1" x14ac:dyDescent="0.2">
      <c r="A63" s="1419" t="s">
        <v>93</v>
      </c>
      <c r="B63" s="16" t="s">
        <v>118</v>
      </c>
      <c r="C63" s="156">
        <f>'6.Polg_Hivatal'!C64</f>
        <v>10050000</v>
      </c>
      <c r="D63" s="329">
        <f>'6.Polg_Hivatal'!D64</f>
        <v>14450000</v>
      </c>
      <c r="E63" s="766">
        <f>'6.Polg_Hivatal'!E64</f>
        <v>0</v>
      </c>
      <c r="F63" s="766">
        <f>'6.Polg_Hivatal'!F64</f>
        <v>0</v>
      </c>
      <c r="G63" s="766">
        <f>'6.Polg_Hivatal'!G64</f>
        <v>0</v>
      </c>
      <c r="H63" s="40">
        <f t="shared" si="11"/>
        <v>4400000</v>
      </c>
      <c r="I63" s="310">
        <f>'6.Polg_Hivatal'!I64</f>
        <v>0</v>
      </c>
      <c r="J63" s="40">
        <f>'6.Polg_Hivatal'!J64</f>
        <v>0</v>
      </c>
      <c r="K63" s="40">
        <f>'6.Polg_Hivatal'!K64</f>
        <v>0</v>
      </c>
      <c r="L63" s="40">
        <f>'6.Polg_Hivatal'!L64</f>
        <v>0</v>
      </c>
    </row>
    <row r="64" spans="1:15" s="38" customFormat="1" x14ac:dyDescent="0.2">
      <c r="A64" s="1419" t="s">
        <v>315</v>
      </c>
      <c r="B64" s="703" t="s">
        <v>235</v>
      </c>
      <c r="C64" s="156">
        <f>'6.Polg_Hivatal'!C65</f>
        <v>0</v>
      </c>
      <c r="D64" s="329">
        <f>'6.Polg_Hivatal'!D65</f>
        <v>0</v>
      </c>
      <c r="E64" s="766">
        <f>'6.Polg_Hivatal'!E65</f>
        <v>0</v>
      </c>
      <c r="F64" s="766">
        <f>'6.Polg_Hivatal'!F65</f>
        <v>0</v>
      </c>
      <c r="G64" s="766">
        <f>'6.Polg_Hivatal'!G65</f>
        <v>0</v>
      </c>
      <c r="H64" s="40">
        <f t="shared" si="11"/>
        <v>0</v>
      </c>
      <c r="I64" s="310">
        <f>'6.Polg_Hivatal'!I65</f>
        <v>0</v>
      </c>
      <c r="J64" s="40">
        <f>'6.Polg_Hivatal'!J65</f>
        <v>0</v>
      </c>
      <c r="K64" s="40">
        <f>'6.Polg_Hivatal'!K65</f>
        <v>0</v>
      </c>
      <c r="L64" s="40" t="e">
        <f>'6.Polg_Hivatal'!L65</f>
        <v>#DIV/0!</v>
      </c>
    </row>
    <row r="65" spans="1:12" x14ac:dyDescent="0.2">
      <c r="A65" s="1419" t="s">
        <v>94</v>
      </c>
      <c r="B65" s="461" t="s">
        <v>2</v>
      </c>
      <c r="C65" s="156">
        <f>'6.Polg_Hivatal'!C66</f>
        <v>0</v>
      </c>
      <c r="D65" s="454">
        <f>'6.Polg_Hivatal'!D66</f>
        <v>0</v>
      </c>
      <c r="E65" s="129">
        <f>'6.Polg_Hivatal'!E66</f>
        <v>0</v>
      </c>
      <c r="F65" s="129">
        <f>'6.Polg_Hivatal'!F66</f>
        <v>0</v>
      </c>
      <c r="G65" s="129">
        <f>'6.Polg_Hivatal'!G66</f>
        <v>0</v>
      </c>
      <c r="H65" s="455">
        <f t="shared" si="11"/>
        <v>0</v>
      </c>
      <c r="I65" s="679">
        <f>'6.Polg_Hivatal'!I66</f>
        <v>0</v>
      </c>
      <c r="J65" s="41">
        <f>'6.Polg_Hivatal'!J66</f>
        <v>0</v>
      </c>
      <c r="K65" s="41">
        <f>'6.Polg_Hivatal'!K66</f>
        <v>0</v>
      </c>
      <c r="L65" s="41" t="e">
        <f>'6.Polg_Hivatal'!L66</f>
        <v>#DIV/0!</v>
      </c>
    </row>
    <row r="66" spans="1:12" x14ac:dyDescent="0.2">
      <c r="A66" s="1419" t="s">
        <v>340</v>
      </c>
      <c r="B66" s="704" t="s">
        <v>236</v>
      </c>
      <c r="C66" s="156">
        <f>'6.Polg_Hivatal'!C67</f>
        <v>0</v>
      </c>
      <c r="D66" s="454">
        <f>'6.Polg_Hivatal'!D67</f>
        <v>0</v>
      </c>
      <c r="E66" s="129">
        <f>'6.Polg_Hivatal'!E67</f>
        <v>0</v>
      </c>
      <c r="F66" s="129">
        <f>'6.Polg_Hivatal'!F67</f>
        <v>0</v>
      </c>
      <c r="G66" s="129">
        <f>'6.Polg_Hivatal'!G67</f>
        <v>0</v>
      </c>
      <c r="H66" s="455">
        <f t="shared" si="11"/>
        <v>0</v>
      </c>
      <c r="I66" s="679">
        <f>'6.Polg_Hivatal'!I67</f>
        <v>0</v>
      </c>
      <c r="J66" s="41">
        <f>'6.Polg_Hivatal'!J67</f>
        <v>0</v>
      </c>
      <c r="K66" s="41">
        <f>'6.Polg_Hivatal'!K67</f>
        <v>0</v>
      </c>
      <c r="L66" s="41" t="e">
        <f>'6.Polg_Hivatal'!L67</f>
        <v>#DIV/0!</v>
      </c>
    </row>
    <row r="67" spans="1:12" x14ac:dyDescent="0.2">
      <c r="A67" s="1419" t="s">
        <v>95</v>
      </c>
      <c r="B67" s="16" t="s">
        <v>174</v>
      </c>
      <c r="C67" s="156">
        <f>'6.Polg_Hivatal'!C68</f>
        <v>0</v>
      </c>
      <c r="D67" s="454">
        <f>'6.Polg_Hivatal'!D68</f>
        <v>0</v>
      </c>
      <c r="E67" s="129">
        <f>'6.Polg_Hivatal'!E68</f>
        <v>0</v>
      </c>
      <c r="F67" s="129">
        <f>'6.Polg_Hivatal'!F68</f>
        <v>0</v>
      </c>
      <c r="G67" s="129">
        <f>'6.Polg_Hivatal'!G68</f>
        <v>0</v>
      </c>
      <c r="H67" s="455">
        <f t="shared" si="11"/>
        <v>0</v>
      </c>
      <c r="I67" s="679">
        <f>'6.Polg_Hivatal'!I68</f>
        <v>0</v>
      </c>
      <c r="J67" s="41">
        <f>'6.Polg_Hivatal'!J68</f>
        <v>0</v>
      </c>
      <c r="K67" s="41">
        <f>'6.Polg_Hivatal'!K68</f>
        <v>0</v>
      </c>
      <c r="L67" s="41" t="e">
        <f>'6.Polg_Hivatal'!L68</f>
        <v>#DIV/0!</v>
      </c>
    </row>
    <row r="68" spans="1:12" x14ac:dyDescent="0.2">
      <c r="A68" s="1419" t="s">
        <v>316</v>
      </c>
      <c r="B68" s="702" t="s">
        <v>238</v>
      </c>
      <c r="C68" s="156">
        <f>'6.Polg_Hivatal'!C69</f>
        <v>0</v>
      </c>
      <c r="D68" s="454">
        <f>'6.Polg_Hivatal'!D69</f>
        <v>0</v>
      </c>
      <c r="E68" s="129">
        <f>'6.Polg_Hivatal'!E69</f>
        <v>0</v>
      </c>
      <c r="F68" s="129">
        <f>'6.Polg_Hivatal'!F69</f>
        <v>0</v>
      </c>
      <c r="G68" s="129">
        <f>'6.Polg_Hivatal'!G69</f>
        <v>0</v>
      </c>
      <c r="H68" s="455">
        <f t="shared" si="11"/>
        <v>0</v>
      </c>
      <c r="I68" s="679">
        <f>'6.Polg_Hivatal'!I69</f>
        <v>0</v>
      </c>
      <c r="J68" s="41">
        <f>'6.Polg_Hivatal'!J69</f>
        <v>0</v>
      </c>
      <c r="K68" s="41">
        <f>'6.Polg_Hivatal'!K69</f>
        <v>0</v>
      </c>
      <c r="L68" s="41" t="e">
        <f>'6.Polg_Hivatal'!L69</f>
        <v>#DIV/0!</v>
      </c>
    </row>
    <row r="69" spans="1:12" ht="13.5" thickBot="1" x14ac:dyDescent="0.25">
      <c r="A69" s="1419" t="s">
        <v>317</v>
      </c>
      <c r="B69" s="702" t="s">
        <v>237</v>
      </c>
      <c r="C69" s="156">
        <f>'6.Polg_Hivatal'!C70</f>
        <v>0</v>
      </c>
      <c r="D69" s="454">
        <f>'6.Polg_Hivatal'!D70</f>
        <v>0</v>
      </c>
      <c r="E69" s="129">
        <f>'6.Polg_Hivatal'!E70</f>
        <v>0</v>
      </c>
      <c r="F69" s="129">
        <f>'6.Polg_Hivatal'!F70</f>
        <v>0</v>
      </c>
      <c r="G69" s="129">
        <f>'6.Polg_Hivatal'!G70</f>
        <v>0</v>
      </c>
      <c r="H69" s="455">
        <f t="shared" si="11"/>
        <v>0</v>
      </c>
      <c r="I69" s="679">
        <f>'6.Polg_Hivatal'!I70</f>
        <v>0</v>
      </c>
      <c r="J69" s="41">
        <f>'6.Polg_Hivatal'!J70</f>
        <v>0</v>
      </c>
      <c r="K69" s="41">
        <f>'6.Polg_Hivatal'!K70</f>
        <v>0</v>
      </c>
      <c r="L69" s="41" t="e">
        <f>'6.Polg_Hivatal'!L70</f>
        <v>#DIV/0!</v>
      </c>
    </row>
    <row r="70" spans="1:12" ht="13.5" thickBot="1" x14ac:dyDescent="0.25">
      <c r="A70" s="62" t="s">
        <v>14</v>
      </c>
      <c r="B70" s="74" t="s">
        <v>175</v>
      </c>
      <c r="C70" s="171">
        <f>+C53+C62</f>
        <v>645619529</v>
      </c>
      <c r="D70" s="170">
        <f t="shared" ref="D70:L70" si="13">+D53+D62</f>
        <v>674921757</v>
      </c>
      <c r="E70" s="772" t="e">
        <f t="shared" si="13"/>
        <v>#REF!</v>
      </c>
      <c r="F70" s="772">
        <f t="shared" si="13"/>
        <v>0</v>
      </c>
      <c r="G70" s="772">
        <f t="shared" si="13"/>
        <v>0</v>
      </c>
      <c r="H70" s="75">
        <f t="shared" si="11"/>
        <v>29302228</v>
      </c>
      <c r="I70" s="307">
        <f t="shared" si="13"/>
        <v>0</v>
      </c>
      <c r="J70" s="75">
        <f t="shared" si="13"/>
        <v>0</v>
      </c>
      <c r="K70" s="75">
        <f t="shared" si="13"/>
        <v>0</v>
      </c>
      <c r="L70" s="75" t="e">
        <f t="shared" si="13"/>
        <v>#DIV/0!</v>
      </c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>
        <f>'6.Polg_Hivatal'!C73</f>
        <v>70</v>
      </c>
      <c r="D72" s="828">
        <f>'6.Polg_Hivatal'!D73</f>
        <v>70</v>
      </c>
      <c r="E72" s="701">
        <f>'6.Polg_Hivatal'!E73</f>
        <v>0</v>
      </c>
      <c r="F72" s="701">
        <f>'6.Polg_Hivatal'!F73</f>
        <v>0</v>
      </c>
      <c r="G72" s="701">
        <f>'6.Polg_Hivatal'!G73</f>
        <v>0</v>
      </c>
      <c r="H72" s="303">
        <f>+D72-C72</f>
        <v>0</v>
      </c>
      <c r="I72" s="303">
        <f>'6.Polg_Hivatal'!I73</f>
        <v>0</v>
      </c>
      <c r="J72" s="303">
        <f>'6.Polg_Hivatal'!J73</f>
        <v>0</v>
      </c>
      <c r="K72" s="303">
        <f>'6.Polg_Hivatal'!K73</f>
        <v>0</v>
      </c>
      <c r="L72" s="303">
        <f>'6.Polg_Hivatal'!L73</f>
        <v>0</v>
      </c>
    </row>
    <row r="73" spans="1:12" x14ac:dyDescent="0.2">
      <c r="D73" s="29" t="s">
        <v>383</v>
      </c>
      <c r="H73" s="280" t="s">
        <v>821</v>
      </c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19685039370078741" header="0.78740157480314965" footer="0.78740157480314965"/>
  <pageSetup paperSize="9" scale="72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73"/>
  <sheetViews>
    <sheetView topLeftCell="A22" zoomScale="112" zoomScaleNormal="112" zoomScaleSheetLayoutView="130" workbookViewId="0">
      <selection activeCell="V22" sqref="V22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6" x14ac:dyDescent="0.2">
      <c r="A1" s="1894" t="s">
        <v>875</v>
      </c>
      <c r="B1" s="1894"/>
      <c r="C1" s="1894"/>
      <c r="D1" s="1894"/>
      <c r="E1" s="1894"/>
      <c r="F1" s="1894"/>
      <c r="G1" s="1894"/>
      <c r="H1" s="1894"/>
    </row>
    <row r="2" spans="1:16" s="715" customFormat="1" ht="12" x14ac:dyDescent="0.2">
      <c r="A2" s="2035" t="s">
        <v>840</v>
      </c>
      <c r="B2" s="2035"/>
      <c r="C2" s="2035"/>
      <c r="D2" s="2035"/>
      <c r="E2" s="2035"/>
      <c r="F2" s="2035"/>
      <c r="G2" s="2035"/>
      <c r="H2" s="2035"/>
    </row>
    <row r="3" spans="1:16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6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6" s="45" customFormat="1" ht="36" x14ac:dyDescent="0.2">
      <c r="A5" s="43" t="s">
        <v>136</v>
      </c>
      <c r="B5" s="44" t="s">
        <v>132</v>
      </c>
      <c r="C5" s="1932" t="s">
        <v>137</v>
      </c>
      <c r="D5" s="1933"/>
      <c r="E5" s="1933"/>
      <c r="F5" s="1933"/>
      <c r="G5" s="1933"/>
      <c r="H5" s="1934" t="s">
        <v>137</v>
      </c>
      <c r="I5" s="439"/>
      <c r="J5" s="439"/>
      <c r="K5" s="1417"/>
      <c r="L5" s="1417"/>
    </row>
    <row r="6" spans="1:16" s="45" customFormat="1" ht="24.75" thickBot="1" x14ac:dyDescent="0.25">
      <c r="A6" s="46" t="s">
        <v>138</v>
      </c>
      <c r="B6" s="47" t="s">
        <v>400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6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6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6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6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6" s="30" customFormat="1" ht="12.2" customHeight="1" thickBot="1" x14ac:dyDescent="0.25">
      <c r="A11" s="50" t="s">
        <v>12</v>
      </c>
      <c r="B11" s="54" t="s">
        <v>276</v>
      </c>
      <c r="C11" s="103">
        <f>SUM(C12:C22)</f>
        <v>282109698</v>
      </c>
      <c r="D11" s="163">
        <f t="shared" ref="D11:L11" si="0">SUM(D12:D22)</f>
        <v>282109698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1539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 t="e">
        <f t="shared" si="0"/>
        <v>#DIV/0!</v>
      </c>
    </row>
    <row r="12" spans="1:16" s="30" customFormat="1" ht="12.2" customHeight="1" x14ac:dyDescent="0.2">
      <c r="A12" s="56" t="s">
        <v>90</v>
      </c>
      <c r="B12" s="57" t="s">
        <v>142</v>
      </c>
      <c r="C12" s="164">
        <f>'7.TIK'!C12-'27._TIK_önként'!C12</f>
        <v>0</v>
      </c>
      <c r="D12" s="337">
        <f>'7.TIK'!D12-'27._TIK_önként'!D12</f>
        <v>0</v>
      </c>
      <c r="E12" s="763">
        <f>'7.TIK'!E12-'27._TIK_önként'!E12</f>
        <v>0</v>
      </c>
      <c r="F12" s="763">
        <f>'7.TIK'!F12-'27._TIK_önként'!F12</f>
        <v>0</v>
      </c>
      <c r="G12" s="763">
        <f>'7.TIK'!G12-'27._TIK_önként'!G12</f>
        <v>0</v>
      </c>
      <c r="H12" s="720">
        <f>+D12-C12</f>
        <v>0</v>
      </c>
      <c r="I12" s="1514">
        <f>'7.TIK'!I12-'27._TIK_önként'!I12</f>
        <v>0</v>
      </c>
      <c r="J12" s="421">
        <f>'7.TIK'!J12-'27._TIK_önként'!J12</f>
        <v>0</v>
      </c>
      <c r="K12" s="421">
        <f>'7.TIK'!K12-'27._TIK_önként'!K12</f>
        <v>0</v>
      </c>
      <c r="L12" s="421" t="e">
        <f>'7.TIK'!L12-'27._TIK_önként'!L12</f>
        <v>#DIV/0!</v>
      </c>
      <c r="P12" s="30" t="s">
        <v>383</v>
      </c>
    </row>
    <row r="13" spans="1:16" s="30" customFormat="1" ht="12.2" customHeight="1" x14ac:dyDescent="0.2">
      <c r="A13" s="1419" t="s">
        <v>91</v>
      </c>
      <c r="B13" s="461" t="s">
        <v>143</v>
      </c>
      <c r="C13" s="462">
        <f>'7.TIK'!C13-'27._TIK_önként'!C13</f>
        <v>23756702</v>
      </c>
      <c r="D13" s="472">
        <f>'7.TIK'!D13-'27._TIK_önként'!D13</f>
        <v>23756702</v>
      </c>
      <c r="E13" s="101">
        <f>'7.TIK'!E13-'27._TIK_önként'!E13</f>
        <v>0</v>
      </c>
      <c r="F13" s="101">
        <f>'7.TIK'!F13-'27._TIK_önként'!F13</f>
        <v>0</v>
      </c>
      <c r="G13" s="101">
        <f>'7.TIK'!G13-'27._TIK_önként'!G13</f>
        <v>0</v>
      </c>
      <c r="H13" s="721">
        <f t="shared" ref="H13:H49" si="1">+D13-C13</f>
        <v>0</v>
      </c>
      <c r="I13" s="1515">
        <f>'7.TIK'!I13-'27._TIK_önként'!I13</f>
        <v>0</v>
      </c>
      <c r="J13" s="422">
        <f>'7.TIK'!J13-'27._TIK_önként'!J13</f>
        <v>0</v>
      </c>
      <c r="K13" s="422">
        <f>'7.TIK'!K13-'27._TIK_önként'!K13</f>
        <v>0</v>
      </c>
      <c r="L13" s="422">
        <f>'7.TIK'!L13-'27._TIK_önként'!L13</f>
        <v>0</v>
      </c>
    </row>
    <row r="14" spans="1:16" s="30" customFormat="1" ht="12.2" customHeight="1" x14ac:dyDescent="0.2">
      <c r="A14" s="1419" t="s">
        <v>92</v>
      </c>
      <c r="B14" s="461" t="s">
        <v>144</v>
      </c>
      <c r="C14" s="462">
        <f>'7.TIK'!C14-'27._TIK_önként'!C14</f>
        <v>6184800</v>
      </c>
      <c r="D14" s="472">
        <f>'7.TIK'!D14-'27._TIK_önként'!D14</f>
        <v>6184800</v>
      </c>
      <c r="E14" s="101">
        <f>'7.TIK'!E14-'27._TIK_önként'!E14</f>
        <v>0</v>
      </c>
      <c r="F14" s="101">
        <f>'7.TIK'!F14-'27._TIK_önként'!F14</f>
        <v>0</v>
      </c>
      <c r="G14" s="101">
        <f>'7.TIK'!G14-'27._TIK_önként'!G14</f>
        <v>0</v>
      </c>
      <c r="H14" s="721">
        <f t="shared" si="1"/>
        <v>0</v>
      </c>
      <c r="I14" s="1515">
        <f>'7.TIK'!I14-'27._TIK_önként'!I14</f>
        <v>0</v>
      </c>
      <c r="J14" s="422">
        <f>'7.TIK'!J14-'27._TIK_önként'!J14</f>
        <v>0</v>
      </c>
      <c r="K14" s="422">
        <f>'7.TIK'!K14-'27._TIK_önként'!K14</f>
        <v>0</v>
      </c>
      <c r="L14" s="422">
        <f>'7.TIK'!L14-'27._TIK_önként'!L14</f>
        <v>0</v>
      </c>
    </row>
    <row r="15" spans="1:16" s="30" customFormat="1" ht="12.2" customHeight="1" x14ac:dyDescent="0.2">
      <c r="A15" s="1419" t="s">
        <v>89</v>
      </c>
      <c r="B15" s="461" t="s">
        <v>145</v>
      </c>
      <c r="C15" s="462">
        <f>'7.TIK'!C15-'27._TIK_önként'!C15</f>
        <v>0</v>
      </c>
      <c r="D15" s="472">
        <f>'7.TIK'!D15-'27._TIK_önként'!D15</f>
        <v>0</v>
      </c>
      <c r="E15" s="101">
        <f>'7.TIK'!E15-'27._TIK_önként'!E15</f>
        <v>0</v>
      </c>
      <c r="F15" s="101">
        <f>'7.TIK'!F15-'27._TIK_önként'!F15</f>
        <v>0</v>
      </c>
      <c r="G15" s="101">
        <f>'7.TIK'!G15-'27._TIK_önként'!G15</f>
        <v>0</v>
      </c>
      <c r="H15" s="721">
        <f t="shared" si="1"/>
        <v>0</v>
      </c>
      <c r="I15" s="1515">
        <f>'7.TIK'!I15-'27._TIK_önként'!I15</f>
        <v>0</v>
      </c>
      <c r="J15" s="422">
        <f>'7.TIK'!J15-'27._TIK_önként'!J15</f>
        <v>0</v>
      </c>
      <c r="K15" s="422">
        <f>'7.TIK'!K15-'27._TIK_önként'!K15</f>
        <v>0</v>
      </c>
      <c r="L15" s="422" t="e">
        <f>'7.TIK'!L15-'27._TIK_önként'!L15</f>
        <v>#DIV/0!</v>
      </c>
    </row>
    <row r="16" spans="1:16" s="30" customFormat="1" ht="12.2" customHeight="1" x14ac:dyDescent="0.2">
      <c r="A16" s="1419" t="s">
        <v>146</v>
      </c>
      <c r="B16" s="461" t="s">
        <v>147</v>
      </c>
      <c r="C16" s="462">
        <f>'7.TIK'!C16-'27._TIK_önként'!C16</f>
        <v>194904483</v>
      </c>
      <c r="D16" s="472">
        <f>'7.TIK'!D16-'27._TIK_önként'!D16</f>
        <v>194904483</v>
      </c>
      <c r="E16" s="101">
        <f>'7.TIK'!E16-'27._TIK_önként'!E16</f>
        <v>0</v>
      </c>
      <c r="F16" s="101">
        <f>'7.TIK'!F16-'27._TIK_önként'!F16</f>
        <v>0</v>
      </c>
      <c r="G16" s="101">
        <f>'7.TIK'!G16-'27._TIK_önként'!G16</f>
        <v>0</v>
      </c>
      <c r="H16" s="721">
        <f t="shared" si="1"/>
        <v>0</v>
      </c>
      <c r="I16" s="1515">
        <f>'7.TIK'!I16-'27._TIK_önként'!I16</f>
        <v>0</v>
      </c>
      <c r="J16" s="422">
        <f>'7.TIK'!J16-'27._TIK_önként'!J16</f>
        <v>0</v>
      </c>
      <c r="K16" s="422">
        <f>'7.TIK'!K16-'27._TIK_önként'!K16</f>
        <v>0</v>
      </c>
      <c r="L16" s="422">
        <f>'7.TIK'!L16-'27._TIK_önként'!L16</f>
        <v>0</v>
      </c>
    </row>
    <row r="17" spans="1:12" s="30" customFormat="1" ht="12.2" customHeight="1" x14ac:dyDescent="0.2">
      <c r="A17" s="1419" t="s">
        <v>148</v>
      </c>
      <c r="B17" s="461" t="s">
        <v>149</v>
      </c>
      <c r="C17" s="462">
        <f>'7.TIK'!C17-'27._TIK_önként'!C17</f>
        <v>57263713</v>
      </c>
      <c r="D17" s="472">
        <f>'7.TIK'!D17-'27._TIK_önként'!D17</f>
        <v>57263713</v>
      </c>
      <c r="E17" s="101">
        <f>'7.TIK'!E17-'27._TIK_önként'!E17</f>
        <v>0</v>
      </c>
      <c r="F17" s="101">
        <f>'7.TIK'!F17-'27._TIK_önként'!F17</f>
        <v>0</v>
      </c>
      <c r="G17" s="101">
        <f>'7.TIK'!G17-'27._TIK_önként'!G17</f>
        <v>0</v>
      </c>
      <c r="H17" s="721">
        <f t="shared" si="1"/>
        <v>0</v>
      </c>
      <c r="I17" s="1515">
        <f>'7.TIK'!I17-'27._TIK_önként'!I17</f>
        <v>0</v>
      </c>
      <c r="J17" s="422">
        <f>'7.TIK'!J17-'27._TIK_önként'!J17</f>
        <v>0</v>
      </c>
      <c r="K17" s="422">
        <f>'7.TIK'!K17-'27._TIK_önként'!K17</f>
        <v>0</v>
      </c>
      <c r="L17" s="422">
        <f>'7.TIK'!L17-'27._TIK_önként'!L17</f>
        <v>0</v>
      </c>
    </row>
    <row r="18" spans="1:12" s="30" customFormat="1" ht="12.2" customHeight="1" x14ac:dyDescent="0.2">
      <c r="A18" s="1419" t="s">
        <v>150</v>
      </c>
      <c r="B18" s="59" t="s">
        <v>151</v>
      </c>
      <c r="C18" s="462">
        <f>'7.TIK'!C18-'27._TIK_önként'!C18</f>
        <v>0</v>
      </c>
      <c r="D18" s="472">
        <f>'7.TIK'!D18-'27._TIK_önként'!D18</f>
        <v>0</v>
      </c>
      <c r="E18" s="101">
        <f>'7.TIK'!E18-'27._TIK_önként'!E18</f>
        <v>0</v>
      </c>
      <c r="F18" s="101">
        <f>'7.TIK'!F18-'27._TIK_önként'!F18</f>
        <v>0</v>
      </c>
      <c r="G18" s="101">
        <f>'7.TIK'!G18-'27._TIK_önként'!G18</f>
        <v>0</v>
      </c>
      <c r="H18" s="721">
        <f t="shared" si="1"/>
        <v>0</v>
      </c>
      <c r="I18" s="1515">
        <f>'7.TIK'!I18-'27._TIK_önként'!I18</f>
        <v>0</v>
      </c>
      <c r="J18" s="422">
        <f>'7.TIK'!J18-'27._TIK_önként'!J18</f>
        <v>0</v>
      </c>
      <c r="K18" s="422">
        <f>'7.TIK'!K18-'27._TIK_önként'!K18</f>
        <v>0</v>
      </c>
      <c r="L18" s="422" t="e">
        <f>'7.TIK'!L18-'27._TIK_önként'!L18</f>
        <v>#DIV/0!</v>
      </c>
    </row>
    <row r="19" spans="1:12" s="30" customFormat="1" ht="12.2" customHeight="1" x14ac:dyDescent="0.2">
      <c r="A19" s="1419" t="s">
        <v>152</v>
      </c>
      <c r="B19" s="477" t="s">
        <v>301</v>
      </c>
      <c r="C19" s="151">
        <f>'7.TIK'!C19-'27._TIK_önként'!C19</f>
        <v>0</v>
      </c>
      <c r="D19" s="328">
        <f>'7.TIK'!D19-'27._TIK_önként'!D19</f>
        <v>0</v>
      </c>
      <c r="E19" s="106">
        <f>'7.TIK'!E19-'27._TIK_önként'!E19</f>
        <v>0</v>
      </c>
      <c r="F19" s="106">
        <f>'7.TIK'!F19-'27._TIK_önként'!F19</f>
        <v>0</v>
      </c>
      <c r="G19" s="106">
        <f>'7.TIK'!G19-'27._TIK_önként'!G19</f>
        <v>0</v>
      </c>
      <c r="H19" s="722">
        <f t="shared" si="1"/>
        <v>0</v>
      </c>
      <c r="I19" s="1516">
        <f>'7.TIK'!I19-'27._TIK_önként'!I19</f>
        <v>0</v>
      </c>
      <c r="J19" s="423">
        <f>'7.TIK'!J19-'27._TIK_önként'!J19</f>
        <v>0</v>
      </c>
      <c r="K19" s="423">
        <f>'7.TIK'!K19-'27._TIK_önként'!K19</f>
        <v>0</v>
      </c>
      <c r="L19" s="423" t="e">
        <f>'7.TIK'!L19-'27._TIK_önként'!L19</f>
        <v>#DIV/0!</v>
      </c>
    </row>
    <row r="20" spans="1:12" s="61" customFormat="1" ht="12.2" customHeight="1" x14ac:dyDescent="0.2">
      <c r="A20" s="1419" t="s">
        <v>153</v>
      </c>
      <c r="B20" s="461" t="s">
        <v>154</v>
      </c>
      <c r="C20" s="462">
        <f>'7.TIK'!C20-'27._TIK_önként'!C20</f>
        <v>0</v>
      </c>
      <c r="D20" s="472">
        <f>'7.TIK'!D20-'27._TIK_önként'!D20</f>
        <v>0</v>
      </c>
      <c r="E20" s="101">
        <f>'7.TIK'!E20-'27._TIK_önként'!E20</f>
        <v>0</v>
      </c>
      <c r="F20" s="101">
        <f>'7.TIK'!F20-'27._TIK_önként'!F20</f>
        <v>0</v>
      </c>
      <c r="G20" s="101">
        <f>'7.TIK'!G20-'27._TIK_önként'!G20</f>
        <v>0</v>
      </c>
      <c r="H20" s="721">
        <f t="shared" si="1"/>
        <v>0</v>
      </c>
      <c r="I20" s="1515">
        <f>'7.TIK'!I20-'27._TIK_önként'!I20</f>
        <v>0</v>
      </c>
      <c r="J20" s="422">
        <f>'7.TIK'!J20-'27._TIK_önként'!J20</f>
        <v>0</v>
      </c>
      <c r="K20" s="422">
        <f>'7.TIK'!K20-'27._TIK_önként'!K20</f>
        <v>0</v>
      </c>
      <c r="L20" s="422" t="e">
        <f>'7.TIK'!L20-'27._TIK_önként'!L20</f>
        <v>#DIV/0!</v>
      </c>
    </row>
    <row r="21" spans="1:12" s="61" customFormat="1" ht="12.2" customHeight="1" x14ac:dyDescent="0.2">
      <c r="A21" s="1419" t="s">
        <v>155</v>
      </c>
      <c r="B21" s="477" t="s">
        <v>274</v>
      </c>
      <c r="C21" s="464">
        <f>'7.TIK'!C21-'27._TIK_önként'!C21</f>
        <v>0</v>
      </c>
      <c r="D21" s="473">
        <f>'7.TIK'!D21-'27._TIK_önként'!D21</f>
        <v>0</v>
      </c>
      <c r="E21" s="101">
        <f>'7.TIK'!E21-'27._TIK_önként'!E21</f>
        <v>0</v>
      </c>
      <c r="F21" s="101">
        <f>'7.TIK'!F21-'27._TIK_önként'!F21</f>
        <v>0</v>
      </c>
      <c r="G21" s="462">
        <f>'7.TIK'!G21-'27._TIK_önként'!G21</f>
        <v>0</v>
      </c>
      <c r="H21" s="723">
        <f t="shared" si="1"/>
        <v>0</v>
      </c>
      <c r="I21" s="1517">
        <f>'7.TIK'!I21-'27._TIK_önként'!I21</f>
        <v>0</v>
      </c>
      <c r="J21" s="424">
        <f>'7.TIK'!J21-'27._TIK_önként'!J21</f>
        <v>0</v>
      </c>
      <c r="K21" s="424">
        <f>'7.TIK'!K21-'27._TIK_önként'!K21</f>
        <v>0</v>
      </c>
      <c r="L21" s="424" t="e">
        <f>'7.TIK'!L21-'27._TIK_önként'!L21</f>
        <v>#DIV/0!</v>
      </c>
    </row>
    <row r="22" spans="1:12" s="61" customFormat="1" ht="12.2" customHeight="1" thickBot="1" x14ac:dyDescent="0.25">
      <c r="A22" s="1419" t="s">
        <v>275</v>
      </c>
      <c r="B22" s="59" t="s">
        <v>156</v>
      </c>
      <c r="C22" s="464">
        <f>'7.TIK'!C22-'27._TIK_önként'!C22</f>
        <v>0</v>
      </c>
      <c r="D22" s="473">
        <f>'7.TIK'!D22-'27._TIK_önként'!D22</f>
        <v>0</v>
      </c>
      <c r="E22" s="106">
        <f>'7.TIK'!E22-'27._TIK_önként'!E22</f>
        <v>0</v>
      </c>
      <c r="F22" s="106">
        <f>'7.TIK'!F22-'27._TIK_önként'!F22</f>
        <v>0</v>
      </c>
      <c r="G22" s="106">
        <f>'7.TIK'!G22-'27._TIK_önként'!G22</f>
        <v>0</v>
      </c>
      <c r="H22" s="724">
        <f t="shared" si="1"/>
        <v>0</v>
      </c>
      <c r="I22" s="1518">
        <f>'7.TIK'!I22-'27._TIK_önként'!I22</f>
        <v>0</v>
      </c>
      <c r="J22" s="425">
        <f>'7.TIK'!J22-'27._TIK_önként'!J22</f>
        <v>0</v>
      </c>
      <c r="K22" s="425">
        <f>'7.TIK'!K22-'27._TIK_önként'!K22</f>
        <v>0</v>
      </c>
      <c r="L22" s="425" t="e">
        <f>'7.TIK'!L22-'27._TIK_önként'!L22</f>
        <v>#DIV/0!</v>
      </c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L23" si="2">SUM(D24:D26)</f>
        <v>0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55">
        <f t="shared" si="1"/>
        <v>0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 t="e">
        <f t="shared" si="2"/>
        <v>#DIV/0!</v>
      </c>
    </row>
    <row r="24" spans="1:12" s="61" customFormat="1" ht="12.2" customHeight="1" x14ac:dyDescent="0.2">
      <c r="A24" s="1419" t="s">
        <v>93</v>
      </c>
      <c r="B24" s="16" t="s">
        <v>158</v>
      </c>
      <c r="C24" s="462">
        <f>'7.TIK'!C24-'27._TIK_önként'!C24</f>
        <v>0</v>
      </c>
      <c r="D24" s="472">
        <f>'7.TIK'!D24-'27._TIK_önként'!D24</f>
        <v>0</v>
      </c>
      <c r="E24" s="764">
        <f>'7.TIK'!E24-'27._TIK_önként'!E24</f>
        <v>0</v>
      </c>
      <c r="F24" s="764">
        <f>'7.TIK'!F24-'27._TIK_önként'!F24</f>
        <v>0</v>
      </c>
      <c r="G24" s="764">
        <f>'7.TIK'!G24-'27._TIK_önként'!G24</f>
        <v>0</v>
      </c>
      <c r="H24" s="82">
        <f t="shared" si="1"/>
        <v>0</v>
      </c>
      <c r="I24" s="1519">
        <f>'7.TIK'!I24-'27._TIK_önként'!I24</f>
        <v>0</v>
      </c>
      <c r="J24" s="426">
        <f>'7.TIK'!J24-'27._TIK_önként'!J24</f>
        <v>0</v>
      </c>
      <c r="K24" s="426">
        <f>'7.TIK'!K24-'27._TIK_önként'!K24</f>
        <v>0</v>
      </c>
      <c r="L24" s="426" t="e">
        <f>'7.TIK'!L24-'27._TIK_önként'!L24</f>
        <v>#DIV/0!</v>
      </c>
    </row>
    <row r="25" spans="1:12" s="61" customFormat="1" ht="12.2" customHeight="1" x14ac:dyDescent="0.2">
      <c r="A25" s="1419" t="s">
        <v>94</v>
      </c>
      <c r="B25" s="461" t="s">
        <v>159</v>
      </c>
      <c r="C25" s="462">
        <f>'7.TIK'!C25-'27._TIK_önként'!C25</f>
        <v>0</v>
      </c>
      <c r="D25" s="472">
        <f>'7.TIK'!D25-'27._TIK_önként'!D25</f>
        <v>0</v>
      </c>
      <c r="E25" s="101">
        <f>'7.TIK'!E25-'27._TIK_önként'!E25</f>
        <v>0</v>
      </c>
      <c r="F25" s="101">
        <f>'7.TIK'!F25-'27._TIK_önként'!F25</f>
        <v>0</v>
      </c>
      <c r="G25" s="101">
        <f>'7.TIK'!G25-'27._TIK_önként'!G25</f>
        <v>0</v>
      </c>
      <c r="H25" s="721">
        <f t="shared" si="1"/>
        <v>0</v>
      </c>
      <c r="I25" s="1515">
        <f>'7.TIK'!I25-'27._TIK_önként'!I25</f>
        <v>0</v>
      </c>
      <c r="J25" s="422">
        <f>'7.TIK'!J25-'27._TIK_önként'!J25</f>
        <v>0</v>
      </c>
      <c r="K25" s="422">
        <f>'7.TIK'!K25-'27._TIK_önként'!K25</f>
        <v>0</v>
      </c>
      <c r="L25" s="422" t="e">
        <f>'7.TIK'!L25-'27._TIK_önként'!L25</f>
        <v>#DIV/0!</v>
      </c>
    </row>
    <row r="26" spans="1:12" s="61" customFormat="1" ht="12.2" customHeight="1" x14ac:dyDescent="0.2">
      <c r="A26" s="1419" t="s">
        <v>95</v>
      </c>
      <c r="B26" s="461" t="s">
        <v>160</v>
      </c>
      <c r="C26" s="462">
        <f>'7.TIK'!C26-'27._TIK_önként'!C26</f>
        <v>0</v>
      </c>
      <c r="D26" s="472">
        <f>'7.TIK'!D26-'27._TIK_önként'!D26</f>
        <v>0</v>
      </c>
      <c r="E26" s="101">
        <f>'7.TIK'!E26-'27._TIK_önként'!E26</f>
        <v>0</v>
      </c>
      <c r="F26" s="101">
        <f>'7.TIK'!F26-'27._TIK_önként'!F26</f>
        <v>0</v>
      </c>
      <c r="G26" s="101">
        <f>'7.TIK'!G26-'27._TIK_önként'!G26</f>
        <v>0</v>
      </c>
      <c r="H26" s="721">
        <f t="shared" si="1"/>
        <v>0</v>
      </c>
      <c r="I26" s="1515">
        <f>'7.TIK'!I26-'27._TIK_önként'!I26</f>
        <v>0</v>
      </c>
      <c r="J26" s="422">
        <f>'7.TIK'!J26-'27._TIK_önként'!J26</f>
        <v>0</v>
      </c>
      <c r="K26" s="422">
        <f>'7.TIK'!K26-'27._TIK_önként'!K26</f>
        <v>0</v>
      </c>
      <c r="L26" s="422" t="e">
        <f>'7.TIK'!L26-'27._TIK_önként'!L26</f>
        <v>#DIV/0!</v>
      </c>
    </row>
    <row r="27" spans="1:12" s="61" customFormat="1" ht="12.2" customHeight="1" thickBot="1" x14ac:dyDescent="0.25">
      <c r="A27" s="1419" t="s">
        <v>316</v>
      </c>
      <c r="B27" s="466" t="s">
        <v>232</v>
      </c>
      <c r="C27" s="462">
        <f>'7.TIK'!C27-'27._TIK_önként'!C27</f>
        <v>0</v>
      </c>
      <c r="D27" s="472">
        <f>'7.TIK'!D27-'27._TIK_önként'!D27</f>
        <v>0</v>
      </c>
      <c r="E27" s="101">
        <f>'7.TIK'!E27-'27._TIK_önként'!E27</f>
        <v>0</v>
      </c>
      <c r="F27" s="101">
        <f>'7.TIK'!F27-'27._TIK_önként'!F27</f>
        <v>0</v>
      </c>
      <c r="G27" s="101">
        <f>'7.TIK'!G27-'27._TIK_önként'!G27</f>
        <v>0</v>
      </c>
      <c r="H27" s="725">
        <f t="shared" si="1"/>
        <v>0</v>
      </c>
      <c r="I27" s="1520">
        <f>'7.TIK'!I27-'27._TIK_önként'!I27</f>
        <v>0</v>
      </c>
      <c r="J27" s="427">
        <f>'7.TIK'!J27-'27._TIK_önként'!J27</f>
        <v>0</v>
      </c>
      <c r="K27" s="427">
        <f>'7.TIK'!K27-'27._TIK_önként'!K27</f>
        <v>0</v>
      </c>
      <c r="L27" s="427" t="e">
        <f>'7.TIK'!L27-'27._TIK_önként'!L27</f>
        <v>#DIV/0!</v>
      </c>
    </row>
    <row r="28" spans="1:12" s="61" customFormat="1" ht="12.2" customHeight="1" thickBot="1" x14ac:dyDescent="0.25">
      <c r="A28" s="62" t="s">
        <v>14</v>
      </c>
      <c r="B28" s="63" t="s">
        <v>83</v>
      </c>
      <c r="C28" s="166">
        <f>'7.TIK'!C29-'27._TIK_önként'!C28</f>
        <v>0</v>
      </c>
      <c r="D28" s="165">
        <f>'7.TIK'!D29-'27._TIK_önként'!D28</f>
        <v>0</v>
      </c>
      <c r="E28" s="765">
        <f>'7.TIK'!E29-'27._TIK_önként'!E28</f>
        <v>0</v>
      </c>
      <c r="F28" s="765">
        <f>'7.TIK'!F29-'27._TIK_önként'!F28</f>
        <v>0</v>
      </c>
      <c r="G28" s="765">
        <f>'7.TIK'!G29-'27._TIK_önként'!G28</f>
        <v>0</v>
      </c>
      <c r="H28" s="81">
        <f t="shared" si="1"/>
        <v>0</v>
      </c>
      <c r="I28" s="434">
        <f>'7.TIK'!I29-'27._TIK_önként'!I28</f>
        <v>0</v>
      </c>
      <c r="J28" s="428">
        <f>'7.TIK'!J29-'27._TIK_önként'!J28</f>
        <v>0</v>
      </c>
      <c r="K28" s="428">
        <f>'7.TIK'!K29-'27._TIK_önként'!K28</f>
        <v>0</v>
      </c>
      <c r="L28" s="428" t="e">
        <f>'7.TIK'!L29-'27._TIK_önként'!L28</f>
        <v>#DIV/0!</v>
      </c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L29" si="3">+D30+D31</f>
        <v>0</v>
      </c>
      <c r="E29" s="762">
        <f t="shared" si="3"/>
        <v>0</v>
      </c>
      <c r="F29" s="762">
        <f t="shared" si="3"/>
        <v>0</v>
      </c>
      <c r="G29" s="762">
        <f t="shared" si="3"/>
        <v>0</v>
      </c>
      <c r="H29" s="81">
        <f t="shared" si="1"/>
        <v>0</v>
      </c>
      <c r="I29" s="434">
        <f t="shared" si="3"/>
        <v>0</v>
      </c>
      <c r="J29" s="428">
        <f t="shared" si="3"/>
        <v>0</v>
      </c>
      <c r="K29" s="428">
        <f t="shared" si="3"/>
        <v>0</v>
      </c>
      <c r="L29" s="428" t="e">
        <f t="shared" si="3"/>
        <v>#DIV/0!</v>
      </c>
    </row>
    <row r="30" spans="1:12" s="61" customFormat="1" ht="12.2" customHeight="1" x14ac:dyDescent="0.2">
      <c r="A30" s="65" t="s">
        <v>99</v>
      </c>
      <c r="B30" s="66" t="s">
        <v>159</v>
      </c>
      <c r="C30" s="156">
        <f>'7.TIK'!C30-'27._TIK_önként'!C30</f>
        <v>0</v>
      </c>
      <c r="D30" s="329">
        <f>'7.TIK'!D30-'27._TIK_önként'!D30</f>
        <v>0</v>
      </c>
      <c r="E30" s="766">
        <f>'7.TIK'!E30-'27._TIK_önként'!E30</f>
        <v>0</v>
      </c>
      <c r="F30" s="766">
        <f>'7.TIK'!F30-'27._TIK_önként'!F30</f>
        <v>0</v>
      </c>
      <c r="G30" s="766">
        <f>'7.TIK'!G30-'27._TIK_önként'!G30</f>
        <v>0</v>
      </c>
      <c r="H30" s="726">
        <f t="shared" si="1"/>
        <v>0</v>
      </c>
      <c r="I30" s="1521">
        <f>'7.TIK'!I30-'27._TIK_önként'!I30</f>
        <v>0</v>
      </c>
      <c r="J30" s="429">
        <f>'7.TIK'!J30-'27._TIK_önként'!J30</f>
        <v>0</v>
      </c>
      <c r="K30" s="429">
        <f>'7.TIK'!K30-'27._TIK_önként'!K30</f>
        <v>0</v>
      </c>
      <c r="L30" s="429" t="e">
        <f>'7.TIK'!L30-'27._TIK_önként'!L30</f>
        <v>#DIV/0!</v>
      </c>
    </row>
    <row r="31" spans="1:12" s="61" customFormat="1" ht="12.2" customHeight="1" x14ac:dyDescent="0.2">
      <c r="A31" s="65" t="s">
        <v>100</v>
      </c>
      <c r="B31" s="467" t="s">
        <v>162</v>
      </c>
      <c r="C31" s="148">
        <f>'7.TIK'!C31-'27._TIK_önként'!C31</f>
        <v>0</v>
      </c>
      <c r="D31" s="338">
        <f>'7.TIK'!D31-'27._TIK_önként'!D31</f>
        <v>0</v>
      </c>
      <c r="E31" s="129">
        <f>'7.TIK'!E31-'27._TIK_önként'!E31</f>
        <v>0</v>
      </c>
      <c r="F31" s="129">
        <f>'7.TIK'!F31-'27._TIK_önként'!F31</f>
        <v>0</v>
      </c>
      <c r="G31" s="471">
        <f>'7.TIK'!G31-'27._TIK_önként'!G31</f>
        <v>0</v>
      </c>
      <c r="H31" s="714">
        <f t="shared" si="1"/>
        <v>0</v>
      </c>
      <c r="I31" s="1522">
        <f>'7.TIK'!I31-'27._TIK_önként'!I31</f>
        <v>0</v>
      </c>
      <c r="J31" s="430">
        <f>'7.TIK'!J31-'27._TIK_önként'!J31</f>
        <v>0</v>
      </c>
      <c r="K31" s="430">
        <f>'7.TIK'!K31-'27._TIK_önként'!K31</f>
        <v>0</v>
      </c>
      <c r="L31" s="430" t="e">
        <f>'7.TIK'!L31-'27._TIK_önként'!L31</f>
        <v>#DIV/0!</v>
      </c>
    </row>
    <row r="32" spans="1:12" s="61" customFormat="1" ht="12.2" customHeight="1" thickBot="1" x14ac:dyDescent="0.25">
      <c r="A32" s="1419" t="s">
        <v>280</v>
      </c>
      <c r="B32" s="123" t="s">
        <v>164</v>
      </c>
      <c r="C32" s="109">
        <f>'7.TIK'!C32-'27._TIK_önként'!C32</f>
        <v>0</v>
      </c>
      <c r="D32" s="330">
        <f>'7.TIK'!D32-'27._TIK_önként'!D32</f>
        <v>0</v>
      </c>
      <c r="E32" s="767">
        <f>'7.TIK'!E32-'27._TIK_önként'!E32</f>
        <v>0</v>
      </c>
      <c r="F32" s="767">
        <f>'7.TIK'!F32-'27._TIK_önként'!F32</f>
        <v>0</v>
      </c>
      <c r="G32" s="767">
        <f>'7.TIK'!G32-'27._TIK_önként'!G32</f>
        <v>0</v>
      </c>
      <c r="H32" s="727">
        <f t="shared" si="1"/>
        <v>0</v>
      </c>
      <c r="I32" s="1523">
        <f>'7.TIK'!I32-'27._TIK_önként'!I32</f>
        <v>0</v>
      </c>
      <c r="J32" s="431">
        <f>'7.TIK'!J32-'27._TIK_önként'!J32</f>
        <v>0</v>
      </c>
      <c r="K32" s="431">
        <f>'7.TIK'!K32-'27._TIK_önként'!K32</f>
        <v>0</v>
      </c>
      <c r="L32" s="431" t="e">
        <f>'7.TIK'!L32-'27._TIK_önként'!L32</f>
        <v>#DIV/0!</v>
      </c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L33" si="4">+D34+D35+D36</f>
        <v>0</v>
      </c>
      <c r="E33" s="762">
        <f t="shared" si="4"/>
        <v>0</v>
      </c>
      <c r="F33" s="762">
        <f t="shared" si="4"/>
        <v>0</v>
      </c>
      <c r="G33" s="762">
        <f t="shared" si="4"/>
        <v>0</v>
      </c>
      <c r="H33" s="81">
        <f t="shared" si="1"/>
        <v>0</v>
      </c>
      <c r="I33" s="434">
        <f t="shared" si="4"/>
        <v>0</v>
      </c>
      <c r="J33" s="428">
        <f t="shared" si="4"/>
        <v>0</v>
      </c>
      <c r="K33" s="428">
        <f t="shared" si="4"/>
        <v>0</v>
      </c>
      <c r="L33" s="428" t="e">
        <f t="shared" si="4"/>
        <v>#DIV/0!</v>
      </c>
    </row>
    <row r="34" spans="1:12" s="61" customFormat="1" ht="12.2" customHeight="1" x14ac:dyDescent="0.2">
      <c r="A34" s="65" t="s">
        <v>88</v>
      </c>
      <c r="B34" s="66" t="s">
        <v>166</v>
      </c>
      <c r="C34" s="156">
        <f>'7.TIK'!C34-'27._TIK_önként'!C34</f>
        <v>0</v>
      </c>
      <c r="D34" s="329">
        <f>'7.TIK'!D34-'27._TIK_önként'!D34</f>
        <v>0</v>
      </c>
      <c r="E34" s="766">
        <f>'7.TIK'!E34-'27._TIK_önként'!E34</f>
        <v>0</v>
      </c>
      <c r="F34" s="766">
        <f>'7.TIK'!F34-'27._TIK_önként'!F34</f>
        <v>0</v>
      </c>
      <c r="G34" s="766">
        <f>'7.TIK'!G34-'27._TIK_önként'!G34</f>
        <v>0</v>
      </c>
      <c r="H34" s="726">
        <f t="shared" si="1"/>
        <v>0</v>
      </c>
      <c r="I34" s="1521">
        <f>'7.TIK'!I34-'27._TIK_önként'!I34</f>
        <v>0</v>
      </c>
      <c r="J34" s="429">
        <f>'7.TIK'!J34-'27._TIK_önként'!J34</f>
        <v>0</v>
      </c>
      <c r="K34" s="429">
        <f>'7.TIK'!K34-'27._TIK_önként'!K34</f>
        <v>0</v>
      </c>
      <c r="L34" s="429" t="e">
        <f>'7.TIK'!L34-'27._TIK_önként'!L34</f>
        <v>#DIV/0!</v>
      </c>
    </row>
    <row r="35" spans="1:12" s="61" customFormat="1" ht="12.2" customHeight="1" x14ac:dyDescent="0.2">
      <c r="A35" s="65" t="s">
        <v>101</v>
      </c>
      <c r="B35" s="467" t="s">
        <v>167</v>
      </c>
      <c r="C35" s="148">
        <f>'7.TIK'!C35-'27._TIK_önként'!C35</f>
        <v>0</v>
      </c>
      <c r="D35" s="338">
        <f>'7.TIK'!D35-'27._TIK_önként'!D35</f>
        <v>0</v>
      </c>
      <c r="E35" s="129">
        <f>'7.TIK'!E35-'27._TIK_önként'!E35</f>
        <v>0</v>
      </c>
      <c r="F35" s="129">
        <f>'7.TIK'!F35-'27._TIK_önként'!F35</f>
        <v>0</v>
      </c>
      <c r="G35" s="471">
        <f>'7.TIK'!G35-'27._TIK_önként'!G35</f>
        <v>0</v>
      </c>
      <c r="H35" s="714">
        <f t="shared" si="1"/>
        <v>0</v>
      </c>
      <c r="I35" s="1522">
        <f>'7.TIK'!I35-'27._TIK_önként'!I35</f>
        <v>0</v>
      </c>
      <c r="J35" s="430">
        <f>'7.TIK'!J35-'27._TIK_önként'!J35</f>
        <v>0</v>
      </c>
      <c r="K35" s="430">
        <f>'7.TIK'!K35-'27._TIK_önként'!K35</f>
        <v>0</v>
      </c>
      <c r="L35" s="430" t="e">
        <f>'7.TIK'!L35-'27._TIK_önként'!L35</f>
        <v>#DIV/0!</v>
      </c>
    </row>
    <row r="36" spans="1:12" s="61" customFormat="1" ht="12.2" customHeight="1" thickBot="1" x14ac:dyDescent="0.25">
      <c r="A36" s="1419" t="s">
        <v>102</v>
      </c>
      <c r="B36" s="69" t="s">
        <v>168</v>
      </c>
      <c r="C36" s="109">
        <f>'7.TIK'!C36-'27._TIK_önként'!C36</f>
        <v>0</v>
      </c>
      <c r="D36" s="330">
        <f>'7.TIK'!D36-'27._TIK_önként'!D36</f>
        <v>0</v>
      </c>
      <c r="E36" s="767">
        <f>'7.TIK'!E36-'27._TIK_önként'!E36</f>
        <v>0</v>
      </c>
      <c r="F36" s="767">
        <f>'7.TIK'!F36-'27._TIK_önként'!F36</f>
        <v>0</v>
      </c>
      <c r="G36" s="767">
        <f>'7.TIK'!G36-'27._TIK_önként'!G36</f>
        <v>0</v>
      </c>
      <c r="H36" s="728">
        <f t="shared" si="1"/>
        <v>0</v>
      </c>
      <c r="I36" s="1524">
        <f>'7.TIK'!I36-'27._TIK_önként'!I36</f>
        <v>0</v>
      </c>
      <c r="J36" s="432">
        <f>'7.TIK'!J36-'27._TIK_önként'!J36</f>
        <v>0</v>
      </c>
      <c r="K36" s="432">
        <f>'7.TIK'!K36-'27._TIK_önként'!K36</f>
        <v>0</v>
      </c>
      <c r="L36" s="432" t="e">
        <f>'7.TIK'!L36-'27._TIK_önként'!L36</f>
        <v>#DIV/0!</v>
      </c>
    </row>
    <row r="37" spans="1:12" s="30" customFormat="1" ht="12.2" customHeight="1" thickBot="1" x14ac:dyDescent="0.25">
      <c r="A37" s="62" t="s">
        <v>17</v>
      </c>
      <c r="B37" s="63" t="s">
        <v>169</v>
      </c>
      <c r="C37" s="166">
        <f>'7.TIK'!C37-'27._TIK_önként'!C37</f>
        <v>0</v>
      </c>
      <c r="D37" s="165">
        <f>'7.TIK'!D37-'27._TIK_önként'!D37</f>
        <v>0</v>
      </c>
      <c r="E37" s="765">
        <f>'7.TIK'!E37-'27._TIK_önként'!E37</f>
        <v>0</v>
      </c>
      <c r="F37" s="765">
        <f>'7.TIK'!F37-'27._TIK_önként'!F37</f>
        <v>0</v>
      </c>
      <c r="G37" s="765">
        <f>'7.TIK'!G37-'27._TIK_önként'!G37</f>
        <v>0</v>
      </c>
      <c r="H37" s="81">
        <f t="shared" si="1"/>
        <v>0</v>
      </c>
      <c r="I37" s="434">
        <f>'7.TIK'!I37-'27._TIK_önként'!I37</f>
        <v>0</v>
      </c>
      <c r="J37" s="428">
        <f>'7.TIK'!J37-'27._TIK_önként'!J37</f>
        <v>0</v>
      </c>
      <c r="K37" s="428">
        <f>'7.TIK'!K37-'27._TIK_önként'!K37</f>
        <v>0</v>
      </c>
      <c r="L37" s="428" t="e">
        <f>'7.TIK'!L37-'27._TIK_önként'!L37</f>
        <v>#DIV/0!</v>
      </c>
    </row>
    <row r="38" spans="1:12" s="30" customFormat="1" ht="12.2" customHeight="1" thickBot="1" x14ac:dyDescent="0.25">
      <c r="A38" s="1420" t="s">
        <v>103</v>
      </c>
      <c r="B38" s="468" t="s">
        <v>164</v>
      </c>
      <c r="C38" s="166">
        <f>'7.TIK'!C38-'27._TIK_önként'!C38</f>
        <v>0</v>
      </c>
      <c r="D38" s="165">
        <f>'7.TIK'!D38-'27._TIK_önként'!D38</f>
        <v>0</v>
      </c>
      <c r="E38" s="768">
        <f>'7.TIK'!E38-'27._TIK_önként'!E38</f>
        <v>0</v>
      </c>
      <c r="F38" s="768">
        <f>'7.TIK'!F38-'27._TIK_önként'!F38</f>
        <v>0</v>
      </c>
      <c r="G38" s="768">
        <f>'7.TIK'!G38-'27._TIK_önként'!G38</f>
        <v>0</v>
      </c>
      <c r="H38" s="729">
        <f t="shared" si="1"/>
        <v>0</v>
      </c>
      <c r="I38" s="433">
        <f>'7.TIK'!I38-'27._TIK_önként'!I38</f>
        <v>0</v>
      </c>
      <c r="J38" s="433">
        <f>'7.TIK'!J38-'27._TIK_önként'!J38</f>
        <v>0</v>
      </c>
      <c r="K38" s="433">
        <f>'7.TIK'!K38-'27._TIK_önként'!K38</f>
        <v>0</v>
      </c>
      <c r="L38" s="433" t="e">
        <f>'7.TIK'!L38-'27._TIK_önként'!L38</f>
        <v>#DIV/0!</v>
      </c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'7.TIK'!C39-'27._TIK_önként'!C39</f>
        <v>0</v>
      </c>
      <c r="D39" s="165">
        <f>'7.TIK'!D39-'27._TIK_önként'!D39</f>
        <v>0</v>
      </c>
      <c r="E39" s="765">
        <f>'7.TIK'!E39-'27._TIK_önként'!E39</f>
        <v>0</v>
      </c>
      <c r="F39" s="765">
        <f>'7.TIK'!F39-'27._TIK_önként'!F39</f>
        <v>0</v>
      </c>
      <c r="G39" s="765">
        <f>'7.TIK'!G39-'27._TIK_önként'!G39</f>
        <v>0</v>
      </c>
      <c r="H39" s="81">
        <f t="shared" si="1"/>
        <v>0</v>
      </c>
      <c r="I39" s="434">
        <f>'7.TIK'!I39-'27._TIK_önként'!I39</f>
        <v>0</v>
      </c>
      <c r="J39" s="434">
        <f>'7.TIK'!J39-'27._TIK_önként'!J39</f>
        <v>0</v>
      </c>
      <c r="K39" s="434">
        <f>'7.TIK'!K39-'27._TIK_önként'!K39</f>
        <v>0</v>
      </c>
      <c r="L39" s="434" t="e">
        <f>'7.TIK'!L39-'27._TIK_önként'!L39</f>
        <v>#DIV/0!</v>
      </c>
    </row>
    <row r="40" spans="1:12" s="30" customFormat="1" ht="12.2" customHeight="1" x14ac:dyDescent="0.2">
      <c r="A40" s="11" t="s">
        <v>106</v>
      </c>
      <c r="B40" s="115" t="s">
        <v>211</v>
      </c>
      <c r="C40" s="167">
        <f>'7.TIK'!C40-'27._TIK_önként'!C40</f>
        <v>0</v>
      </c>
      <c r="D40" s="339">
        <f>'7.TIK'!D40-'27._TIK_önként'!D40</f>
        <v>0</v>
      </c>
      <c r="E40" s="769">
        <f>'7.TIK'!E40-'27._TIK_önként'!E40</f>
        <v>0</v>
      </c>
      <c r="F40" s="769">
        <f>'7.TIK'!F40-'27._TIK_önként'!F40</f>
        <v>0</v>
      </c>
      <c r="G40" s="769">
        <f>'7.TIK'!G40-'27._TIK_önként'!G40</f>
        <v>0</v>
      </c>
      <c r="H40" s="730">
        <f t="shared" si="1"/>
        <v>0</v>
      </c>
      <c r="I40" s="1525">
        <f>'7.TIK'!I40-'27._TIK_önként'!I40</f>
        <v>0</v>
      </c>
      <c r="J40" s="435">
        <f>'7.TIK'!J40-'27._TIK_önként'!J40</f>
        <v>0</v>
      </c>
      <c r="K40" s="435">
        <f>'7.TIK'!K40-'27._TIK_önként'!K40</f>
        <v>0</v>
      </c>
      <c r="L40" s="435" t="e">
        <f>'7.TIK'!L40-'27._TIK_önként'!L40</f>
        <v>#DIV/0!</v>
      </c>
    </row>
    <row r="41" spans="1:12" s="30" customFormat="1" ht="12.2" customHeight="1" x14ac:dyDescent="0.2">
      <c r="A41" s="1355" t="s">
        <v>107</v>
      </c>
      <c r="B41" s="478" t="s">
        <v>212</v>
      </c>
      <c r="C41" s="469">
        <f>'7.TIK'!C41-'27._TIK_önként'!C41</f>
        <v>0</v>
      </c>
      <c r="D41" s="474">
        <f>'7.TIK'!D41-'27._TIK_önként'!D41</f>
        <v>0</v>
      </c>
      <c r="E41" s="783">
        <f>'7.TIK'!E41-'27._TIK_önként'!E41</f>
        <v>0</v>
      </c>
      <c r="F41" s="770">
        <f>'7.TIK'!F41-'27._TIK_önként'!F41</f>
        <v>0</v>
      </c>
      <c r="G41" s="770">
        <f>'7.TIK'!G41-'27._TIK_önként'!G41</f>
        <v>0</v>
      </c>
      <c r="H41" s="731">
        <f t="shared" si="1"/>
        <v>0</v>
      </c>
      <c r="I41" s="1526">
        <f>'7.TIK'!I41-'27._TIK_önként'!I41</f>
        <v>0</v>
      </c>
      <c r="J41" s="436">
        <f>'7.TIK'!J41-'27._TIK_önként'!J41</f>
        <v>0</v>
      </c>
      <c r="K41" s="436">
        <f>'7.TIK'!K41-'27._TIK_önként'!K41</f>
        <v>0</v>
      </c>
      <c r="L41" s="436" t="e">
        <f>'7.TIK'!L41-'27._TIK_önként'!L41</f>
        <v>#DIV/0!</v>
      </c>
    </row>
    <row r="42" spans="1:12" s="30" customFormat="1" ht="12.2" customHeight="1" thickBot="1" x14ac:dyDescent="0.25">
      <c r="A42" s="1355" t="s">
        <v>322</v>
      </c>
      <c r="B42" s="124" t="s">
        <v>164</v>
      </c>
      <c r="C42" s="169">
        <f>'7.TIK'!C42-'27._TIK_önként'!C42</f>
        <v>0</v>
      </c>
      <c r="D42" s="168">
        <f>'7.TIK'!D42-'27._TIK_önként'!D42</f>
        <v>0</v>
      </c>
      <c r="E42" s="771">
        <f>'7.TIK'!E42-'27._TIK_önként'!E42</f>
        <v>0</v>
      </c>
      <c r="F42" s="771">
        <f>'7.TIK'!F42-'27._TIK_önként'!F42</f>
        <v>0</v>
      </c>
      <c r="G42" s="771">
        <f>'7.TIK'!G42-'27._TIK_önként'!G42</f>
        <v>0</v>
      </c>
      <c r="H42" s="732">
        <f t="shared" si="1"/>
        <v>0</v>
      </c>
      <c r="I42" s="437">
        <f>'7.TIK'!I42-'27._TIK_önként'!I42</f>
        <v>0</v>
      </c>
      <c r="J42" s="437">
        <f>'7.TIK'!J42-'27._TIK_önként'!J42</f>
        <v>0</v>
      </c>
      <c r="K42" s="437">
        <f>'7.TIK'!K42-'27._TIK_önként'!K42</f>
        <v>0</v>
      </c>
      <c r="L42" s="437" t="e">
        <f>'7.TIK'!L42-'27._TIK_önként'!L42</f>
        <v>#DIV/0!</v>
      </c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282109698</v>
      </c>
      <c r="D43" s="163">
        <f t="shared" ref="D43:L43" si="5">+D11+D23+D28+D29+D33+D37+D39</f>
        <v>282109698</v>
      </c>
      <c r="E43" s="762">
        <f t="shared" si="5"/>
        <v>0</v>
      </c>
      <c r="F43" s="762">
        <f t="shared" si="5"/>
        <v>0</v>
      </c>
      <c r="G43" s="762">
        <f t="shared" si="5"/>
        <v>0</v>
      </c>
      <c r="H43" s="81">
        <f t="shared" si="1"/>
        <v>0</v>
      </c>
      <c r="I43" s="434">
        <f t="shared" si="5"/>
        <v>0</v>
      </c>
      <c r="J43" s="434">
        <f t="shared" si="5"/>
        <v>0</v>
      </c>
      <c r="K43" s="434">
        <f t="shared" si="5"/>
        <v>0</v>
      </c>
      <c r="L43" s="434" t="e">
        <f t="shared" si="5"/>
        <v>#DIV/0!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1023654050</v>
      </c>
      <c r="D44" s="163">
        <f t="shared" ref="D44:L44" si="6">SUM(D45:D48)</f>
        <v>1069259932</v>
      </c>
      <c r="E44" s="762">
        <f t="shared" si="6"/>
        <v>0</v>
      </c>
      <c r="F44" s="762">
        <f t="shared" si="6"/>
        <v>0</v>
      </c>
      <c r="G44" s="762">
        <f t="shared" si="6"/>
        <v>0</v>
      </c>
      <c r="H44" s="81">
        <f t="shared" si="1"/>
        <v>45605882</v>
      </c>
      <c r="I44" s="434">
        <f t="shared" si="6"/>
        <v>0</v>
      </c>
      <c r="J44" s="434">
        <f t="shared" si="6"/>
        <v>0</v>
      </c>
      <c r="K44" s="434">
        <f t="shared" si="6"/>
        <v>0</v>
      </c>
      <c r="L44" s="434" t="e">
        <f t="shared" si="6"/>
        <v>#DIV/0!</v>
      </c>
    </row>
    <row r="45" spans="1:12" s="30" customFormat="1" ht="12.2" customHeight="1" x14ac:dyDescent="0.2">
      <c r="A45" s="65" t="s">
        <v>170</v>
      </c>
      <c r="B45" s="66" t="s">
        <v>130</v>
      </c>
      <c r="C45" s="156">
        <f>'7.TIK'!C45-'27._TIK_önként'!C45</f>
        <v>0</v>
      </c>
      <c r="D45" s="329">
        <f>'7.TIK'!D45-'27._TIK_önként'!D45</f>
        <v>4281882</v>
      </c>
      <c r="E45" s="766">
        <f>'7.TIK'!E45-'27._TIK_önként'!E45</f>
        <v>0</v>
      </c>
      <c r="F45" s="766">
        <f>'7.TIK'!F45-'27._TIK_önként'!F45</f>
        <v>0</v>
      </c>
      <c r="G45" s="766">
        <f>'7.TIK'!G45-'27._TIK_önként'!G45</f>
        <v>0</v>
      </c>
      <c r="H45" s="726">
        <f t="shared" si="1"/>
        <v>4281882</v>
      </c>
      <c r="I45" s="1521">
        <f>'7.TIK'!I45-'27._TIK_önként'!I45</f>
        <v>0</v>
      </c>
      <c r="J45" s="429">
        <f>'7.TIK'!J45-'27._TIK_önként'!J45</f>
        <v>0</v>
      </c>
      <c r="K45" s="429">
        <f>'7.TIK'!K45-'27._TIK_önként'!K45</f>
        <v>0</v>
      </c>
      <c r="L45" s="429">
        <f>'7.TIK'!L45-'27._TIK_önként'!L45</f>
        <v>0</v>
      </c>
    </row>
    <row r="46" spans="1:12" s="30" customFormat="1" ht="12.2" customHeight="1" x14ac:dyDescent="0.2">
      <c r="A46" s="78" t="s">
        <v>171</v>
      </c>
      <c r="B46" s="66" t="s">
        <v>185</v>
      </c>
      <c r="C46" s="148">
        <f>'7.TIK'!C46-'27._TIK_önként'!C46</f>
        <v>0</v>
      </c>
      <c r="D46" s="338">
        <f>'7.TIK'!D46-'27._TIK_önként'!D46</f>
        <v>0</v>
      </c>
      <c r="E46" s="107">
        <f>'7.TIK'!E46-'27._TIK_önként'!E46</f>
        <v>0</v>
      </c>
      <c r="F46" s="107">
        <f>'7.TIK'!F46-'27._TIK_önként'!F46</f>
        <v>0</v>
      </c>
      <c r="G46" s="107">
        <f>'7.TIK'!G46-'27._TIK_önként'!G46</f>
        <v>0</v>
      </c>
      <c r="H46" s="733">
        <f t="shared" si="1"/>
        <v>0</v>
      </c>
      <c r="I46" s="1527">
        <f>'7.TIK'!I46-'27._TIK_önként'!I46</f>
        <v>0</v>
      </c>
      <c r="J46" s="438">
        <f>'7.TIK'!J46-'27._TIK_önként'!J46</f>
        <v>0</v>
      </c>
      <c r="K46" s="438">
        <f>'7.TIK'!K46-'27._TIK_önként'!K46</f>
        <v>0</v>
      </c>
      <c r="L46" s="438" t="e">
        <f>'7.TIK'!L46-'27._TIK_önként'!L46</f>
        <v>#DIV/0!</v>
      </c>
    </row>
    <row r="47" spans="1:12" s="30" customFormat="1" ht="13.5" customHeight="1" x14ac:dyDescent="0.2">
      <c r="A47" s="1419" t="s">
        <v>172</v>
      </c>
      <c r="B47" s="467" t="s">
        <v>176</v>
      </c>
      <c r="C47" s="471">
        <f>'7.TIK'!C47-'27._TIK_önként'!C47</f>
        <v>994654050</v>
      </c>
      <c r="D47" s="454">
        <f>'7.TIK'!D47-'27._TIK_önként'!D47</f>
        <v>1015462050</v>
      </c>
      <c r="E47" s="129">
        <f>'7.TIK'!E47-'27._TIK_önként'!E47</f>
        <v>0</v>
      </c>
      <c r="F47" s="129">
        <f>'7.TIK'!F47-'27._TIK_önként'!F47</f>
        <v>0</v>
      </c>
      <c r="G47" s="129">
        <f>'7.TIK'!G47-'27._TIK_önként'!G47</f>
        <v>0</v>
      </c>
      <c r="H47" s="714">
        <f t="shared" si="1"/>
        <v>20808000</v>
      </c>
      <c r="I47" s="1522">
        <f>'7.TIK'!I47-'27._TIK_önként'!I47</f>
        <v>0</v>
      </c>
      <c r="J47" s="430">
        <f>'7.TIK'!J47-'27._TIK_önként'!J47</f>
        <v>0</v>
      </c>
      <c r="K47" s="430">
        <f>'7.TIK'!K47-'27._TIK_önként'!K47</f>
        <v>0</v>
      </c>
      <c r="L47" s="430">
        <f>'7.TIK'!L47-'27._TIK_önként'!L47</f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'7.TIK'!C48-'27._TIK_önként'!C48</f>
        <v>29000000</v>
      </c>
      <c r="D48" s="340">
        <f>'7.TIK'!D48-'27._TIK_önként'!D48</f>
        <v>49516000</v>
      </c>
      <c r="E48" s="767">
        <f>'7.TIK'!E48-'27._TIK_önként'!E48</f>
        <v>0</v>
      </c>
      <c r="F48" s="767">
        <f>'7.TIK'!F48-'27._TIK_önként'!F48</f>
        <v>0</v>
      </c>
      <c r="G48" s="767">
        <f>'7.TIK'!G48-'27._TIK_önként'!G48</f>
        <v>0</v>
      </c>
      <c r="H48" s="728">
        <f t="shared" si="1"/>
        <v>20516000</v>
      </c>
      <c r="I48" s="1524">
        <f>'7.TIK'!I48-'27._TIK_önként'!I48</f>
        <v>0</v>
      </c>
      <c r="J48" s="432">
        <f>'7.TIK'!J48-'27._TIK_önként'!J48</f>
        <v>0</v>
      </c>
      <c r="K48" s="432">
        <f>'7.TIK'!K48-'27._TIK_önként'!K48</f>
        <v>0</v>
      </c>
      <c r="L48" s="432">
        <f>'7.TIK'!L48-'27._TIK_önként'!L48</f>
        <v>0</v>
      </c>
    </row>
    <row r="49" spans="1:12" s="739" customFormat="1" ht="12" thickBot="1" x14ac:dyDescent="0.2">
      <c r="A49" s="70" t="s">
        <v>21</v>
      </c>
      <c r="B49" s="736" t="s">
        <v>173</v>
      </c>
      <c r="C49" s="171">
        <f>+C43+C44</f>
        <v>1305763748</v>
      </c>
      <c r="D49" s="170">
        <f t="shared" ref="D49:L49" si="7">+D43+D44</f>
        <v>1351369630</v>
      </c>
      <c r="E49" s="772">
        <f t="shared" si="7"/>
        <v>0</v>
      </c>
      <c r="F49" s="772">
        <f t="shared" si="7"/>
        <v>0</v>
      </c>
      <c r="G49" s="772">
        <f t="shared" si="7"/>
        <v>0</v>
      </c>
      <c r="H49" s="737">
        <f t="shared" si="1"/>
        <v>45605882</v>
      </c>
      <c r="I49" s="738">
        <f t="shared" si="7"/>
        <v>0</v>
      </c>
      <c r="J49" s="738">
        <f t="shared" si="7"/>
        <v>0</v>
      </c>
      <c r="K49" s="738">
        <f t="shared" si="7"/>
        <v>0</v>
      </c>
      <c r="L49" s="738" t="e">
        <f t="shared" si="7"/>
        <v>#DIV/0!</v>
      </c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 t="shared" ref="C52:L52" si="8">C8</f>
        <v>2024. évi eredeti előirányzat a
25/2023. (XII.14.) rendelet szerint</v>
      </c>
      <c r="D52" s="293" t="str">
        <f t="shared" si="8"/>
        <v>Módosított előirányzat a …./2024.  (VI…..)  rendelet szerint</v>
      </c>
      <c r="E52" s="20" t="str">
        <f t="shared" si="8"/>
        <v>Módosított előirányzat a …./2024. (IX…..)  rendelet szerint</v>
      </c>
      <c r="F52" s="20" t="str">
        <f t="shared" si="8"/>
        <v>Módosított előirányzat a .../2024. (XII…...)  rendelet szerint</v>
      </c>
      <c r="G52" s="20" t="str">
        <f t="shared" si="8"/>
        <v>Módosított előirányzat a …../2024. (II…..)  rendelet szerint</v>
      </c>
      <c r="H52" s="39" t="str">
        <f t="shared" si="8"/>
        <v>Változás a 25/2023. (XII.14.) rendelethez képest</v>
      </c>
      <c r="I52" s="293" t="str">
        <f t="shared" si="8"/>
        <v>2024. évi teljesítés              2024.06.30-ig</v>
      </c>
      <c r="J52" s="20" t="str">
        <f t="shared" si="8"/>
        <v>2024. évi teljesítés              2024.09.30-ig</v>
      </c>
      <c r="K52" s="20" t="str">
        <f t="shared" si="8"/>
        <v>2024. évi teljesítés              2024.12.31-ig</v>
      </c>
      <c r="L52" s="20" t="str">
        <f t="shared" si="8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>
        <f>SUM(C54:C59)-C55</f>
        <v>1276763748</v>
      </c>
      <c r="D53" s="163">
        <f t="shared" ref="D53:L53" si="9">SUM(D54:D59)-D55</f>
        <v>1301853630</v>
      </c>
      <c r="E53" s="762">
        <f t="shared" si="9"/>
        <v>0</v>
      </c>
      <c r="F53" s="762">
        <f t="shared" si="9"/>
        <v>0</v>
      </c>
      <c r="G53" s="762">
        <f t="shared" si="9"/>
        <v>0</v>
      </c>
      <c r="H53" s="55">
        <f t="shared" ref="H53:H70" si="10">+D53-C53</f>
        <v>25089882</v>
      </c>
      <c r="I53" s="306">
        <f t="shared" si="9"/>
        <v>0</v>
      </c>
      <c r="J53" s="55">
        <f t="shared" si="9"/>
        <v>0</v>
      </c>
      <c r="K53" s="55">
        <f t="shared" si="9"/>
        <v>0</v>
      </c>
      <c r="L53" s="55" t="e">
        <f t="shared" si="9"/>
        <v>#DIV/0!</v>
      </c>
    </row>
    <row r="54" spans="1:12" x14ac:dyDescent="0.2">
      <c r="A54" s="1419" t="s">
        <v>90</v>
      </c>
      <c r="B54" s="16" t="s">
        <v>68</v>
      </c>
      <c r="C54" s="156">
        <f>'7.TIK'!C55-'27._TIK_önként'!C54</f>
        <v>477061394</v>
      </c>
      <c r="D54" s="329">
        <f>'7.TIK'!D55-'27._TIK_önként'!D54</f>
        <v>486286394</v>
      </c>
      <c r="E54" s="766">
        <f>'7.TIK'!E55-'27._TIK_önként'!E54</f>
        <v>0</v>
      </c>
      <c r="F54" s="766">
        <f>'7.TIK'!F55-'27._TIK_önként'!F54</f>
        <v>0</v>
      </c>
      <c r="G54" s="766">
        <f>'7.TIK'!G55-'27._TIK_önként'!G54</f>
        <v>0</v>
      </c>
      <c r="H54" s="40">
        <f t="shared" si="10"/>
        <v>9225000</v>
      </c>
      <c r="I54" s="310">
        <f>'7.TIK'!I55-'27._TIK_önként'!I54</f>
        <v>0</v>
      </c>
      <c r="J54" s="40">
        <f>'7.TIK'!J55-'27._TIK_önként'!J54</f>
        <v>0</v>
      </c>
      <c r="K54" s="40">
        <f>'7.TIK'!K55-'27._TIK_önként'!K54</f>
        <v>0</v>
      </c>
      <c r="L54" s="40">
        <f>'7.TIK'!L55-'27._TIK_önként'!L54</f>
        <v>0</v>
      </c>
    </row>
    <row r="55" spans="1:12" x14ac:dyDescent="0.2">
      <c r="A55" s="1419" t="s">
        <v>304</v>
      </c>
      <c r="B55" s="466" t="s">
        <v>269</v>
      </c>
      <c r="C55" s="156">
        <f>'7.TIK'!C56-'27._TIK_önként'!C55</f>
        <v>0</v>
      </c>
      <c r="D55" s="329">
        <f>'7.TIK'!D56-'27._TIK_önként'!D55</f>
        <v>0</v>
      </c>
      <c r="E55" s="766">
        <f>'7.TIK'!E56-'27._TIK_önként'!E55</f>
        <v>0</v>
      </c>
      <c r="F55" s="766">
        <f>'7.TIK'!F56-'27._TIK_önként'!F55</f>
        <v>0</v>
      </c>
      <c r="G55" s="766">
        <f>'7.TIK'!G56-'27._TIK_önként'!G55</f>
        <v>0</v>
      </c>
      <c r="H55" s="40">
        <f t="shared" si="10"/>
        <v>0</v>
      </c>
      <c r="I55" s="310">
        <f>'7.TIK'!I56-'27._TIK_önként'!I55</f>
        <v>0</v>
      </c>
      <c r="J55" s="40">
        <f>'7.TIK'!J56-'27._TIK_önként'!J55</f>
        <v>0</v>
      </c>
      <c r="K55" s="40">
        <f>'7.TIK'!K56-'27._TIK_önként'!K55</f>
        <v>0</v>
      </c>
      <c r="L55" s="40" t="e">
        <f>'7.TIK'!L56-'27._TIK_önként'!L55</f>
        <v>#DIV/0!</v>
      </c>
    </row>
    <row r="56" spans="1:12" x14ac:dyDescent="0.2">
      <c r="A56" s="1419" t="s">
        <v>91</v>
      </c>
      <c r="B56" s="461" t="s">
        <v>86</v>
      </c>
      <c r="C56" s="471">
        <f>'7.TIK'!C57-'27._TIK_önként'!C56</f>
        <v>71255574</v>
      </c>
      <c r="D56" s="454">
        <f>'7.TIK'!D57-'27._TIK_önként'!D56</f>
        <v>73838574</v>
      </c>
      <c r="E56" s="129">
        <f>'7.TIK'!E57-'27._TIK_önként'!E56</f>
        <v>0</v>
      </c>
      <c r="F56" s="129">
        <f>'7.TIK'!F57-'27._TIK_önként'!F56</f>
        <v>0</v>
      </c>
      <c r="G56" s="129">
        <f>'7.TIK'!G57-'27._TIK_önként'!G56</f>
        <v>0</v>
      </c>
      <c r="H56" s="455">
        <f t="shared" si="10"/>
        <v>2583000</v>
      </c>
      <c r="I56" s="679">
        <f>'7.TIK'!I57-'27._TIK_önként'!I56</f>
        <v>0</v>
      </c>
      <c r="J56" s="41">
        <f>'7.TIK'!J57-'27._TIK_önként'!J56</f>
        <v>0</v>
      </c>
      <c r="K56" s="41">
        <f>'7.TIK'!K57-'27._TIK_önként'!K56</f>
        <v>0</v>
      </c>
      <c r="L56" s="41">
        <f>'7.TIK'!L57-'27._TIK_önként'!L56</f>
        <v>0</v>
      </c>
    </row>
    <row r="57" spans="1:12" x14ac:dyDescent="0.2">
      <c r="A57" s="1419" t="s">
        <v>92</v>
      </c>
      <c r="B57" s="461" t="s">
        <v>69</v>
      </c>
      <c r="C57" s="471">
        <f>'7.TIK'!C58-'27._TIK_önként'!C57</f>
        <v>728446780</v>
      </c>
      <c r="D57" s="454">
        <f>'7.TIK'!D58-'27._TIK_önként'!D57</f>
        <v>741728662</v>
      </c>
      <c r="E57" s="129">
        <f>'7.TIK'!E58-'27._TIK_önként'!E57</f>
        <v>0</v>
      </c>
      <c r="F57" s="129">
        <f>'7.TIK'!F58-'27._TIK_önként'!F57</f>
        <v>0</v>
      </c>
      <c r="G57" s="129">
        <f>'7.TIK'!G58-'27._TIK_önként'!G57</f>
        <v>0</v>
      </c>
      <c r="H57" s="455">
        <f t="shared" si="10"/>
        <v>13281882</v>
      </c>
      <c r="I57" s="679">
        <f>'7.TIK'!I58-'27._TIK_önként'!I57</f>
        <v>0</v>
      </c>
      <c r="J57" s="41">
        <f>'7.TIK'!J58-'27._TIK_önként'!J57</f>
        <v>0</v>
      </c>
      <c r="K57" s="41">
        <f>'7.TIK'!K58-'27._TIK_önként'!K57</f>
        <v>0</v>
      </c>
      <c r="L57" s="41">
        <f>'7.TIK'!L58-'27._TIK_önként'!L57</f>
        <v>0</v>
      </c>
    </row>
    <row r="58" spans="1:12" x14ac:dyDescent="0.2">
      <c r="A58" s="1419" t="s">
        <v>89</v>
      </c>
      <c r="B58" s="461" t="s">
        <v>80</v>
      </c>
      <c r="C58" s="471">
        <f>'7.TIK'!C59-'27._TIK_önként'!C58</f>
        <v>0</v>
      </c>
      <c r="D58" s="454">
        <f>'7.TIK'!D59-'27._TIK_önként'!D58</f>
        <v>0</v>
      </c>
      <c r="E58" s="129">
        <f>'7.TIK'!E59-'27._TIK_önként'!E58</f>
        <v>0</v>
      </c>
      <c r="F58" s="129">
        <f>'7.TIK'!F59-'27._TIK_önként'!F58</f>
        <v>0</v>
      </c>
      <c r="G58" s="129">
        <f>'7.TIK'!G59-'27._TIK_önként'!G58</f>
        <v>0</v>
      </c>
      <c r="H58" s="455">
        <f t="shared" si="10"/>
        <v>0</v>
      </c>
      <c r="I58" s="679">
        <f>'7.TIK'!I59-'27._TIK_önként'!I58</f>
        <v>0</v>
      </c>
      <c r="J58" s="41">
        <f>'7.TIK'!J59-'27._TIK_önként'!J58</f>
        <v>0</v>
      </c>
      <c r="K58" s="41">
        <f>'7.TIK'!K59-'27._TIK_önként'!K58</f>
        <v>0</v>
      </c>
      <c r="L58" s="41" t="e">
        <f>'7.TIK'!L59-'27._TIK_önként'!L58</f>
        <v>#DIV/0!</v>
      </c>
    </row>
    <row r="59" spans="1:12" x14ac:dyDescent="0.2">
      <c r="A59" s="1419" t="s">
        <v>146</v>
      </c>
      <c r="B59" s="461" t="s">
        <v>87</v>
      </c>
      <c r="C59" s="471">
        <f>'7.TIK'!C60-'27._TIK_önként'!C59</f>
        <v>0</v>
      </c>
      <c r="D59" s="454">
        <f>'7.TIK'!D60-'27._TIK_önként'!D59</f>
        <v>0</v>
      </c>
      <c r="E59" s="129">
        <f>'7.TIK'!E60-'27._TIK_önként'!E59</f>
        <v>0</v>
      </c>
      <c r="F59" s="129">
        <f>'7.TIK'!F60-'27._TIK_önként'!F59</f>
        <v>0</v>
      </c>
      <c r="G59" s="129">
        <f>'7.TIK'!G60-'27._TIK_önként'!G59</f>
        <v>0</v>
      </c>
      <c r="H59" s="455">
        <f t="shared" si="10"/>
        <v>0</v>
      </c>
      <c r="I59" s="679">
        <f>'7.TIK'!I60-'27._TIK_önként'!I59</f>
        <v>0</v>
      </c>
      <c r="J59" s="41">
        <f>'7.TIK'!J60-'27._TIK_önként'!J59</f>
        <v>0</v>
      </c>
      <c r="K59" s="41">
        <f>'7.TIK'!K60-'27._TIK_önként'!K59</f>
        <v>0</v>
      </c>
      <c r="L59" s="41" t="e">
        <f>'7.TIK'!L60-'27._TIK_önként'!L59</f>
        <v>#DIV/0!</v>
      </c>
    </row>
    <row r="60" spans="1:12" x14ac:dyDescent="0.2">
      <c r="A60" s="1419" t="s">
        <v>305</v>
      </c>
      <c r="B60" s="702" t="s">
        <v>234</v>
      </c>
      <c r="C60" s="471">
        <f>'7.TIK'!C61-'27._TIK_önként'!C60</f>
        <v>0</v>
      </c>
      <c r="D60" s="454">
        <f>'7.TIK'!D61-'27._TIK_önként'!D60</f>
        <v>0</v>
      </c>
      <c r="E60" s="129">
        <f>'7.TIK'!E61-'27._TIK_önként'!E60</f>
        <v>0</v>
      </c>
      <c r="F60" s="129">
        <f>'7.TIK'!F61-'27._TIK_önként'!F60</f>
        <v>0</v>
      </c>
      <c r="G60" s="129">
        <f>'7.TIK'!G61-'27._TIK_önként'!G60</f>
        <v>0</v>
      </c>
      <c r="H60" s="455">
        <f t="shared" si="10"/>
        <v>0</v>
      </c>
      <c r="I60" s="679">
        <f>'7.TIK'!I61-'27._TIK_önként'!I60</f>
        <v>0</v>
      </c>
      <c r="J60" s="41">
        <f>'7.TIK'!J61-'27._TIK_önként'!J60</f>
        <v>0</v>
      </c>
      <c r="K60" s="41">
        <f>'7.TIK'!K61-'27._TIK_önként'!K60</f>
        <v>0</v>
      </c>
      <c r="L60" s="41" t="e">
        <f>'7.TIK'!L61-'27._TIK_önként'!L60</f>
        <v>#DIV/0!</v>
      </c>
    </row>
    <row r="61" spans="1:12" ht="13.5" thickBot="1" x14ac:dyDescent="0.25">
      <c r="A61" s="91" t="s">
        <v>306</v>
      </c>
      <c r="B61" s="92" t="s">
        <v>233</v>
      </c>
      <c r="C61" s="109">
        <f>'7.TIK'!C62-'27._TIK_önként'!C61</f>
        <v>0</v>
      </c>
      <c r="D61" s="330">
        <f>'7.TIK'!D62-'27._TIK_önként'!D61</f>
        <v>0</v>
      </c>
      <c r="E61" s="773">
        <f>'7.TIK'!E62-'27._TIK_önként'!E61</f>
        <v>0</v>
      </c>
      <c r="F61" s="773">
        <f>'7.TIK'!F62-'27._TIK_önként'!F61</f>
        <v>0</v>
      </c>
      <c r="G61" s="773">
        <f>'7.TIK'!G62-'27._TIK_önként'!G61</f>
        <v>0</v>
      </c>
      <c r="H61" s="68">
        <f t="shared" si="10"/>
        <v>0</v>
      </c>
      <c r="I61" s="312">
        <f>'7.TIK'!I62-'27._TIK_önként'!I61</f>
        <v>0</v>
      </c>
      <c r="J61" s="68">
        <f>'7.TIK'!J62-'27._TIK_önként'!J61</f>
        <v>0</v>
      </c>
      <c r="K61" s="68">
        <f>'7.TIK'!K62-'27._TIK_önként'!K61</f>
        <v>0</v>
      </c>
      <c r="L61" s="68" t="e">
        <f>'7.TIK'!L62-'27._TIK_önként'!L61</f>
        <v>#DIV/0!</v>
      </c>
    </row>
    <row r="62" spans="1:12" ht="13.5" thickBot="1" x14ac:dyDescent="0.25">
      <c r="A62" s="62" t="s">
        <v>13</v>
      </c>
      <c r="B62" s="63" t="s">
        <v>538</v>
      </c>
      <c r="C62" s="103">
        <f>SUM(C63:C67)</f>
        <v>29000000</v>
      </c>
      <c r="D62" s="163">
        <f t="shared" ref="D62:L62" si="11">SUM(D63:D67)</f>
        <v>49516000</v>
      </c>
      <c r="E62" s="762">
        <f t="shared" si="11"/>
        <v>0</v>
      </c>
      <c r="F62" s="762">
        <f t="shared" si="11"/>
        <v>0</v>
      </c>
      <c r="G62" s="762">
        <f t="shared" si="11"/>
        <v>0</v>
      </c>
      <c r="H62" s="55">
        <f t="shared" si="10"/>
        <v>20516000</v>
      </c>
      <c r="I62" s="306">
        <f t="shared" si="11"/>
        <v>0</v>
      </c>
      <c r="J62" s="55">
        <f t="shared" si="11"/>
        <v>0</v>
      </c>
      <c r="K62" s="55">
        <f t="shared" si="11"/>
        <v>0</v>
      </c>
      <c r="L62" s="55" t="e">
        <f t="shared" si="11"/>
        <v>#DIV/0!</v>
      </c>
    </row>
    <row r="63" spans="1:12" s="38" customFormat="1" x14ac:dyDescent="0.2">
      <c r="A63" s="1419" t="s">
        <v>93</v>
      </c>
      <c r="B63" s="16" t="s">
        <v>118</v>
      </c>
      <c r="C63" s="156">
        <f>'7.TIK'!C64-'27._TIK_önként'!C63</f>
        <v>9000000</v>
      </c>
      <c r="D63" s="329">
        <f>'7.TIK'!D64-'27._TIK_önként'!D63</f>
        <v>24631834</v>
      </c>
      <c r="E63" s="766">
        <f>'7.TIK'!E64-'27._TIK_önként'!E63</f>
        <v>0</v>
      </c>
      <c r="F63" s="766">
        <f>'7.TIK'!F64-'27._TIK_önként'!F63</f>
        <v>0</v>
      </c>
      <c r="G63" s="766">
        <f>'7.TIK'!G64-'27._TIK_önként'!G63</f>
        <v>0</v>
      </c>
      <c r="H63" s="40">
        <f t="shared" si="10"/>
        <v>15631834</v>
      </c>
      <c r="I63" s="310">
        <f>'7.TIK'!I64-'27._TIK_önként'!I63</f>
        <v>0</v>
      </c>
      <c r="J63" s="40">
        <f>'7.TIK'!J64-'27._TIK_önként'!J63</f>
        <v>0</v>
      </c>
      <c r="K63" s="40">
        <f>'7.TIK'!K64-'27._TIK_önként'!K63</f>
        <v>0</v>
      </c>
      <c r="L63" s="40">
        <f>'7.TIK'!L64-'27._TIK_önként'!L63</f>
        <v>0</v>
      </c>
    </row>
    <row r="64" spans="1:12" s="38" customFormat="1" x14ac:dyDescent="0.2">
      <c r="A64" s="1419" t="s">
        <v>315</v>
      </c>
      <c r="B64" s="703" t="s">
        <v>235</v>
      </c>
      <c r="C64" s="156">
        <f>'7.TIK'!C65-'27._TIK_önként'!C64</f>
        <v>0</v>
      </c>
      <c r="D64" s="329">
        <f>'7.TIK'!D65-'27._TIK_önként'!D64</f>
        <v>0</v>
      </c>
      <c r="E64" s="766">
        <f>'7.TIK'!E65-'27._TIK_önként'!E64</f>
        <v>0</v>
      </c>
      <c r="F64" s="766">
        <f>'7.TIK'!F65-'27._TIK_önként'!F64</f>
        <v>0</v>
      </c>
      <c r="G64" s="766">
        <f>'7.TIK'!G65-'27._TIK_önként'!G64</f>
        <v>0</v>
      </c>
      <c r="H64" s="40">
        <f t="shared" si="10"/>
        <v>0</v>
      </c>
      <c r="I64" s="310">
        <f>'7.TIK'!I65-'27._TIK_önként'!I64</f>
        <v>0</v>
      </c>
      <c r="J64" s="40">
        <f>'7.TIK'!J65-'27._TIK_önként'!J64</f>
        <v>0</v>
      </c>
      <c r="K64" s="40">
        <f>'7.TIK'!K65-'27._TIK_önként'!K64</f>
        <v>0</v>
      </c>
      <c r="L64" s="40" t="e">
        <f>'7.TIK'!L65-'27._TIK_önként'!L64</f>
        <v>#DIV/0!</v>
      </c>
    </row>
    <row r="65" spans="1:12" x14ac:dyDescent="0.2">
      <c r="A65" s="1419" t="s">
        <v>94</v>
      </c>
      <c r="B65" s="461" t="s">
        <v>2</v>
      </c>
      <c r="C65" s="156">
        <f>'7.TIK'!C66-'27._TIK_önként'!C65</f>
        <v>20000000</v>
      </c>
      <c r="D65" s="454">
        <f>'7.TIK'!D66-'27._TIK_önként'!D65</f>
        <v>24884166</v>
      </c>
      <c r="E65" s="129">
        <f>'7.TIK'!E66-'27._TIK_önként'!E65</f>
        <v>0</v>
      </c>
      <c r="F65" s="129">
        <f>'7.TIK'!F66-'27._TIK_önként'!F65</f>
        <v>0</v>
      </c>
      <c r="G65" s="129">
        <f>'7.TIK'!G66-'27._TIK_önként'!G65</f>
        <v>0</v>
      </c>
      <c r="H65" s="455">
        <f t="shared" si="10"/>
        <v>4884166</v>
      </c>
      <c r="I65" s="679">
        <f>'7.TIK'!I66-'27._TIK_önként'!I65</f>
        <v>0</v>
      </c>
      <c r="J65" s="41">
        <f>'7.TIK'!J66-'27._TIK_önként'!J65</f>
        <v>0</v>
      </c>
      <c r="K65" s="41">
        <f>'7.TIK'!K66-'27._TIK_önként'!K65</f>
        <v>0</v>
      </c>
      <c r="L65" s="41">
        <f>'7.TIK'!L66-'27._TIK_önként'!L65</f>
        <v>0</v>
      </c>
    </row>
    <row r="66" spans="1:12" x14ac:dyDescent="0.2">
      <c r="A66" s="1419" t="s">
        <v>340</v>
      </c>
      <c r="B66" s="704" t="s">
        <v>236</v>
      </c>
      <c r="C66" s="156">
        <f>'7.TIK'!C67-'27._TIK_önként'!C66</f>
        <v>0</v>
      </c>
      <c r="D66" s="454">
        <f>'7.TIK'!D67-'27._TIK_önként'!D66</f>
        <v>0</v>
      </c>
      <c r="E66" s="129">
        <f>'7.TIK'!E67-'27._TIK_önként'!E66</f>
        <v>0</v>
      </c>
      <c r="F66" s="129">
        <f>'7.TIK'!F67-'27._TIK_önként'!F66</f>
        <v>0</v>
      </c>
      <c r="G66" s="129">
        <f>'7.TIK'!G67-'27._TIK_önként'!G66</f>
        <v>0</v>
      </c>
      <c r="H66" s="455">
        <f t="shared" si="10"/>
        <v>0</v>
      </c>
      <c r="I66" s="679">
        <f>'7.TIK'!I67-'27._TIK_önként'!I66</f>
        <v>0</v>
      </c>
      <c r="J66" s="41">
        <f>'7.TIK'!J67-'27._TIK_önként'!J66</f>
        <v>0</v>
      </c>
      <c r="K66" s="41">
        <f>'7.TIK'!K67-'27._TIK_önként'!K66</f>
        <v>0</v>
      </c>
      <c r="L66" s="41" t="e">
        <f>'7.TIK'!L67-'27._TIK_önként'!L66</f>
        <v>#DIV/0!</v>
      </c>
    </row>
    <row r="67" spans="1:12" x14ac:dyDescent="0.2">
      <c r="A67" s="1419" t="s">
        <v>95</v>
      </c>
      <c r="B67" s="16" t="s">
        <v>174</v>
      </c>
      <c r="C67" s="156">
        <f>'7.TIK'!C68-'27._TIK_önként'!C67</f>
        <v>0</v>
      </c>
      <c r="D67" s="454">
        <f>'7.TIK'!D68-'27._TIK_önként'!D67</f>
        <v>0</v>
      </c>
      <c r="E67" s="129">
        <f>'7.TIK'!E68-'27._TIK_önként'!E67</f>
        <v>0</v>
      </c>
      <c r="F67" s="129">
        <f>'7.TIK'!F68-'27._TIK_önként'!F67</f>
        <v>0</v>
      </c>
      <c r="G67" s="129">
        <f>'7.TIK'!G68-'27._TIK_önként'!G67</f>
        <v>0</v>
      </c>
      <c r="H67" s="455">
        <f t="shared" si="10"/>
        <v>0</v>
      </c>
      <c r="I67" s="679">
        <f>'7.TIK'!I68-'27._TIK_önként'!I67</f>
        <v>0</v>
      </c>
      <c r="J67" s="41">
        <f>'7.TIK'!J68-'27._TIK_önként'!J67</f>
        <v>0</v>
      </c>
      <c r="K67" s="41">
        <f>'7.TIK'!K68-'27._TIK_önként'!K67</f>
        <v>0</v>
      </c>
      <c r="L67" s="41" t="e">
        <f>'7.TIK'!L68-'27._TIK_önként'!L67</f>
        <v>#DIV/0!</v>
      </c>
    </row>
    <row r="68" spans="1:12" x14ac:dyDescent="0.2">
      <c r="A68" s="1419" t="s">
        <v>316</v>
      </c>
      <c r="B68" s="702" t="s">
        <v>238</v>
      </c>
      <c r="C68" s="156">
        <f>'7.TIK'!C69-'27._TIK_önként'!C68</f>
        <v>0</v>
      </c>
      <c r="D68" s="454">
        <f>'7.TIK'!D69-'27._TIK_önként'!D68</f>
        <v>0</v>
      </c>
      <c r="E68" s="129">
        <f>'7.TIK'!E69-'27._TIK_önként'!E68</f>
        <v>0</v>
      </c>
      <c r="F68" s="129">
        <f>'7.TIK'!F69-'27._TIK_önként'!F68</f>
        <v>0</v>
      </c>
      <c r="G68" s="129">
        <f>'7.TIK'!G69-'27._TIK_önként'!G68</f>
        <v>0</v>
      </c>
      <c r="H68" s="455">
        <f t="shared" si="10"/>
        <v>0</v>
      </c>
      <c r="I68" s="679">
        <f>'7.TIK'!I69-'27._TIK_önként'!I68</f>
        <v>0</v>
      </c>
      <c r="J68" s="41">
        <f>'7.TIK'!J69-'27._TIK_önként'!J68</f>
        <v>0</v>
      </c>
      <c r="K68" s="41">
        <f>'7.TIK'!K69-'27._TIK_önként'!K68</f>
        <v>0</v>
      </c>
      <c r="L68" s="41" t="e">
        <f>'7.TIK'!L69-'27._TIK_önként'!L68</f>
        <v>#DIV/0!</v>
      </c>
    </row>
    <row r="69" spans="1:12" ht="13.5" thickBot="1" x14ac:dyDescent="0.25">
      <c r="A69" s="1419" t="s">
        <v>317</v>
      </c>
      <c r="B69" s="702" t="s">
        <v>237</v>
      </c>
      <c r="C69" s="156">
        <f>'7.TIK'!C70-'27._TIK_önként'!C69</f>
        <v>0</v>
      </c>
      <c r="D69" s="454">
        <f>'7.TIK'!D70-'27._TIK_önként'!D69</f>
        <v>0</v>
      </c>
      <c r="E69" s="129">
        <f>'7.TIK'!E70-'27._TIK_önként'!E69</f>
        <v>0</v>
      </c>
      <c r="F69" s="129">
        <f>'7.TIK'!F70-'27._TIK_önként'!F69</f>
        <v>0</v>
      </c>
      <c r="G69" s="129">
        <f>'7.TIK'!G70-'27._TIK_önként'!G69</f>
        <v>0</v>
      </c>
      <c r="H69" s="455">
        <f t="shared" si="10"/>
        <v>0</v>
      </c>
      <c r="I69" s="679">
        <f>'7.TIK'!I70-'27._TIK_önként'!I69</f>
        <v>0</v>
      </c>
      <c r="J69" s="41">
        <f>'7.TIK'!J70-'27._TIK_önként'!J69</f>
        <v>0</v>
      </c>
      <c r="K69" s="41">
        <f>'7.TIK'!K70-'27._TIK_önként'!K69</f>
        <v>0</v>
      </c>
      <c r="L69" s="41" t="e">
        <f>'7.TIK'!L70-'27._TIK_önként'!L69</f>
        <v>#DIV/0!</v>
      </c>
    </row>
    <row r="70" spans="1:12" ht="13.5" thickBot="1" x14ac:dyDescent="0.25">
      <c r="A70" s="62" t="s">
        <v>14</v>
      </c>
      <c r="B70" s="74" t="s">
        <v>175</v>
      </c>
      <c r="C70" s="171">
        <f>+C53+C62</f>
        <v>1305763748</v>
      </c>
      <c r="D70" s="170">
        <f t="shared" ref="D70:L70" si="12">+D53+D62</f>
        <v>1351369630</v>
      </c>
      <c r="E70" s="772">
        <f t="shared" si="12"/>
        <v>0</v>
      </c>
      <c r="F70" s="772">
        <f t="shared" si="12"/>
        <v>0</v>
      </c>
      <c r="G70" s="772">
        <f t="shared" si="12"/>
        <v>0</v>
      </c>
      <c r="H70" s="75">
        <f t="shared" si="10"/>
        <v>45605882</v>
      </c>
      <c r="I70" s="307">
        <f t="shared" si="12"/>
        <v>0</v>
      </c>
      <c r="J70" s="75">
        <f t="shared" si="12"/>
        <v>0</v>
      </c>
      <c r="K70" s="75">
        <f t="shared" si="12"/>
        <v>0</v>
      </c>
      <c r="L70" s="75" t="e">
        <f t="shared" si="12"/>
        <v>#DIV/0!</v>
      </c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>
        <f>'7.TIK'!C73-'27._TIK_önként'!C72</f>
        <v>123</v>
      </c>
      <c r="D72" s="828">
        <f>'7.TIK'!D73-'27._TIK_önként'!D72</f>
        <v>123</v>
      </c>
      <c r="E72" s="701">
        <f>'7.TIK'!E73-'27._TIK_önként'!E72</f>
        <v>0</v>
      </c>
      <c r="F72" s="701">
        <f>'7.TIK'!F73-'27._TIK_önként'!F72</f>
        <v>0</v>
      </c>
      <c r="G72" s="701">
        <f>'7.TIK'!G73-'27._TIK_önként'!G72</f>
        <v>0</v>
      </c>
      <c r="H72" s="303">
        <f>+D72-C72</f>
        <v>0</v>
      </c>
      <c r="I72" s="303">
        <f>'7.TIK'!I73-'27._TIK_önként'!I72</f>
        <v>0</v>
      </c>
      <c r="J72" s="303">
        <f>'7.TIK'!J73-'27._TIK_önként'!J72</f>
        <v>0</v>
      </c>
      <c r="K72" s="303">
        <f>'7.TIK'!K73-'27._TIK_önként'!K72</f>
        <v>0</v>
      </c>
      <c r="L72" s="303">
        <f>'7.TIK'!L73-'27._TIK_önként'!L72</f>
        <v>0</v>
      </c>
    </row>
    <row r="73" spans="1:12" x14ac:dyDescent="0.2">
      <c r="H73" s="280" t="s">
        <v>383</v>
      </c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39370078740157483" header="0.78740157480314965" footer="0.78740157480314965"/>
  <pageSetup paperSize="9" scale="72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73"/>
  <sheetViews>
    <sheetView topLeftCell="A43" zoomScale="118" zoomScaleNormal="118" zoomScaleSheetLayoutView="96" workbookViewId="0">
      <selection activeCell="N52" sqref="N52:N57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167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3" width="9.33203125" style="29" customWidth="1"/>
    <col min="14" max="14" width="14.6640625" style="29" customWidth="1"/>
    <col min="15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875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804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253"/>
    </row>
    <row r="5" spans="1:12" s="45" customFormat="1" ht="36" x14ac:dyDescent="0.2">
      <c r="A5" s="43" t="s">
        <v>136</v>
      </c>
      <c r="B5" s="44" t="s">
        <v>132</v>
      </c>
      <c r="C5" s="1932" t="s">
        <v>137</v>
      </c>
      <c r="D5" s="1933"/>
      <c r="E5" s="1933"/>
      <c r="F5" s="1933"/>
      <c r="G5" s="1933"/>
      <c r="H5" s="1934" t="s">
        <v>137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401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39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163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72814840</v>
      </c>
      <c r="D11" s="163">
        <f t="shared" ref="D11:L11" si="0">SUM(D12:D22)</f>
        <v>72814840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1640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>
        <f t="shared" si="0"/>
        <v>0</v>
      </c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1638">
        <f t="shared" ref="H12:H49" si="1">+D12-C12</f>
        <v>0</v>
      </c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/>
      <c r="D13" s="472"/>
      <c r="E13" s="101"/>
      <c r="F13" s="101"/>
      <c r="G13" s="101"/>
      <c r="H13" s="1641">
        <f t="shared" si="1"/>
        <v>0</v>
      </c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/>
      <c r="F14" s="101"/>
      <c r="G14" s="101"/>
      <c r="H14" s="1641">
        <f t="shared" si="1"/>
        <v>0</v>
      </c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/>
      <c r="F15" s="101"/>
      <c r="G15" s="101"/>
      <c r="H15" s="1641">
        <f t="shared" si="1"/>
        <v>0</v>
      </c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>
        <v>72814840</v>
      </c>
      <c r="D16" s="472">
        <v>72814840</v>
      </c>
      <c r="E16" s="101"/>
      <c r="F16" s="101"/>
      <c r="G16" s="101"/>
      <c r="H16" s="1641">
        <f t="shared" si="1"/>
        <v>0</v>
      </c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/>
      <c r="D17" s="472"/>
      <c r="E17" s="101"/>
      <c r="F17" s="101"/>
      <c r="G17" s="101"/>
      <c r="H17" s="1641">
        <f t="shared" si="1"/>
        <v>0</v>
      </c>
      <c r="I17" s="1515"/>
      <c r="J17" s="422"/>
      <c r="K17" s="422"/>
      <c r="L17" s="422"/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72"/>
      <c r="E18" s="101"/>
      <c r="F18" s="101"/>
      <c r="G18" s="101"/>
      <c r="H18" s="1641">
        <f t="shared" si="1"/>
        <v>0</v>
      </c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328"/>
      <c r="E19" s="106"/>
      <c r="F19" s="106"/>
      <c r="G19" s="106"/>
      <c r="H19" s="1653">
        <f t="shared" si="1"/>
        <v>0</v>
      </c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72"/>
      <c r="E20" s="101"/>
      <c r="F20" s="101"/>
      <c r="G20" s="101"/>
      <c r="H20" s="1641">
        <f t="shared" si="1"/>
        <v>0</v>
      </c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73"/>
      <c r="E21" s="101"/>
      <c r="F21" s="101"/>
      <c r="G21" s="462"/>
      <c r="H21" s="1654">
        <f t="shared" si="1"/>
        <v>0</v>
      </c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/>
      <c r="F22" s="106"/>
      <c r="G22" s="106"/>
      <c r="H22" s="1655">
        <f t="shared" si="1"/>
        <v>0</v>
      </c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L23" si="2">SUM(D24:D26)</f>
        <v>0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1656">
        <f t="shared" si="1"/>
        <v>0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>
        <f t="shared" si="2"/>
        <v>0</v>
      </c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1657">
        <f t="shared" si="1"/>
        <v>0</v>
      </c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/>
      <c r="D25" s="472"/>
      <c r="E25" s="101"/>
      <c r="F25" s="101"/>
      <c r="G25" s="101"/>
      <c r="H25" s="1641">
        <f t="shared" si="1"/>
        <v>0</v>
      </c>
      <c r="I25" s="1515"/>
      <c r="J25" s="422"/>
      <c r="K25" s="422"/>
      <c r="L25" s="422"/>
    </row>
    <row r="26" spans="1:12" s="61" customFormat="1" ht="12.2" customHeight="1" x14ac:dyDescent="0.2">
      <c r="A26" s="1419" t="s">
        <v>95</v>
      </c>
      <c r="B26" s="461" t="s">
        <v>160</v>
      </c>
      <c r="C26" s="462"/>
      <c r="D26" s="472"/>
      <c r="E26" s="101"/>
      <c r="F26" s="101"/>
      <c r="G26" s="101"/>
      <c r="H26" s="1641">
        <f t="shared" si="1"/>
        <v>0</v>
      </c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1658">
        <f t="shared" si="1"/>
        <v>0</v>
      </c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1659">
        <f t="shared" si="1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L29" si="3">+D30+D31</f>
        <v>0</v>
      </c>
      <c r="E29" s="762">
        <f t="shared" si="3"/>
        <v>0</v>
      </c>
      <c r="F29" s="762">
        <f t="shared" si="3"/>
        <v>0</v>
      </c>
      <c r="G29" s="762">
        <f t="shared" si="3"/>
        <v>0</v>
      </c>
      <c r="H29" s="1659">
        <f t="shared" si="1"/>
        <v>0</v>
      </c>
      <c r="I29" s="434">
        <f t="shared" si="3"/>
        <v>0</v>
      </c>
      <c r="J29" s="428">
        <f t="shared" si="3"/>
        <v>0</v>
      </c>
      <c r="K29" s="428">
        <f t="shared" si="3"/>
        <v>0</v>
      </c>
      <c r="L29" s="428">
        <f t="shared" si="3"/>
        <v>0</v>
      </c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1660">
        <f t="shared" si="1"/>
        <v>0</v>
      </c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1661">
        <f t="shared" si="1"/>
        <v>0</v>
      </c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1662">
        <f t="shared" si="1"/>
        <v>0</v>
      </c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L33" si="4">+D34+D35+D36</f>
        <v>0</v>
      </c>
      <c r="E33" s="762">
        <f t="shared" si="4"/>
        <v>0</v>
      </c>
      <c r="F33" s="762">
        <f t="shared" si="4"/>
        <v>0</v>
      </c>
      <c r="G33" s="762">
        <f t="shared" si="4"/>
        <v>0</v>
      </c>
      <c r="H33" s="1659">
        <f t="shared" si="1"/>
        <v>0</v>
      </c>
      <c r="I33" s="434">
        <f t="shared" si="4"/>
        <v>0</v>
      </c>
      <c r="J33" s="428">
        <f t="shared" si="4"/>
        <v>0</v>
      </c>
      <c r="K33" s="428">
        <f t="shared" si="4"/>
        <v>0</v>
      </c>
      <c r="L33" s="428">
        <f t="shared" si="4"/>
        <v>0</v>
      </c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1660">
        <f t="shared" si="1"/>
        <v>0</v>
      </c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1661">
        <f t="shared" si="1"/>
        <v>0</v>
      </c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1663">
        <f t="shared" si="1"/>
        <v>0</v>
      </c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1659">
        <f t="shared" si="1"/>
        <v>0</v>
      </c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1664">
        <f t="shared" si="1"/>
        <v>0</v>
      </c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/>
      <c r="D39" s="165"/>
      <c r="E39" s="765"/>
      <c r="F39" s="765"/>
      <c r="G39" s="765"/>
      <c r="H39" s="1659">
        <f t="shared" si="1"/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1665">
        <f t="shared" si="1"/>
        <v>0</v>
      </c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1666">
        <f t="shared" si="1"/>
        <v>0</v>
      </c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1667">
        <f t="shared" si="1"/>
        <v>0</v>
      </c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72814840</v>
      </c>
      <c r="D43" s="163">
        <f t="shared" ref="D43:L43" si="5">+D11+D23+D28+D29+D33+D37+D39</f>
        <v>72814840</v>
      </c>
      <c r="E43" s="762">
        <f t="shared" si="5"/>
        <v>0</v>
      </c>
      <c r="F43" s="762">
        <f t="shared" si="5"/>
        <v>0</v>
      </c>
      <c r="G43" s="762">
        <f t="shared" si="5"/>
        <v>0</v>
      </c>
      <c r="H43" s="1659">
        <f t="shared" si="1"/>
        <v>0</v>
      </c>
      <c r="I43" s="434">
        <f t="shared" si="5"/>
        <v>0</v>
      </c>
      <c r="J43" s="434">
        <f t="shared" si="5"/>
        <v>0</v>
      </c>
      <c r="K43" s="434">
        <f t="shared" si="5"/>
        <v>0</v>
      </c>
      <c r="L43" s="434">
        <f t="shared" si="5"/>
        <v>0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73081412</v>
      </c>
      <c r="D44" s="163">
        <f t="shared" ref="D44:L44" si="6">SUM(D45:D48)</f>
        <v>74905412</v>
      </c>
      <c r="E44" s="762">
        <f t="shared" si="6"/>
        <v>0</v>
      </c>
      <c r="F44" s="762">
        <f t="shared" si="6"/>
        <v>0</v>
      </c>
      <c r="G44" s="762">
        <f t="shared" si="6"/>
        <v>0</v>
      </c>
      <c r="H44" s="1659">
        <f t="shared" si="1"/>
        <v>1824000</v>
      </c>
      <c r="I44" s="434">
        <f t="shared" si="6"/>
        <v>0</v>
      </c>
      <c r="J44" s="434">
        <f t="shared" si="6"/>
        <v>0</v>
      </c>
      <c r="K44" s="434">
        <f t="shared" si="6"/>
        <v>0</v>
      </c>
      <c r="L44" s="434">
        <f t="shared" si="6"/>
        <v>0</v>
      </c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/>
      <c r="E45" s="766"/>
      <c r="F45" s="766"/>
      <c r="G45" s="766"/>
      <c r="H45" s="1660">
        <f t="shared" si="1"/>
        <v>0</v>
      </c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/>
      <c r="E46" s="107"/>
      <c r="F46" s="107"/>
      <c r="G46" s="107"/>
      <c r="H46" s="1668">
        <f t="shared" si="1"/>
        <v>0</v>
      </c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>
        <f>C70-C43-C45-C63-C65-C68+C39+C33+C29</f>
        <v>73081412</v>
      </c>
      <c r="D47" s="454">
        <f t="shared" ref="D47:L47" si="7">D70-D43-D63-D65-D68</f>
        <v>74905412</v>
      </c>
      <c r="E47" s="129">
        <f t="shared" si="7"/>
        <v>0</v>
      </c>
      <c r="F47" s="129">
        <f t="shared" si="7"/>
        <v>0</v>
      </c>
      <c r="G47" s="129">
        <f t="shared" si="7"/>
        <v>0</v>
      </c>
      <c r="H47" s="1661">
        <f t="shared" si="1"/>
        <v>1824000</v>
      </c>
      <c r="I47" s="1522">
        <f t="shared" si="7"/>
        <v>0</v>
      </c>
      <c r="J47" s="430">
        <f t="shared" si="7"/>
        <v>0</v>
      </c>
      <c r="K47" s="430">
        <f t="shared" si="7"/>
        <v>0</v>
      </c>
      <c r="L47" s="430">
        <f t="shared" si="7"/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C62</f>
        <v>0</v>
      </c>
      <c r="D48" s="340">
        <f t="shared" ref="D48:L48" si="8">D62</f>
        <v>0</v>
      </c>
      <c r="E48" s="767">
        <f t="shared" si="8"/>
        <v>0</v>
      </c>
      <c r="F48" s="767">
        <f t="shared" si="8"/>
        <v>0</v>
      </c>
      <c r="G48" s="767">
        <f t="shared" si="8"/>
        <v>0</v>
      </c>
      <c r="H48" s="1663">
        <f t="shared" si="1"/>
        <v>0</v>
      </c>
      <c r="I48" s="1524">
        <f t="shared" si="8"/>
        <v>0</v>
      </c>
      <c r="J48" s="432">
        <f t="shared" si="8"/>
        <v>0</v>
      </c>
      <c r="K48" s="432">
        <f t="shared" si="8"/>
        <v>0</v>
      </c>
      <c r="L48" s="432">
        <f t="shared" si="8"/>
        <v>0</v>
      </c>
    </row>
    <row r="49" spans="1:15" s="739" customFormat="1" ht="12" thickBot="1" x14ac:dyDescent="0.2">
      <c r="A49" s="70" t="s">
        <v>21</v>
      </c>
      <c r="B49" s="736" t="s">
        <v>173</v>
      </c>
      <c r="C49" s="171">
        <f>+C43+C44</f>
        <v>145896252</v>
      </c>
      <c r="D49" s="170">
        <f t="shared" ref="D49:L49" si="9">+D43+D44</f>
        <v>147720252</v>
      </c>
      <c r="E49" s="772">
        <f t="shared" si="9"/>
        <v>0</v>
      </c>
      <c r="F49" s="772">
        <f t="shared" si="9"/>
        <v>0</v>
      </c>
      <c r="G49" s="772">
        <f t="shared" si="9"/>
        <v>0</v>
      </c>
      <c r="H49" s="1669">
        <f t="shared" si="1"/>
        <v>1824000</v>
      </c>
      <c r="I49" s="738">
        <f t="shared" si="9"/>
        <v>0</v>
      </c>
      <c r="J49" s="738">
        <f t="shared" si="9"/>
        <v>0</v>
      </c>
      <c r="K49" s="738">
        <f t="shared" si="9"/>
        <v>0</v>
      </c>
      <c r="L49" s="738">
        <f t="shared" si="9"/>
        <v>0</v>
      </c>
    </row>
    <row r="50" spans="1:15" s="61" customFormat="1" ht="15" x14ac:dyDescent="0.2">
      <c r="A50" s="71"/>
      <c r="B50" s="72"/>
      <c r="C50" s="73"/>
      <c r="D50" s="73"/>
      <c r="E50" s="73"/>
      <c r="F50" s="73"/>
      <c r="G50" s="73"/>
      <c r="H50" s="1670">
        <f>D50-C50</f>
        <v>0</v>
      </c>
    </row>
    <row r="51" spans="1:15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5" s="734" customFormat="1" ht="72.75" thickBot="1" x14ac:dyDescent="0.25">
      <c r="A52" s="834"/>
      <c r="B52" s="835" t="s">
        <v>38</v>
      </c>
      <c r="C52" s="20" t="str">
        <f t="shared" ref="C52:L52" si="10">C8</f>
        <v>2024. évi eredeti előirányzat a
25/2023. (XII.14.) rendelet szerint</v>
      </c>
      <c r="D52" s="293" t="str">
        <f t="shared" si="10"/>
        <v>Módosított előirányzat a …./2024.  (VI…..)  rendelet szerint</v>
      </c>
      <c r="E52" s="20" t="str">
        <f t="shared" si="10"/>
        <v>Módosított előirányzat a …./2024. (IX…..)  rendelet szerint</v>
      </c>
      <c r="F52" s="20" t="str">
        <f t="shared" si="10"/>
        <v>Módosított előirányzat a .../2024. (XII…...)  rendelet szerint</v>
      </c>
      <c r="G52" s="20" t="str">
        <f t="shared" si="10"/>
        <v>Módosított előirányzat a …../2024. (II…..)  rendelet szerint</v>
      </c>
      <c r="H52" s="1671" t="str">
        <f t="shared" si="10"/>
        <v>Változás a 25/2023. (XII.14.) rendelethez képest</v>
      </c>
      <c r="I52" s="293" t="str">
        <f t="shared" si="10"/>
        <v>2024. évi teljesítés              2024.06.30-ig</v>
      </c>
      <c r="J52" s="20" t="str">
        <f t="shared" si="10"/>
        <v>2024. évi teljesítés              2024.09.30-ig</v>
      </c>
      <c r="K52" s="20" t="str">
        <f t="shared" si="10"/>
        <v>2024. évi teljesítés              2024.12.31-ig</v>
      </c>
      <c r="L52" s="20" t="str">
        <f t="shared" si="10"/>
        <v>Teljesítés %-a</v>
      </c>
    </row>
    <row r="53" spans="1:15" s="38" customFormat="1" ht="13.5" thickBot="1" x14ac:dyDescent="0.25">
      <c r="A53" s="62" t="s">
        <v>12</v>
      </c>
      <c r="B53" s="63" t="s">
        <v>537</v>
      </c>
      <c r="C53" s="103">
        <f>SUM(C54:C59)-C55</f>
        <v>145896252</v>
      </c>
      <c r="D53" s="163">
        <f t="shared" ref="D53:L53" si="11">SUM(D54:D59)-D55</f>
        <v>147720252</v>
      </c>
      <c r="E53" s="762">
        <f t="shared" si="11"/>
        <v>0</v>
      </c>
      <c r="F53" s="762">
        <f t="shared" si="11"/>
        <v>0</v>
      </c>
      <c r="G53" s="762">
        <f t="shared" si="11"/>
        <v>0</v>
      </c>
      <c r="H53" s="1656">
        <f t="shared" ref="H53:H72" si="12">+D53-C53</f>
        <v>1824000</v>
      </c>
      <c r="I53" s="306">
        <f t="shared" si="11"/>
        <v>0</v>
      </c>
      <c r="J53" s="55">
        <f t="shared" si="11"/>
        <v>0</v>
      </c>
      <c r="K53" s="55">
        <f t="shared" si="11"/>
        <v>0</v>
      </c>
      <c r="L53" s="55">
        <f t="shared" si="11"/>
        <v>0</v>
      </c>
    </row>
    <row r="54" spans="1:15" x14ac:dyDescent="0.2">
      <c r="A54" s="1419" t="s">
        <v>90</v>
      </c>
      <c r="B54" s="16" t="s">
        <v>68</v>
      </c>
      <c r="C54" s="156">
        <v>65338606</v>
      </c>
      <c r="D54" s="329">
        <f>65338606+1425000</f>
        <v>66763606</v>
      </c>
      <c r="E54" s="766"/>
      <c r="F54" s="766"/>
      <c r="G54" s="766"/>
      <c r="H54" s="1672">
        <f t="shared" si="12"/>
        <v>1425000</v>
      </c>
      <c r="I54" s="310"/>
      <c r="J54" s="40"/>
      <c r="K54" s="40"/>
      <c r="L54" s="40"/>
      <c r="N54" s="1160"/>
      <c r="O54" s="1258"/>
    </row>
    <row r="55" spans="1:15" x14ac:dyDescent="0.2">
      <c r="A55" s="1419" t="s">
        <v>304</v>
      </c>
      <c r="B55" s="466" t="s">
        <v>269</v>
      </c>
      <c r="C55" s="156"/>
      <c r="D55" s="329"/>
      <c r="E55" s="766"/>
      <c r="F55" s="766"/>
      <c r="G55" s="766"/>
      <c r="H55" s="1672">
        <f t="shared" si="12"/>
        <v>0</v>
      </c>
      <c r="I55" s="310"/>
      <c r="J55" s="40"/>
      <c r="K55" s="40"/>
      <c r="L55" s="40"/>
      <c r="N55" s="1160"/>
      <c r="O55" s="1258"/>
    </row>
    <row r="56" spans="1:15" x14ac:dyDescent="0.2">
      <c r="A56" s="1419" t="s">
        <v>91</v>
      </c>
      <c r="B56" s="461" t="s">
        <v>86</v>
      </c>
      <c r="C56" s="471">
        <v>8734426</v>
      </c>
      <c r="D56" s="454">
        <f>8734426+399000</f>
        <v>9133426</v>
      </c>
      <c r="E56" s="129"/>
      <c r="F56" s="129"/>
      <c r="G56" s="129"/>
      <c r="H56" s="1673">
        <f t="shared" si="12"/>
        <v>399000</v>
      </c>
      <c r="I56" s="679"/>
      <c r="J56" s="41"/>
      <c r="K56" s="41"/>
      <c r="L56" s="41"/>
      <c r="N56" s="1160"/>
      <c r="O56" s="1258"/>
    </row>
    <row r="57" spans="1:15" x14ac:dyDescent="0.2">
      <c r="A57" s="1419" t="s">
        <v>92</v>
      </c>
      <c r="B57" s="461" t="s">
        <v>69</v>
      </c>
      <c r="C57" s="471">
        <v>71823220</v>
      </c>
      <c r="D57" s="454">
        <v>71823220</v>
      </c>
      <c r="E57" s="129"/>
      <c r="F57" s="129"/>
      <c r="G57" s="129"/>
      <c r="H57" s="1673">
        <f t="shared" si="12"/>
        <v>0</v>
      </c>
      <c r="I57" s="679"/>
      <c r="J57" s="41"/>
      <c r="K57" s="41"/>
      <c r="L57" s="41"/>
      <c r="N57" s="1160"/>
    </row>
    <row r="58" spans="1:15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1673">
        <f t="shared" si="12"/>
        <v>0</v>
      </c>
      <c r="I58" s="679"/>
      <c r="J58" s="41"/>
      <c r="K58" s="41"/>
      <c r="L58" s="41"/>
    </row>
    <row r="59" spans="1:15" x14ac:dyDescent="0.2">
      <c r="A59" s="1419" t="s">
        <v>146</v>
      </c>
      <c r="B59" s="461" t="s">
        <v>87</v>
      </c>
      <c r="C59" s="471"/>
      <c r="D59" s="454"/>
      <c r="E59" s="129"/>
      <c r="F59" s="129"/>
      <c r="G59" s="129"/>
      <c r="H59" s="1673">
        <f t="shared" si="12"/>
        <v>0</v>
      </c>
      <c r="I59" s="679"/>
      <c r="J59" s="41"/>
      <c r="K59" s="41"/>
      <c r="L59" s="41"/>
    </row>
    <row r="60" spans="1:15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1673">
        <f t="shared" si="12"/>
        <v>0</v>
      </c>
      <c r="I60" s="679"/>
      <c r="J60" s="41"/>
      <c r="K60" s="41"/>
      <c r="L60" s="41"/>
    </row>
    <row r="61" spans="1:15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1674">
        <f t="shared" si="12"/>
        <v>0</v>
      </c>
      <c r="I61" s="312"/>
      <c r="J61" s="68"/>
      <c r="K61" s="68"/>
      <c r="L61" s="68"/>
    </row>
    <row r="62" spans="1:15" ht="13.5" thickBot="1" x14ac:dyDescent="0.25">
      <c r="A62" s="62" t="s">
        <v>13</v>
      </c>
      <c r="B62" s="63" t="s">
        <v>538</v>
      </c>
      <c r="C62" s="103">
        <f>SUM(C63:C67)</f>
        <v>0</v>
      </c>
      <c r="D62" s="163">
        <f t="shared" ref="D62:L62" si="13">SUM(D63:D67)</f>
        <v>0</v>
      </c>
      <c r="E62" s="762">
        <f t="shared" si="13"/>
        <v>0</v>
      </c>
      <c r="F62" s="762">
        <f t="shared" si="13"/>
        <v>0</v>
      </c>
      <c r="G62" s="762">
        <f t="shared" si="13"/>
        <v>0</v>
      </c>
      <c r="H62" s="1656">
        <f t="shared" si="12"/>
        <v>0</v>
      </c>
      <c r="I62" s="306">
        <f t="shared" si="13"/>
        <v>0</v>
      </c>
      <c r="J62" s="55">
        <f t="shared" si="13"/>
        <v>0</v>
      </c>
      <c r="K62" s="55">
        <f t="shared" si="13"/>
        <v>0</v>
      </c>
      <c r="L62" s="55">
        <f t="shared" si="13"/>
        <v>0</v>
      </c>
    </row>
    <row r="63" spans="1:15" s="38" customFormat="1" x14ac:dyDescent="0.2">
      <c r="A63" s="1419" t="s">
        <v>93</v>
      </c>
      <c r="B63" s="16" t="s">
        <v>118</v>
      </c>
      <c r="C63" s="156"/>
      <c r="D63" s="329"/>
      <c r="E63" s="766"/>
      <c r="F63" s="766"/>
      <c r="G63" s="766"/>
      <c r="H63" s="1672">
        <f t="shared" si="12"/>
        <v>0</v>
      </c>
      <c r="I63" s="310"/>
      <c r="J63" s="40"/>
      <c r="K63" s="40"/>
      <c r="L63" s="40"/>
    </row>
    <row r="64" spans="1:15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1672">
        <f t="shared" si="12"/>
        <v>0</v>
      </c>
      <c r="I64" s="310"/>
      <c r="J64" s="40"/>
      <c r="K64" s="40"/>
      <c r="L64" s="40"/>
    </row>
    <row r="65" spans="1:12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1673">
        <f t="shared" si="12"/>
        <v>0</v>
      </c>
      <c r="I65" s="679"/>
      <c r="J65" s="41"/>
      <c r="K65" s="41"/>
      <c r="L65" s="41"/>
    </row>
    <row r="66" spans="1:12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1673">
        <f t="shared" si="12"/>
        <v>0</v>
      </c>
      <c r="I66" s="679"/>
      <c r="J66" s="41"/>
      <c r="K66" s="41"/>
      <c r="L66" s="41"/>
    </row>
    <row r="67" spans="1:12" x14ac:dyDescent="0.2">
      <c r="A67" s="1419" t="s">
        <v>95</v>
      </c>
      <c r="B67" s="16" t="s">
        <v>174</v>
      </c>
      <c r="C67" s="156"/>
      <c r="D67" s="454"/>
      <c r="E67" s="129"/>
      <c r="F67" s="129"/>
      <c r="G67" s="129"/>
      <c r="H67" s="1673">
        <f t="shared" si="12"/>
        <v>0</v>
      </c>
      <c r="I67" s="679"/>
      <c r="J67" s="41"/>
      <c r="K67" s="41"/>
      <c r="L67" s="41"/>
    </row>
    <row r="68" spans="1:12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1673">
        <f t="shared" si="12"/>
        <v>0</v>
      </c>
      <c r="I68" s="679"/>
      <c r="J68" s="41"/>
      <c r="K68" s="41"/>
      <c r="L68" s="41"/>
    </row>
    <row r="69" spans="1:12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1673">
        <f t="shared" si="12"/>
        <v>0</v>
      </c>
      <c r="I69" s="679"/>
      <c r="J69" s="41"/>
      <c r="K69" s="41"/>
      <c r="L69" s="41"/>
    </row>
    <row r="70" spans="1:12" ht="13.5" thickBot="1" x14ac:dyDescent="0.25">
      <c r="A70" s="62" t="s">
        <v>14</v>
      </c>
      <c r="B70" s="74" t="s">
        <v>175</v>
      </c>
      <c r="C70" s="171">
        <f>+C53+C62</f>
        <v>145896252</v>
      </c>
      <c r="D70" s="170">
        <f t="shared" ref="D70:L70" si="14">+D53+D62</f>
        <v>147720252</v>
      </c>
      <c r="E70" s="772">
        <f t="shared" si="14"/>
        <v>0</v>
      </c>
      <c r="F70" s="772">
        <f t="shared" si="14"/>
        <v>0</v>
      </c>
      <c r="G70" s="772">
        <f t="shared" si="14"/>
        <v>0</v>
      </c>
      <c r="H70" s="1675">
        <f t="shared" si="12"/>
        <v>1824000</v>
      </c>
      <c r="I70" s="307">
        <f t="shared" si="14"/>
        <v>0</v>
      </c>
      <c r="J70" s="75">
        <f t="shared" si="14"/>
        <v>0</v>
      </c>
      <c r="K70" s="75">
        <f t="shared" si="14"/>
        <v>0</v>
      </c>
      <c r="L70" s="75">
        <f t="shared" si="14"/>
        <v>0</v>
      </c>
    </row>
    <row r="71" spans="1:12" ht="13.5" thickBot="1" x14ac:dyDescent="0.25">
      <c r="C71" s="31"/>
      <c r="D71" s="31"/>
      <c r="E71" s="31"/>
      <c r="F71" s="31"/>
      <c r="G71" s="31"/>
      <c r="H71" s="1676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>
        <v>19</v>
      </c>
      <c r="D72" s="828">
        <v>19</v>
      </c>
      <c r="E72" s="701"/>
      <c r="F72" s="701"/>
      <c r="G72" s="701"/>
      <c r="H72" s="1677">
        <f t="shared" si="12"/>
        <v>0</v>
      </c>
      <c r="I72" s="303"/>
      <c r="J72" s="303"/>
      <c r="K72" s="303"/>
      <c r="L72" s="303"/>
    </row>
    <row r="73" spans="1:12" x14ac:dyDescent="0.2">
      <c r="H73" s="1678"/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39370078740157483" header="0.78740157480314965" footer="0.78740157480314965"/>
  <pageSetup paperSize="9" scale="72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73"/>
  <sheetViews>
    <sheetView topLeftCell="A13" zoomScaleNormal="100" zoomScaleSheetLayoutView="124" workbookViewId="0">
      <selection activeCell="S33" sqref="S33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875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804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2" s="45" customFormat="1" ht="36" x14ac:dyDescent="0.2">
      <c r="A5" s="43" t="s">
        <v>136</v>
      </c>
      <c r="B5" s="44" t="s">
        <v>132</v>
      </c>
      <c r="C5" s="1932" t="s">
        <v>137</v>
      </c>
      <c r="D5" s="1933"/>
      <c r="E5" s="1933"/>
      <c r="F5" s="1933"/>
      <c r="G5" s="1933"/>
      <c r="H5" s="1934" t="s">
        <v>137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402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/>
      <c r="D11" s="163"/>
      <c r="E11" s="762"/>
      <c r="F11" s="762"/>
      <c r="G11" s="762"/>
      <c r="H11" s="719">
        <f>D11-C11</f>
        <v>0</v>
      </c>
      <c r="I11" s="1513"/>
      <c r="J11" s="420"/>
      <c r="K11" s="420"/>
      <c r="L11" s="420"/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720">
        <f t="shared" ref="H12:H49" si="0">D12-C12</f>
        <v>0</v>
      </c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/>
      <c r="D13" s="472"/>
      <c r="E13" s="101"/>
      <c r="F13" s="101"/>
      <c r="G13" s="101"/>
      <c r="H13" s="721">
        <f t="shared" si="0"/>
        <v>0</v>
      </c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/>
      <c r="F14" s="101"/>
      <c r="G14" s="101"/>
      <c r="H14" s="721">
        <f t="shared" si="0"/>
        <v>0</v>
      </c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/>
      <c r="F15" s="101"/>
      <c r="G15" s="101"/>
      <c r="H15" s="721">
        <f t="shared" si="0"/>
        <v>0</v>
      </c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72"/>
      <c r="E16" s="101"/>
      <c r="F16" s="101"/>
      <c r="G16" s="101"/>
      <c r="H16" s="721">
        <f t="shared" si="0"/>
        <v>0</v>
      </c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/>
      <c r="D17" s="472"/>
      <c r="E17" s="101"/>
      <c r="F17" s="101"/>
      <c r="G17" s="101"/>
      <c r="H17" s="721">
        <f t="shared" si="0"/>
        <v>0</v>
      </c>
      <c r="I17" s="1515"/>
      <c r="J17" s="422"/>
      <c r="K17" s="422"/>
      <c r="L17" s="422"/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72"/>
      <c r="E18" s="101"/>
      <c r="F18" s="101"/>
      <c r="G18" s="101"/>
      <c r="H18" s="721">
        <f t="shared" si="0"/>
        <v>0</v>
      </c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328"/>
      <c r="E19" s="106"/>
      <c r="F19" s="106"/>
      <c r="G19" s="106"/>
      <c r="H19" s="722">
        <f t="shared" si="0"/>
        <v>0</v>
      </c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72"/>
      <c r="E20" s="101"/>
      <c r="F20" s="101"/>
      <c r="G20" s="101"/>
      <c r="H20" s="721">
        <f t="shared" si="0"/>
        <v>0</v>
      </c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73"/>
      <c r="E21" s="101"/>
      <c r="F21" s="101"/>
      <c r="G21" s="462"/>
      <c r="H21" s="723">
        <f t="shared" si="0"/>
        <v>0</v>
      </c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/>
      <c r="F22" s="106"/>
      <c r="G22" s="106"/>
      <c r="H22" s="724">
        <f t="shared" si="0"/>
        <v>0</v>
      </c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/>
      <c r="D23" s="163"/>
      <c r="E23" s="762"/>
      <c r="F23" s="762"/>
      <c r="G23" s="762"/>
      <c r="H23" s="55">
        <f t="shared" si="0"/>
        <v>0</v>
      </c>
      <c r="I23" s="1513"/>
      <c r="J23" s="420"/>
      <c r="K23" s="420"/>
      <c r="L23" s="420"/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82">
        <f t="shared" si="0"/>
        <v>0</v>
      </c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/>
      <c r="D25" s="472"/>
      <c r="E25" s="101"/>
      <c r="F25" s="101"/>
      <c r="G25" s="101"/>
      <c r="H25" s="721">
        <f t="shared" si="0"/>
        <v>0</v>
      </c>
      <c r="I25" s="1515"/>
      <c r="J25" s="422"/>
      <c r="K25" s="422"/>
      <c r="L25" s="422"/>
    </row>
    <row r="26" spans="1:12" s="61" customFormat="1" ht="12.2" customHeight="1" x14ac:dyDescent="0.2">
      <c r="A26" s="1419" t="s">
        <v>95</v>
      </c>
      <c r="B26" s="461" t="s">
        <v>160</v>
      </c>
      <c r="C26" s="462"/>
      <c r="D26" s="472"/>
      <c r="E26" s="101"/>
      <c r="F26" s="101"/>
      <c r="G26" s="101"/>
      <c r="H26" s="721">
        <f t="shared" si="0"/>
        <v>0</v>
      </c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725">
        <f t="shared" si="0"/>
        <v>0</v>
      </c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81">
        <f t="shared" si="0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/>
      <c r="D29" s="163"/>
      <c r="E29" s="762"/>
      <c r="F29" s="762"/>
      <c r="G29" s="762"/>
      <c r="H29" s="81">
        <f t="shared" si="0"/>
        <v>0</v>
      </c>
      <c r="I29" s="434"/>
      <c r="J29" s="428"/>
      <c r="K29" s="428"/>
      <c r="L29" s="428"/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726">
        <f t="shared" si="0"/>
        <v>0</v>
      </c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714">
        <f t="shared" si="0"/>
        <v>0</v>
      </c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727">
        <f t="shared" si="0"/>
        <v>0</v>
      </c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/>
      <c r="D33" s="163"/>
      <c r="E33" s="762"/>
      <c r="F33" s="762"/>
      <c r="G33" s="762"/>
      <c r="H33" s="81">
        <f t="shared" si="0"/>
        <v>0</v>
      </c>
      <c r="I33" s="434"/>
      <c r="J33" s="428"/>
      <c r="K33" s="428"/>
      <c r="L33" s="428"/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726">
        <f t="shared" si="0"/>
        <v>0</v>
      </c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714">
        <f t="shared" si="0"/>
        <v>0</v>
      </c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728">
        <f t="shared" si="0"/>
        <v>0</v>
      </c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81">
        <f t="shared" si="0"/>
        <v>0</v>
      </c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729">
        <f t="shared" si="0"/>
        <v>0</v>
      </c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/>
      <c r="D39" s="165"/>
      <c r="E39" s="765"/>
      <c r="F39" s="765"/>
      <c r="G39" s="765"/>
      <c r="H39" s="81">
        <f t="shared" si="0"/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730">
        <f t="shared" si="0"/>
        <v>0</v>
      </c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731">
        <f t="shared" si="0"/>
        <v>0</v>
      </c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732">
        <f t="shared" si="0"/>
        <v>0</v>
      </c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/>
      <c r="D43" s="163"/>
      <c r="E43" s="762"/>
      <c r="F43" s="762"/>
      <c r="G43" s="762"/>
      <c r="H43" s="81">
        <f t="shared" si="0"/>
        <v>0</v>
      </c>
      <c r="I43" s="434"/>
      <c r="J43" s="434"/>
      <c r="K43" s="434"/>
      <c r="L43" s="434"/>
    </row>
    <row r="44" spans="1:12" s="30" customFormat="1" ht="12.2" customHeight="1" thickBot="1" x14ac:dyDescent="0.25">
      <c r="A44" s="70" t="s">
        <v>20</v>
      </c>
      <c r="B44" s="63" t="s">
        <v>179</v>
      </c>
      <c r="C44" s="103"/>
      <c r="D44" s="163"/>
      <c r="E44" s="762"/>
      <c r="F44" s="762"/>
      <c r="G44" s="762"/>
      <c r="H44" s="81">
        <f t="shared" si="0"/>
        <v>0</v>
      </c>
      <c r="I44" s="434"/>
      <c r="J44" s="434"/>
      <c r="K44" s="434"/>
      <c r="L44" s="434"/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/>
      <c r="E45" s="766"/>
      <c r="F45" s="766"/>
      <c r="G45" s="766"/>
      <c r="H45" s="726">
        <f t="shared" si="0"/>
        <v>0</v>
      </c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/>
      <c r="E46" s="107"/>
      <c r="F46" s="107"/>
      <c r="G46" s="107"/>
      <c r="H46" s="733">
        <f t="shared" si="0"/>
        <v>0</v>
      </c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/>
      <c r="D47" s="454"/>
      <c r="E47" s="129"/>
      <c r="F47" s="129"/>
      <c r="G47" s="129"/>
      <c r="H47" s="714">
        <f t="shared" si="0"/>
        <v>0</v>
      </c>
      <c r="I47" s="1522"/>
      <c r="J47" s="430"/>
      <c r="K47" s="430"/>
      <c r="L47" s="430"/>
    </row>
    <row r="48" spans="1:12" s="61" customFormat="1" ht="17.25" customHeight="1" thickBot="1" x14ac:dyDescent="0.25">
      <c r="A48" s="65" t="s">
        <v>177</v>
      </c>
      <c r="B48" s="69" t="s">
        <v>178</v>
      </c>
      <c r="C48" s="1416"/>
      <c r="D48" s="340"/>
      <c r="E48" s="767"/>
      <c r="F48" s="767"/>
      <c r="G48" s="767"/>
      <c r="H48" s="728">
        <f t="shared" si="0"/>
        <v>0</v>
      </c>
      <c r="I48" s="1524"/>
      <c r="J48" s="432"/>
      <c r="K48" s="432"/>
      <c r="L48" s="432"/>
    </row>
    <row r="49" spans="1:12" s="739" customFormat="1" ht="12" thickBot="1" x14ac:dyDescent="0.2">
      <c r="A49" s="70" t="s">
        <v>21</v>
      </c>
      <c r="B49" s="736" t="s">
        <v>173</v>
      </c>
      <c r="C49" s="171"/>
      <c r="D49" s="170"/>
      <c r="E49" s="772"/>
      <c r="F49" s="772"/>
      <c r="G49" s="772"/>
      <c r="H49" s="737">
        <f t="shared" si="0"/>
        <v>0</v>
      </c>
      <c r="I49" s="738"/>
      <c r="J49" s="738"/>
      <c r="K49" s="738"/>
      <c r="L49" s="738"/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 t="shared" ref="C52:L52" si="1">C8</f>
        <v>2024. évi eredeti előirányzat a
25/2023. (XII.14.) rendelet szerint</v>
      </c>
      <c r="D52" s="293" t="str">
        <f t="shared" si="1"/>
        <v>Módosított előirányzat a …./2024.  (VI…..)  rendelet szerint</v>
      </c>
      <c r="E52" s="20" t="str">
        <f t="shared" si="1"/>
        <v>Módosított előirányzat a …./2024. (IX…..)  rendelet szerint</v>
      </c>
      <c r="F52" s="20" t="str">
        <f t="shared" si="1"/>
        <v>Módosított előirányzat a .../2024. (XII…...)  rendelet szerint</v>
      </c>
      <c r="G52" s="20" t="str">
        <f t="shared" si="1"/>
        <v>Módosított előirányzat a …../2024. (II…..)  rendelet szerint</v>
      </c>
      <c r="H52" s="39" t="str">
        <f t="shared" si="1"/>
        <v>Változás a 25/2023. (XII.14.) rendelethez képest</v>
      </c>
      <c r="I52" s="293" t="str">
        <f t="shared" si="1"/>
        <v>2024. évi teljesítés              2024.06.30-ig</v>
      </c>
      <c r="J52" s="20" t="str">
        <f t="shared" si="1"/>
        <v>2024. évi teljesítés              2024.09.30-ig</v>
      </c>
      <c r="K52" s="20" t="str">
        <f t="shared" si="1"/>
        <v>2024. évi teljesítés              2024.12.31-ig</v>
      </c>
      <c r="L52" s="20" t="str">
        <f t="shared" si="1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/>
      <c r="D53" s="163"/>
      <c r="E53" s="762"/>
      <c r="F53" s="762"/>
      <c r="G53" s="762"/>
      <c r="H53" s="55">
        <f>D53-C53</f>
        <v>0</v>
      </c>
      <c r="I53" s="306"/>
      <c r="J53" s="55"/>
      <c r="K53" s="55"/>
      <c r="L53" s="55"/>
    </row>
    <row r="54" spans="1:12" x14ac:dyDescent="0.2">
      <c r="A54" s="1419" t="s">
        <v>90</v>
      </c>
      <c r="B54" s="16" t="s">
        <v>68</v>
      </c>
      <c r="C54" s="156"/>
      <c r="D54" s="329"/>
      <c r="E54" s="766"/>
      <c r="F54" s="766"/>
      <c r="G54" s="766"/>
      <c r="H54" s="40">
        <f t="shared" ref="H54:H72" si="2">D54-C54</f>
        <v>0</v>
      </c>
      <c r="I54" s="310"/>
      <c r="J54" s="40"/>
      <c r="K54" s="40"/>
      <c r="L54" s="40"/>
    </row>
    <row r="55" spans="1:12" x14ac:dyDescent="0.2">
      <c r="A55" s="1419" t="s">
        <v>304</v>
      </c>
      <c r="B55" s="466" t="s">
        <v>269</v>
      </c>
      <c r="C55" s="156"/>
      <c r="D55" s="329"/>
      <c r="E55" s="766"/>
      <c r="F55" s="766"/>
      <c r="G55" s="766"/>
      <c r="H55" s="40">
        <f t="shared" si="2"/>
        <v>0</v>
      </c>
      <c r="I55" s="310"/>
      <c r="J55" s="40"/>
      <c r="K55" s="40"/>
      <c r="L55" s="40"/>
    </row>
    <row r="56" spans="1:12" x14ac:dyDescent="0.2">
      <c r="A56" s="1419" t="s">
        <v>91</v>
      </c>
      <c r="B56" s="461" t="s">
        <v>86</v>
      </c>
      <c r="C56" s="471"/>
      <c r="D56" s="454"/>
      <c r="E56" s="129"/>
      <c r="F56" s="129"/>
      <c r="G56" s="129"/>
      <c r="H56" s="455">
        <f t="shared" si="2"/>
        <v>0</v>
      </c>
      <c r="I56" s="679"/>
      <c r="J56" s="41"/>
      <c r="K56" s="41"/>
      <c r="L56" s="41"/>
    </row>
    <row r="57" spans="1:12" x14ac:dyDescent="0.2">
      <c r="A57" s="1419" t="s">
        <v>92</v>
      </c>
      <c r="B57" s="461" t="s">
        <v>69</v>
      </c>
      <c r="C57" s="471"/>
      <c r="D57" s="454"/>
      <c r="E57" s="129"/>
      <c r="F57" s="129"/>
      <c r="G57" s="129"/>
      <c r="H57" s="455">
        <f t="shared" si="2"/>
        <v>0</v>
      </c>
      <c r="I57" s="679"/>
      <c r="J57" s="41"/>
      <c r="K57" s="41"/>
      <c r="L57" s="41"/>
    </row>
    <row r="58" spans="1:12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455">
        <f t="shared" si="2"/>
        <v>0</v>
      </c>
      <c r="I58" s="679"/>
      <c r="J58" s="41"/>
      <c r="K58" s="41"/>
      <c r="L58" s="41"/>
    </row>
    <row r="59" spans="1:12" x14ac:dyDescent="0.2">
      <c r="A59" s="1419" t="s">
        <v>146</v>
      </c>
      <c r="B59" s="461" t="s">
        <v>87</v>
      </c>
      <c r="C59" s="471"/>
      <c r="D59" s="454"/>
      <c r="E59" s="129"/>
      <c r="F59" s="129"/>
      <c r="G59" s="129"/>
      <c r="H59" s="455">
        <f t="shared" si="2"/>
        <v>0</v>
      </c>
      <c r="I59" s="679"/>
      <c r="J59" s="41"/>
      <c r="K59" s="41"/>
      <c r="L59" s="41"/>
    </row>
    <row r="60" spans="1:12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455">
        <f t="shared" si="2"/>
        <v>0</v>
      </c>
      <c r="I60" s="679"/>
      <c r="J60" s="41"/>
      <c r="K60" s="41"/>
      <c r="L60" s="41"/>
    </row>
    <row r="61" spans="1:12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68">
        <f t="shared" si="2"/>
        <v>0</v>
      </c>
      <c r="I61" s="312"/>
      <c r="J61" s="68"/>
      <c r="K61" s="68"/>
      <c r="L61" s="68"/>
    </row>
    <row r="62" spans="1:12" ht="13.5" thickBot="1" x14ac:dyDescent="0.25">
      <c r="A62" s="62" t="s">
        <v>13</v>
      </c>
      <c r="B62" s="63" t="s">
        <v>538</v>
      </c>
      <c r="C62" s="103"/>
      <c r="D62" s="163"/>
      <c r="E62" s="762"/>
      <c r="F62" s="762"/>
      <c r="G62" s="762"/>
      <c r="H62" s="55">
        <f t="shared" si="2"/>
        <v>0</v>
      </c>
      <c r="I62" s="306"/>
      <c r="J62" s="55"/>
      <c r="K62" s="55"/>
      <c r="L62" s="55"/>
    </row>
    <row r="63" spans="1:12" s="38" customFormat="1" x14ac:dyDescent="0.2">
      <c r="A63" s="1419" t="s">
        <v>93</v>
      </c>
      <c r="B63" s="16" t="s">
        <v>118</v>
      </c>
      <c r="C63" s="156"/>
      <c r="D63" s="329"/>
      <c r="E63" s="766"/>
      <c r="F63" s="766"/>
      <c r="G63" s="766"/>
      <c r="H63" s="40">
        <f t="shared" si="2"/>
        <v>0</v>
      </c>
      <c r="I63" s="310"/>
      <c r="J63" s="40"/>
      <c r="K63" s="40"/>
      <c r="L63" s="40"/>
    </row>
    <row r="64" spans="1:12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40">
        <f t="shared" si="2"/>
        <v>0</v>
      </c>
      <c r="I64" s="310"/>
      <c r="J64" s="40"/>
      <c r="K64" s="40"/>
      <c r="L64" s="40"/>
    </row>
    <row r="65" spans="1:12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455">
        <f t="shared" si="2"/>
        <v>0</v>
      </c>
      <c r="I65" s="679"/>
      <c r="J65" s="41"/>
      <c r="K65" s="41"/>
      <c r="L65" s="41"/>
    </row>
    <row r="66" spans="1:12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455">
        <f t="shared" si="2"/>
        <v>0</v>
      </c>
      <c r="I66" s="679"/>
      <c r="J66" s="41"/>
      <c r="K66" s="41"/>
      <c r="L66" s="41"/>
    </row>
    <row r="67" spans="1:12" x14ac:dyDescent="0.2">
      <c r="A67" s="1419" t="s">
        <v>95</v>
      </c>
      <c r="B67" s="16" t="s">
        <v>174</v>
      </c>
      <c r="C67" s="156"/>
      <c r="D67" s="454"/>
      <c r="E67" s="129"/>
      <c r="F67" s="129"/>
      <c r="G67" s="129"/>
      <c r="H67" s="455">
        <f t="shared" si="2"/>
        <v>0</v>
      </c>
      <c r="I67" s="679"/>
      <c r="J67" s="41"/>
      <c r="K67" s="41"/>
      <c r="L67" s="41"/>
    </row>
    <row r="68" spans="1:12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455">
        <f t="shared" si="2"/>
        <v>0</v>
      </c>
      <c r="I68" s="679"/>
      <c r="J68" s="41"/>
      <c r="K68" s="41"/>
      <c r="L68" s="41"/>
    </row>
    <row r="69" spans="1:12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455">
        <f t="shared" si="2"/>
        <v>0</v>
      </c>
      <c r="I69" s="679"/>
      <c r="J69" s="41"/>
      <c r="K69" s="41"/>
      <c r="L69" s="41"/>
    </row>
    <row r="70" spans="1:12" ht="13.5" thickBot="1" x14ac:dyDescent="0.25">
      <c r="A70" s="62" t="s">
        <v>14</v>
      </c>
      <c r="B70" s="74" t="s">
        <v>175</v>
      </c>
      <c r="C70" s="171"/>
      <c r="D70" s="170"/>
      <c r="E70" s="772"/>
      <c r="F70" s="772"/>
      <c r="G70" s="772"/>
      <c r="H70" s="75">
        <f t="shared" si="2"/>
        <v>0</v>
      </c>
      <c r="I70" s="307"/>
      <c r="J70" s="75"/>
      <c r="K70" s="75"/>
      <c r="L70" s="75"/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/>
      <c r="D72" s="828"/>
      <c r="E72" s="701"/>
      <c r="F72" s="701"/>
      <c r="G72" s="701"/>
      <c r="H72" s="303">
        <f t="shared" si="2"/>
        <v>0</v>
      </c>
      <c r="I72" s="303"/>
      <c r="J72" s="303"/>
      <c r="K72" s="303"/>
      <c r="L72" s="303"/>
    </row>
    <row r="73" spans="1:12" x14ac:dyDescent="0.2">
      <c r="H73" s="280" t="s">
        <v>821</v>
      </c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39370078740157483" header="0.78740157480314965" footer="0.78740157480314965"/>
  <pageSetup paperSize="9" scale="72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3"/>
  <sheetViews>
    <sheetView topLeftCell="A49" zoomScale="112" zoomScaleNormal="112" zoomScaleSheetLayoutView="100" workbookViewId="0">
      <selection activeCell="D70" sqref="D70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876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841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2" s="45" customFormat="1" ht="36" x14ac:dyDescent="0.2">
      <c r="A5" s="43" t="s">
        <v>136</v>
      </c>
      <c r="B5" s="44" t="s">
        <v>85</v>
      </c>
      <c r="C5" s="1932" t="s">
        <v>183</v>
      </c>
      <c r="D5" s="1933"/>
      <c r="E5" s="1933"/>
      <c r="F5" s="1933"/>
      <c r="G5" s="1933"/>
      <c r="H5" s="1934" t="s">
        <v>183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400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0</v>
      </c>
      <c r="D11" s="163">
        <f t="shared" ref="D11:L11" si="0">SUM(D12:D22)</f>
        <v>0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719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 t="e">
        <f t="shared" si="0"/>
        <v>#DIV/0!</v>
      </c>
    </row>
    <row r="12" spans="1:12" s="30" customFormat="1" ht="12.2" customHeight="1" x14ac:dyDescent="0.2">
      <c r="A12" s="56" t="s">
        <v>90</v>
      </c>
      <c r="B12" s="57" t="s">
        <v>142</v>
      </c>
      <c r="C12" s="164">
        <f>'8.Humán'!C12-'28._Humán_önként'!C12</f>
        <v>0</v>
      </c>
      <c r="D12" s="337">
        <f>'8.Humán'!D12-'28._Humán_önként'!D12</f>
        <v>0</v>
      </c>
      <c r="E12" s="763">
        <f>'8.Humán'!E12-'28._Humán_önként'!E12</f>
        <v>0</v>
      </c>
      <c r="F12" s="763">
        <f>'8.Humán'!F12-'28._Humán_önként'!F12</f>
        <v>0</v>
      </c>
      <c r="G12" s="763">
        <f>'8.Humán'!G12-'28._Humán_önként'!G12</f>
        <v>0</v>
      </c>
      <c r="H12" s="720">
        <f t="shared" ref="H12:H49" si="1">+D12-C12</f>
        <v>0</v>
      </c>
      <c r="I12" s="1514">
        <f>'8.Humán'!I12-'28._Humán_önként'!I12</f>
        <v>0</v>
      </c>
      <c r="J12" s="421">
        <f>'8.Humán'!J12-'28._Humán_önként'!J12</f>
        <v>0</v>
      </c>
      <c r="K12" s="421">
        <f>'8.Humán'!K12-'28._Humán_önként'!K12</f>
        <v>0</v>
      </c>
      <c r="L12" s="421" t="e">
        <f>'8.Humán'!L12-'28._Humán_önként'!L12</f>
        <v>#DIV/0!</v>
      </c>
    </row>
    <row r="13" spans="1:12" s="30" customFormat="1" ht="12.2" customHeight="1" x14ac:dyDescent="0.2">
      <c r="A13" s="1419" t="s">
        <v>91</v>
      </c>
      <c r="B13" s="461" t="s">
        <v>143</v>
      </c>
      <c r="C13" s="462">
        <f>'8.Humán'!C13-'28._Humán_önként'!C13</f>
        <v>0</v>
      </c>
      <c r="D13" s="472">
        <f>'8.Humán'!D13-'28._Humán_önként'!D13</f>
        <v>0</v>
      </c>
      <c r="E13" s="101">
        <f>'8.Humán'!E13-'28._Humán_önként'!E13</f>
        <v>0</v>
      </c>
      <c r="F13" s="101">
        <f>'8.Humán'!F13-'28._Humán_önként'!F13</f>
        <v>0</v>
      </c>
      <c r="G13" s="101">
        <f>'8.Humán'!G13-'28._Humán_önként'!G13</f>
        <v>0</v>
      </c>
      <c r="H13" s="721">
        <f t="shared" si="1"/>
        <v>0</v>
      </c>
      <c r="I13" s="1515">
        <f>'8.Humán'!I13-'28._Humán_önként'!I13</f>
        <v>0</v>
      </c>
      <c r="J13" s="422">
        <f>'8.Humán'!J13-'28._Humán_önként'!J13</f>
        <v>0</v>
      </c>
      <c r="K13" s="422">
        <f>'8.Humán'!K13-'28._Humán_önként'!K13</f>
        <v>0</v>
      </c>
      <c r="L13" s="422">
        <f>'8.Humán'!L13-'28._Humán_önként'!L13</f>
        <v>0</v>
      </c>
    </row>
    <row r="14" spans="1:12" s="30" customFormat="1" ht="12.2" customHeight="1" x14ac:dyDescent="0.2">
      <c r="A14" s="1419" t="s">
        <v>92</v>
      </c>
      <c r="B14" s="461" t="s">
        <v>144</v>
      </c>
      <c r="C14" s="462">
        <f>'8.Humán'!C14-'28._Humán_önként'!C14</f>
        <v>0</v>
      </c>
      <c r="D14" s="472">
        <f>'8.Humán'!D14-'28._Humán_önként'!D14</f>
        <v>0</v>
      </c>
      <c r="E14" s="101">
        <f>'8.Humán'!E14-'28._Humán_önként'!E14</f>
        <v>0</v>
      </c>
      <c r="F14" s="101">
        <f>'8.Humán'!F14-'28._Humán_önként'!F14</f>
        <v>0</v>
      </c>
      <c r="G14" s="101">
        <f>'8.Humán'!G14-'28._Humán_önként'!G14</f>
        <v>0</v>
      </c>
      <c r="H14" s="721">
        <f t="shared" si="1"/>
        <v>0</v>
      </c>
      <c r="I14" s="1515">
        <f>'8.Humán'!I14-'28._Humán_önként'!I14</f>
        <v>0</v>
      </c>
      <c r="J14" s="422">
        <f>'8.Humán'!J14-'28._Humán_önként'!J14</f>
        <v>0</v>
      </c>
      <c r="K14" s="422">
        <f>'8.Humán'!K14-'28._Humán_önként'!K14</f>
        <v>0</v>
      </c>
      <c r="L14" s="422" t="e">
        <f>'8.Humán'!L14-'28._Humán_önként'!L14</f>
        <v>#DIV/0!</v>
      </c>
    </row>
    <row r="15" spans="1:12" s="30" customFormat="1" ht="12.2" customHeight="1" x14ac:dyDescent="0.2">
      <c r="A15" s="1419" t="s">
        <v>89</v>
      </c>
      <c r="B15" s="461" t="s">
        <v>145</v>
      </c>
      <c r="C15" s="462">
        <f>'8.Humán'!C15-'28._Humán_önként'!C15</f>
        <v>0</v>
      </c>
      <c r="D15" s="472">
        <f>'8.Humán'!D15-'28._Humán_önként'!D15</f>
        <v>0</v>
      </c>
      <c r="E15" s="101">
        <f>'8.Humán'!E15-'28._Humán_önként'!E15</f>
        <v>0</v>
      </c>
      <c r="F15" s="101">
        <f>'8.Humán'!F15-'28._Humán_önként'!F15</f>
        <v>0</v>
      </c>
      <c r="G15" s="101">
        <f>'8.Humán'!G15-'28._Humán_önként'!G15</f>
        <v>0</v>
      </c>
      <c r="H15" s="721">
        <f t="shared" si="1"/>
        <v>0</v>
      </c>
      <c r="I15" s="1515">
        <f>'8.Humán'!I15-'28._Humán_önként'!I15</f>
        <v>0</v>
      </c>
      <c r="J15" s="422">
        <f>'8.Humán'!J15-'28._Humán_önként'!J15</f>
        <v>0</v>
      </c>
      <c r="K15" s="422">
        <f>'8.Humán'!K15-'28._Humán_önként'!K15</f>
        <v>0</v>
      </c>
      <c r="L15" s="422" t="e">
        <f>'8.Humán'!L15-'28._Humán_önként'!L15</f>
        <v>#DIV/0!</v>
      </c>
    </row>
    <row r="16" spans="1:12" s="30" customFormat="1" ht="12.2" customHeight="1" x14ac:dyDescent="0.2">
      <c r="A16" s="1419" t="s">
        <v>146</v>
      </c>
      <c r="B16" s="461" t="s">
        <v>147</v>
      </c>
      <c r="C16" s="462">
        <f>'8.Humán'!C16-'28._Humán_önként'!C16</f>
        <v>0</v>
      </c>
      <c r="D16" s="472">
        <f>'8.Humán'!D16-'28._Humán_önként'!D16</f>
        <v>0</v>
      </c>
      <c r="E16" s="101">
        <f>'8.Humán'!E16-'28._Humán_önként'!E16</f>
        <v>0</v>
      </c>
      <c r="F16" s="101">
        <f>'8.Humán'!F16-'28._Humán_önként'!F16</f>
        <v>0</v>
      </c>
      <c r="G16" s="101">
        <f>'8.Humán'!G16-'28._Humán_önként'!G16</f>
        <v>0</v>
      </c>
      <c r="H16" s="721">
        <f t="shared" si="1"/>
        <v>0</v>
      </c>
      <c r="I16" s="1515">
        <f>'8.Humán'!I16-'28._Humán_önként'!I16</f>
        <v>0</v>
      </c>
      <c r="J16" s="422">
        <f>'8.Humán'!J16-'28._Humán_önként'!J16</f>
        <v>0</v>
      </c>
      <c r="K16" s="422">
        <f>'8.Humán'!K16-'28._Humán_önként'!K16</f>
        <v>0</v>
      </c>
      <c r="L16" s="422" t="e">
        <f>'8.Humán'!L16-'28._Humán_önként'!L16</f>
        <v>#DIV/0!</v>
      </c>
    </row>
    <row r="17" spans="1:12" s="30" customFormat="1" ht="12.2" customHeight="1" x14ac:dyDescent="0.2">
      <c r="A17" s="1419" t="s">
        <v>148</v>
      </c>
      <c r="B17" s="461" t="s">
        <v>149</v>
      </c>
      <c r="C17" s="462">
        <f>'8.Humán'!C17-'28._Humán_önként'!C17</f>
        <v>0</v>
      </c>
      <c r="D17" s="472">
        <f>'8.Humán'!D17-'28._Humán_önként'!D17</f>
        <v>0</v>
      </c>
      <c r="E17" s="101">
        <f>'8.Humán'!E17-'28._Humán_önként'!E17</f>
        <v>0</v>
      </c>
      <c r="F17" s="101">
        <f>'8.Humán'!F17-'28._Humán_önként'!F17</f>
        <v>0</v>
      </c>
      <c r="G17" s="101">
        <f>'8.Humán'!G17-'28._Humán_önként'!G17</f>
        <v>0</v>
      </c>
      <c r="H17" s="721">
        <f t="shared" si="1"/>
        <v>0</v>
      </c>
      <c r="I17" s="1515">
        <f>'8.Humán'!I17-'28._Humán_önként'!I17</f>
        <v>0</v>
      </c>
      <c r="J17" s="422">
        <f>'8.Humán'!J17-'28._Humán_önként'!J17</f>
        <v>0</v>
      </c>
      <c r="K17" s="422">
        <f>'8.Humán'!K17-'28._Humán_önként'!K17</f>
        <v>0</v>
      </c>
      <c r="L17" s="422">
        <f>'8.Humán'!L17-'28._Humán_önként'!L17</f>
        <v>0</v>
      </c>
    </row>
    <row r="18" spans="1:12" s="30" customFormat="1" ht="12.2" customHeight="1" x14ac:dyDescent="0.2">
      <c r="A18" s="1419" t="s">
        <v>150</v>
      </c>
      <c r="B18" s="59" t="s">
        <v>151</v>
      </c>
      <c r="C18" s="462">
        <f>'8.Humán'!C18-'28._Humán_önként'!C18</f>
        <v>0</v>
      </c>
      <c r="D18" s="472">
        <f>'8.Humán'!D18-'28._Humán_önként'!D18</f>
        <v>0</v>
      </c>
      <c r="E18" s="101">
        <f>'8.Humán'!E18-'28._Humán_önként'!E18</f>
        <v>0</v>
      </c>
      <c r="F18" s="101">
        <f>'8.Humán'!F18-'28._Humán_önként'!F18</f>
        <v>0</v>
      </c>
      <c r="G18" s="101">
        <f>'8.Humán'!G18-'28._Humán_önként'!G18</f>
        <v>0</v>
      </c>
      <c r="H18" s="721">
        <f t="shared" si="1"/>
        <v>0</v>
      </c>
      <c r="I18" s="1515">
        <f>'8.Humán'!I18-'28._Humán_önként'!I18</f>
        <v>0</v>
      </c>
      <c r="J18" s="422">
        <f>'8.Humán'!J18-'28._Humán_önként'!J18</f>
        <v>0</v>
      </c>
      <c r="K18" s="422">
        <f>'8.Humán'!K18-'28._Humán_önként'!K18</f>
        <v>0</v>
      </c>
      <c r="L18" s="422" t="e">
        <f>'8.Humán'!L18-'28._Humán_önként'!L18</f>
        <v>#DIV/0!</v>
      </c>
    </row>
    <row r="19" spans="1:12" s="30" customFormat="1" ht="12.2" customHeight="1" x14ac:dyDescent="0.2">
      <c r="A19" s="1419" t="s">
        <v>152</v>
      </c>
      <c r="B19" s="477" t="s">
        <v>301</v>
      </c>
      <c r="C19" s="151">
        <f>'8.Humán'!C19-'28._Humán_önként'!C19</f>
        <v>0</v>
      </c>
      <c r="D19" s="328">
        <f>'8.Humán'!D19-'28._Humán_önként'!D19</f>
        <v>0</v>
      </c>
      <c r="E19" s="106">
        <f>'8.Humán'!E19-'28._Humán_önként'!E19</f>
        <v>0</v>
      </c>
      <c r="F19" s="106">
        <f>'8.Humán'!F19-'28._Humán_önként'!F19</f>
        <v>0</v>
      </c>
      <c r="G19" s="106">
        <f>'8.Humán'!G19-'28._Humán_önként'!G19</f>
        <v>0</v>
      </c>
      <c r="H19" s="722">
        <f t="shared" si="1"/>
        <v>0</v>
      </c>
      <c r="I19" s="1516">
        <f>'8.Humán'!I19-'28._Humán_önként'!I19</f>
        <v>0</v>
      </c>
      <c r="J19" s="423">
        <f>'8.Humán'!J19-'28._Humán_önként'!J19</f>
        <v>0</v>
      </c>
      <c r="K19" s="423">
        <f>'8.Humán'!K19-'28._Humán_önként'!K19</f>
        <v>0</v>
      </c>
      <c r="L19" s="423" t="e">
        <f>'8.Humán'!L19-'28._Humán_önként'!L19</f>
        <v>#DIV/0!</v>
      </c>
    </row>
    <row r="20" spans="1:12" s="61" customFormat="1" ht="12.2" customHeight="1" x14ac:dyDescent="0.2">
      <c r="A20" s="1419" t="s">
        <v>153</v>
      </c>
      <c r="B20" s="461" t="s">
        <v>154</v>
      </c>
      <c r="C20" s="462">
        <f>'8.Humán'!C20-'28._Humán_önként'!C20</f>
        <v>0</v>
      </c>
      <c r="D20" s="472">
        <f>'8.Humán'!D20-'28._Humán_önként'!D20</f>
        <v>0</v>
      </c>
      <c r="E20" s="101">
        <f>'8.Humán'!E20-'28._Humán_önként'!E20</f>
        <v>0</v>
      </c>
      <c r="F20" s="101">
        <f>'8.Humán'!F20-'28._Humán_önként'!F20</f>
        <v>0</v>
      </c>
      <c r="G20" s="101">
        <f>'8.Humán'!G20-'28._Humán_önként'!G20</f>
        <v>0</v>
      </c>
      <c r="H20" s="721">
        <f t="shared" si="1"/>
        <v>0</v>
      </c>
      <c r="I20" s="1515">
        <f>'8.Humán'!I20-'28._Humán_önként'!I20</f>
        <v>0</v>
      </c>
      <c r="J20" s="422">
        <f>'8.Humán'!J20-'28._Humán_önként'!J20</f>
        <v>0</v>
      </c>
      <c r="K20" s="422">
        <f>'8.Humán'!K20-'28._Humán_önként'!K20</f>
        <v>0</v>
      </c>
      <c r="L20" s="422" t="e">
        <f>'8.Humán'!L20-'28._Humán_önként'!L20</f>
        <v>#DIV/0!</v>
      </c>
    </row>
    <row r="21" spans="1:12" s="61" customFormat="1" ht="12.2" customHeight="1" x14ac:dyDescent="0.2">
      <c r="A21" s="1419" t="s">
        <v>155</v>
      </c>
      <c r="B21" s="477" t="s">
        <v>274</v>
      </c>
      <c r="C21" s="464">
        <f>'8.Humán'!C21-'28._Humán_önként'!C21</f>
        <v>0</v>
      </c>
      <c r="D21" s="473">
        <f>'8.Humán'!D21-'28._Humán_önként'!D21</f>
        <v>0</v>
      </c>
      <c r="E21" s="101">
        <f>'8.Humán'!E21-'28._Humán_önként'!E21</f>
        <v>0</v>
      </c>
      <c r="F21" s="101">
        <f>'8.Humán'!F21-'28._Humán_önként'!F21</f>
        <v>0</v>
      </c>
      <c r="G21" s="462">
        <f>'8.Humán'!G21-'28._Humán_önként'!G21</f>
        <v>0</v>
      </c>
      <c r="H21" s="723">
        <f t="shared" si="1"/>
        <v>0</v>
      </c>
      <c r="I21" s="1517">
        <f>'8.Humán'!I21-'28._Humán_önként'!I21</f>
        <v>0</v>
      </c>
      <c r="J21" s="424">
        <f>'8.Humán'!J21-'28._Humán_önként'!J21</f>
        <v>0</v>
      </c>
      <c r="K21" s="424">
        <f>'8.Humán'!K21-'28._Humán_önként'!K21</f>
        <v>0</v>
      </c>
      <c r="L21" s="424" t="e">
        <f>'8.Humán'!L21-'28._Humán_önként'!L21</f>
        <v>#DIV/0!</v>
      </c>
    </row>
    <row r="22" spans="1:12" s="61" customFormat="1" ht="12.2" customHeight="1" thickBot="1" x14ac:dyDescent="0.25">
      <c r="A22" s="1419" t="s">
        <v>275</v>
      </c>
      <c r="B22" s="59" t="s">
        <v>156</v>
      </c>
      <c r="C22" s="464">
        <f>'8.Humán'!C22-'28._Humán_önként'!C22</f>
        <v>0</v>
      </c>
      <c r="D22" s="473">
        <f>'8.Humán'!D22-'28._Humán_önként'!D22</f>
        <v>0</v>
      </c>
      <c r="E22" s="106">
        <f>'8.Humán'!E22-'28._Humán_önként'!E22</f>
        <v>0</v>
      </c>
      <c r="F22" s="106">
        <f>'8.Humán'!F22-'28._Humán_önként'!F22</f>
        <v>0</v>
      </c>
      <c r="G22" s="106">
        <f>'8.Humán'!G22-'28._Humán_önként'!G22</f>
        <v>0</v>
      </c>
      <c r="H22" s="724">
        <f t="shared" si="1"/>
        <v>0</v>
      </c>
      <c r="I22" s="1518">
        <f>'8.Humán'!I22-'28._Humán_önként'!I22</f>
        <v>0</v>
      </c>
      <c r="J22" s="425">
        <f>'8.Humán'!J22-'28._Humán_önként'!J22</f>
        <v>0</v>
      </c>
      <c r="K22" s="425">
        <f>'8.Humán'!K22-'28._Humán_önként'!K22</f>
        <v>0</v>
      </c>
      <c r="L22" s="425">
        <f>'8.Humán'!L22-'28._Humán_önként'!L22</f>
        <v>0</v>
      </c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L23" si="2">SUM(D24:D26)</f>
        <v>0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55">
        <f t="shared" si="1"/>
        <v>0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 t="e">
        <f t="shared" si="2"/>
        <v>#DIV/0!</v>
      </c>
    </row>
    <row r="24" spans="1:12" s="61" customFormat="1" ht="12.2" customHeight="1" x14ac:dyDescent="0.2">
      <c r="A24" s="1419" t="s">
        <v>93</v>
      </c>
      <c r="B24" s="16" t="s">
        <v>158</v>
      </c>
      <c r="C24" s="462">
        <f>'8.Humán'!C24-'28._Humán_önként'!C24</f>
        <v>0</v>
      </c>
      <c r="D24" s="472">
        <f>'8.Humán'!D24-'28._Humán_önként'!D24</f>
        <v>0</v>
      </c>
      <c r="E24" s="764">
        <f>'8.Humán'!E24-'28._Humán_önként'!E24</f>
        <v>0</v>
      </c>
      <c r="F24" s="764">
        <f>'8.Humán'!F24-'28._Humán_önként'!F24</f>
        <v>0</v>
      </c>
      <c r="G24" s="764">
        <f>'8.Humán'!G24-'28._Humán_önként'!G24</f>
        <v>0</v>
      </c>
      <c r="H24" s="82">
        <f t="shared" si="1"/>
        <v>0</v>
      </c>
      <c r="I24" s="1519">
        <f>'8.Humán'!I24-'28._Humán_önként'!I24</f>
        <v>0</v>
      </c>
      <c r="J24" s="426">
        <f>'8.Humán'!J24-'28._Humán_önként'!J24</f>
        <v>0</v>
      </c>
      <c r="K24" s="426">
        <f>'8.Humán'!K24-'28._Humán_önként'!K24</f>
        <v>0</v>
      </c>
      <c r="L24" s="426" t="e">
        <f>'8.Humán'!L24-'28._Humán_önként'!L24</f>
        <v>#DIV/0!</v>
      </c>
    </row>
    <row r="25" spans="1:12" s="61" customFormat="1" ht="12.2" customHeight="1" x14ac:dyDescent="0.2">
      <c r="A25" s="1419" t="s">
        <v>94</v>
      </c>
      <c r="B25" s="461" t="s">
        <v>159</v>
      </c>
      <c r="C25" s="462">
        <f>'8.Humán'!C25-'28._Humán_önként'!C25</f>
        <v>0</v>
      </c>
      <c r="D25" s="472">
        <f>'8.Humán'!D25-'28._Humán_önként'!D25</f>
        <v>0</v>
      </c>
      <c r="E25" s="101">
        <f>'8.Humán'!E25-'28._Humán_önként'!E25</f>
        <v>0</v>
      </c>
      <c r="F25" s="101">
        <f>'8.Humán'!F25-'28._Humán_önként'!F25</f>
        <v>0</v>
      </c>
      <c r="G25" s="101">
        <f>'8.Humán'!G25-'28._Humán_önként'!G25</f>
        <v>0</v>
      </c>
      <c r="H25" s="721">
        <f t="shared" si="1"/>
        <v>0</v>
      </c>
      <c r="I25" s="1515">
        <f>'8.Humán'!I25-'28._Humán_önként'!I25</f>
        <v>0</v>
      </c>
      <c r="J25" s="422">
        <f>'8.Humán'!J25-'28._Humán_önként'!J25</f>
        <v>0</v>
      </c>
      <c r="K25" s="422">
        <f>'8.Humán'!K25-'28._Humán_önként'!K25</f>
        <v>0</v>
      </c>
      <c r="L25" s="422" t="e">
        <f>'8.Humán'!L25-'28._Humán_önként'!L25</f>
        <v>#DIV/0!</v>
      </c>
    </row>
    <row r="26" spans="1:12" s="61" customFormat="1" ht="12.2" customHeight="1" x14ac:dyDescent="0.2">
      <c r="A26" s="1419" t="s">
        <v>95</v>
      </c>
      <c r="B26" s="461" t="s">
        <v>160</v>
      </c>
      <c r="C26" s="462">
        <f>'8.Humán'!C26-'28._Humán_önként'!C26</f>
        <v>0</v>
      </c>
      <c r="D26" s="472">
        <f>'8.Humán'!D26-'28._Humán_önként'!D26</f>
        <v>0</v>
      </c>
      <c r="E26" s="101">
        <f>'8.Humán'!E26-'28._Humán_önként'!E26</f>
        <v>0</v>
      </c>
      <c r="F26" s="101">
        <f>'8.Humán'!F26-'28._Humán_önként'!F26</f>
        <v>0</v>
      </c>
      <c r="G26" s="101">
        <f>'8.Humán'!G26-'28._Humán_önként'!G26</f>
        <v>0</v>
      </c>
      <c r="H26" s="721">
        <f t="shared" si="1"/>
        <v>0</v>
      </c>
      <c r="I26" s="1515">
        <f>'8.Humán'!I26-'28._Humán_önként'!I26</f>
        <v>0</v>
      </c>
      <c r="J26" s="422">
        <f>'8.Humán'!J26-'28._Humán_önként'!J26</f>
        <v>0</v>
      </c>
      <c r="K26" s="422">
        <f>'8.Humán'!K26-'28._Humán_önként'!K26</f>
        <v>0</v>
      </c>
      <c r="L26" s="422">
        <f>'8.Humán'!L26-'28._Humán_önként'!L26</f>
        <v>0</v>
      </c>
    </row>
    <row r="27" spans="1:12" s="61" customFormat="1" ht="12.2" customHeight="1" thickBot="1" x14ac:dyDescent="0.25">
      <c r="A27" s="1419" t="s">
        <v>316</v>
      </c>
      <c r="B27" s="466" t="s">
        <v>232</v>
      </c>
      <c r="C27" s="462">
        <f>'8.Humán'!C27-'28._Humán_önként'!C27</f>
        <v>0</v>
      </c>
      <c r="D27" s="472">
        <f>'8.Humán'!D27-'28._Humán_önként'!D27</f>
        <v>0</v>
      </c>
      <c r="E27" s="101">
        <f>'8.Humán'!E27-'28._Humán_önként'!E27</f>
        <v>0</v>
      </c>
      <c r="F27" s="101">
        <f>'8.Humán'!F27-'28._Humán_önként'!F27</f>
        <v>0</v>
      </c>
      <c r="G27" s="101">
        <f>'8.Humán'!G27-'28._Humán_önként'!G27</f>
        <v>0</v>
      </c>
      <c r="H27" s="725">
        <f t="shared" si="1"/>
        <v>0</v>
      </c>
      <c r="I27" s="1520">
        <f>'8.Humán'!I27-'28._Humán_önként'!I27</f>
        <v>0</v>
      </c>
      <c r="J27" s="427">
        <f>'8.Humán'!J27-'28._Humán_önként'!J27</f>
        <v>0</v>
      </c>
      <c r="K27" s="427">
        <f>'8.Humán'!K27-'28._Humán_önként'!K27</f>
        <v>0</v>
      </c>
      <c r="L27" s="427" t="e">
        <f>'8.Humán'!L27-'28._Humán_önként'!L27</f>
        <v>#DIV/0!</v>
      </c>
    </row>
    <row r="28" spans="1:12" s="61" customFormat="1" ht="12.2" customHeight="1" thickBot="1" x14ac:dyDescent="0.25">
      <c r="A28" s="62" t="s">
        <v>14</v>
      </c>
      <c r="B28" s="63" t="s">
        <v>83</v>
      </c>
      <c r="C28" s="166">
        <f>'8.Humán'!C28-'28._Humán_önként'!C28</f>
        <v>0</v>
      </c>
      <c r="D28" s="165">
        <f>'8.Humán'!D28-'28._Humán_önként'!D28</f>
        <v>0</v>
      </c>
      <c r="E28" s="765">
        <f>'8.Humán'!E28-'28._Humán_önként'!E28</f>
        <v>0</v>
      </c>
      <c r="F28" s="765">
        <f>'8.Humán'!F28-'28._Humán_önként'!F28</f>
        <v>0</v>
      </c>
      <c r="G28" s="765">
        <f>'8.Humán'!G28-'28._Humán_önként'!G28</f>
        <v>0</v>
      </c>
      <c r="H28" s="81">
        <f t="shared" si="1"/>
        <v>0</v>
      </c>
      <c r="I28" s="434">
        <f>'8.Humán'!I28-'28._Humán_önként'!I28</f>
        <v>0</v>
      </c>
      <c r="J28" s="428">
        <f>'8.Humán'!J28-'28._Humán_önként'!J28</f>
        <v>0</v>
      </c>
      <c r="K28" s="428">
        <f>'8.Humán'!K28-'28._Humán_önként'!K28</f>
        <v>0</v>
      </c>
      <c r="L28" s="428" t="e">
        <f>'8.Humán'!L28-'28._Humán_önként'!L28</f>
        <v>#DIV/0!</v>
      </c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L29" si="3">+D30+D31</f>
        <v>0</v>
      </c>
      <c r="E29" s="762">
        <f t="shared" si="3"/>
        <v>0</v>
      </c>
      <c r="F29" s="762">
        <f t="shared" si="3"/>
        <v>0</v>
      </c>
      <c r="G29" s="762">
        <f t="shared" si="3"/>
        <v>0</v>
      </c>
      <c r="H29" s="81">
        <f t="shared" si="1"/>
        <v>0</v>
      </c>
      <c r="I29" s="434">
        <f t="shared" si="3"/>
        <v>0</v>
      </c>
      <c r="J29" s="428">
        <f t="shared" si="3"/>
        <v>0</v>
      </c>
      <c r="K29" s="428">
        <f t="shared" si="3"/>
        <v>0</v>
      </c>
      <c r="L29" s="428" t="e">
        <f t="shared" si="3"/>
        <v>#DIV/0!</v>
      </c>
    </row>
    <row r="30" spans="1:12" s="61" customFormat="1" ht="12.2" customHeight="1" x14ac:dyDescent="0.2">
      <c r="A30" s="65" t="s">
        <v>99</v>
      </c>
      <c r="B30" s="66" t="s">
        <v>159</v>
      </c>
      <c r="C30" s="156">
        <f>'8.Humán'!C30-'28._Humán_önként'!C30</f>
        <v>0</v>
      </c>
      <c r="D30" s="329">
        <f>'8.Humán'!D30-'28._Humán_önként'!D30</f>
        <v>0</v>
      </c>
      <c r="E30" s="766">
        <f>'8.Humán'!E30-'28._Humán_önként'!E30</f>
        <v>0</v>
      </c>
      <c r="F30" s="766">
        <f>'8.Humán'!F30-'28._Humán_önként'!F30</f>
        <v>0</v>
      </c>
      <c r="G30" s="766">
        <f>'8.Humán'!G30-'28._Humán_önként'!G30</f>
        <v>0</v>
      </c>
      <c r="H30" s="726">
        <f t="shared" si="1"/>
        <v>0</v>
      </c>
      <c r="I30" s="1521">
        <f>'8.Humán'!I30-'28._Humán_önként'!I30</f>
        <v>0</v>
      </c>
      <c r="J30" s="429">
        <f>'8.Humán'!J30-'28._Humán_önként'!J30</f>
        <v>0</v>
      </c>
      <c r="K30" s="429">
        <f>'8.Humán'!K30-'28._Humán_önként'!K30</f>
        <v>0</v>
      </c>
      <c r="L30" s="429" t="e">
        <f>'8.Humán'!L30-'28._Humán_önként'!L30</f>
        <v>#DIV/0!</v>
      </c>
    </row>
    <row r="31" spans="1:12" s="61" customFormat="1" ht="12.2" customHeight="1" x14ac:dyDescent="0.2">
      <c r="A31" s="65" t="s">
        <v>100</v>
      </c>
      <c r="B31" s="467" t="s">
        <v>162</v>
      </c>
      <c r="C31" s="148">
        <f>'8.Humán'!C31-'28._Humán_önként'!C31</f>
        <v>0</v>
      </c>
      <c r="D31" s="338">
        <f>'8.Humán'!D31-'28._Humán_önként'!D31</f>
        <v>0</v>
      </c>
      <c r="E31" s="129">
        <f>'8.Humán'!E31-'28._Humán_önként'!E31</f>
        <v>0</v>
      </c>
      <c r="F31" s="129">
        <f>'8.Humán'!F31-'28._Humán_önként'!F31</f>
        <v>0</v>
      </c>
      <c r="G31" s="471">
        <f>'8.Humán'!G31-'28._Humán_önként'!G31</f>
        <v>0</v>
      </c>
      <c r="H31" s="714">
        <f t="shared" si="1"/>
        <v>0</v>
      </c>
      <c r="I31" s="1522">
        <f>'8.Humán'!I31-'28._Humán_önként'!I31</f>
        <v>0</v>
      </c>
      <c r="J31" s="430">
        <f>'8.Humán'!J31-'28._Humán_önként'!J31</f>
        <v>0</v>
      </c>
      <c r="K31" s="430">
        <f>'8.Humán'!K31-'28._Humán_önként'!K31</f>
        <v>0</v>
      </c>
      <c r="L31" s="430" t="e">
        <f>'8.Humán'!L31-'28._Humán_önként'!L31</f>
        <v>#DIV/0!</v>
      </c>
    </row>
    <row r="32" spans="1:12" s="61" customFormat="1" ht="12.2" customHeight="1" thickBot="1" x14ac:dyDescent="0.25">
      <c r="A32" s="1419" t="s">
        <v>280</v>
      </c>
      <c r="B32" s="123" t="s">
        <v>164</v>
      </c>
      <c r="C32" s="109">
        <f>'8.Humán'!C32-'28._Humán_önként'!C32</f>
        <v>0</v>
      </c>
      <c r="D32" s="330">
        <f>'8.Humán'!D32-'28._Humán_önként'!D32</f>
        <v>0</v>
      </c>
      <c r="E32" s="767">
        <f>'8.Humán'!E32-'28._Humán_önként'!E32</f>
        <v>0</v>
      </c>
      <c r="F32" s="767">
        <f>'8.Humán'!F32-'28._Humán_önként'!F32</f>
        <v>0</v>
      </c>
      <c r="G32" s="767">
        <f>'8.Humán'!G32-'28._Humán_önként'!G32</f>
        <v>0</v>
      </c>
      <c r="H32" s="727">
        <f t="shared" si="1"/>
        <v>0</v>
      </c>
      <c r="I32" s="1523">
        <f>'8.Humán'!I32-'28._Humán_önként'!I32</f>
        <v>0</v>
      </c>
      <c r="J32" s="431">
        <f>'8.Humán'!J32-'28._Humán_önként'!J32</f>
        <v>0</v>
      </c>
      <c r="K32" s="431">
        <f>'8.Humán'!K32-'28._Humán_önként'!K32</f>
        <v>0</v>
      </c>
      <c r="L32" s="431" t="e">
        <f>'8.Humán'!L32-'28._Humán_önként'!L32</f>
        <v>#DIV/0!</v>
      </c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L33" si="4">+D34+D35+D36</f>
        <v>0</v>
      </c>
      <c r="E33" s="762">
        <f t="shared" si="4"/>
        <v>0</v>
      </c>
      <c r="F33" s="762">
        <f t="shared" si="4"/>
        <v>0</v>
      </c>
      <c r="G33" s="762">
        <f t="shared" si="4"/>
        <v>0</v>
      </c>
      <c r="H33" s="81">
        <f t="shared" si="1"/>
        <v>0</v>
      </c>
      <c r="I33" s="434">
        <f t="shared" si="4"/>
        <v>0</v>
      </c>
      <c r="J33" s="428">
        <f t="shared" si="4"/>
        <v>0</v>
      </c>
      <c r="K33" s="428">
        <f t="shared" si="4"/>
        <v>0</v>
      </c>
      <c r="L33" s="428" t="e">
        <f t="shared" si="4"/>
        <v>#DIV/0!</v>
      </c>
    </row>
    <row r="34" spans="1:12" s="61" customFormat="1" ht="12.2" customHeight="1" x14ac:dyDescent="0.2">
      <c r="A34" s="65" t="s">
        <v>88</v>
      </c>
      <c r="B34" s="66" t="s">
        <v>166</v>
      </c>
      <c r="C34" s="156">
        <f>'8.Humán'!C34-'28._Humán_önként'!C34</f>
        <v>0</v>
      </c>
      <c r="D34" s="329">
        <f>'8.Humán'!D34-'28._Humán_önként'!D34</f>
        <v>0</v>
      </c>
      <c r="E34" s="766">
        <f>'8.Humán'!E34-'28._Humán_önként'!E34</f>
        <v>0</v>
      </c>
      <c r="F34" s="766">
        <f>'8.Humán'!F34-'28._Humán_önként'!F34</f>
        <v>0</v>
      </c>
      <c r="G34" s="766">
        <f>'8.Humán'!G34-'28._Humán_önként'!G34</f>
        <v>0</v>
      </c>
      <c r="H34" s="726">
        <f t="shared" si="1"/>
        <v>0</v>
      </c>
      <c r="I34" s="1521">
        <f>'8.Humán'!I34-'28._Humán_önként'!I34</f>
        <v>0</v>
      </c>
      <c r="J34" s="429">
        <f>'8.Humán'!J34-'28._Humán_önként'!J34</f>
        <v>0</v>
      </c>
      <c r="K34" s="429">
        <f>'8.Humán'!K34-'28._Humán_önként'!K34</f>
        <v>0</v>
      </c>
      <c r="L34" s="429" t="e">
        <f>'8.Humán'!L34-'28._Humán_önként'!L34</f>
        <v>#DIV/0!</v>
      </c>
    </row>
    <row r="35" spans="1:12" s="61" customFormat="1" ht="12.2" customHeight="1" x14ac:dyDescent="0.2">
      <c r="A35" s="65" t="s">
        <v>101</v>
      </c>
      <c r="B35" s="467" t="s">
        <v>167</v>
      </c>
      <c r="C35" s="148">
        <f>'8.Humán'!C35-'28._Humán_önként'!C35</f>
        <v>0</v>
      </c>
      <c r="D35" s="338">
        <f>'8.Humán'!D35-'28._Humán_önként'!D35</f>
        <v>0</v>
      </c>
      <c r="E35" s="129">
        <f>'8.Humán'!E35-'28._Humán_önként'!E35</f>
        <v>0</v>
      </c>
      <c r="F35" s="129">
        <f>'8.Humán'!F35-'28._Humán_önként'!F35</f>
        <v>0</v>
      </c>
      <c r="G35" s="471">
        <f>'8.Humán'!G35-'28._Humán_önként'!G35</f>
        <v>0</v>
      </c>
      <c r="H35" s="714">
        <f t="shared" si="1"/>
        <v>0</v>
      </c>
      <c r="I35" s="1522">
        <f>'8.Humán'!I35-'28._Humán_önként'!I35</f>
        <v>0</v>
      </c>
      <c r="J35" s="430">
        <f>'8.Humán'!J35-'28._Humán_önként'!J35</f>
        <v>0</v>
      </c>
      <c r="K35" s="430">
        <f>'8.Humán'!K35-'28._Humán_önként'!K35</f>
        <v>0</v>
      </c>
      <c r="L35" s="430" t="e">
        <f>'8.Humán'!L35-'28._Humán_önként'!L35</f>
        <v>#DIV/0!</v>
      </c>
    </row>
    <row r="36" spans="1:12" s="61" customFormat="1" ht="12.2" customHeight="1" thickBot="1" x14ac:dyDescent="0.25">
      <c r="A36" s="1419" t="s">
        <v>102</v>
      </c>
      <c r="B36" s="69" t="s">
        <v>168</v>
      </c>
      <c r="C36" s="109">
        <f>'8.Humán'!C36-'28._Humán_önként'!C36</f>
        <v>0</v>
      </c>
      <c r="D36" s="330">
        <f>'8.Humán'!D36-'28._Humán_önként'!D36</f>
        <v>0</v>
      </c>
      <c r="E36" s="767">
        <f>'8.Humán'!E36-'28._Humán_önként'!E36</f>
        <v>0</v>
      </c>
      <c r="F36" s="767">
        <f>'8.Humán'!F36-'28._Humán_önként'!F36</f>
        <v>0</v>
      </c>
      <c r="G36" s="767">
        <f>'8.Humán'!G36-'28._Humán_önként'!G36</f>
        <v>0</v>
      </c>
      <c r="H36" s="728">
        <f t="shared" si="1"/>
        <v>0</v>
      </c>
      <c r="I36" s="1524">
        <f>'8.Humán'!I36-'28._Humán_önként'!I36</f>
        <v>0</v>
      </c>
      <c r="J36" s="432">
        <f>'8.Humán'!J36-'28._Humán_önként'!J36</f>
        <v>0</v>
      </c>
      <c r="K36" s="432">
        <f>'8.Humán'!K36-'28._Humán_önként'!K36</f>
        <v>0</v>
      </c>
      <c r="L36" s="432" t="e">
        <f>'8.Humán'!L36-'28._Humán_önként'!L36</f>
        <v>#DIV/0!</v>
      </c>
    </row>
    <row r="37" spans="1:12" s="30" customFormat="1" ht="12.2" customHeight="1" thickBot="1" x14ac:dyDescent="0.25">
      <c r="A37" s="62" t="s">
        <v>17</v>
      </c>
      <c r="B37" s="63" t="s">
        <v>169</v>
      </c>
      <c r="C37" s="166">
        <f>'8.Humán'!C37-'28._Humán_önként'!C37</f>
        <v>0</v>
      </c>
      <c r="D37" s="165">
        <f>'8.Humán'!D37-'28._Humán_önként'!D37</f>
        <v>0</v>
      </c>
      <c r="E37" s="765">
        <f>'8.Humán'!E37-'28._Humán_önként'!E37</f>
        <v>0</v>
      </c>
      <c r="F37" s="765">
        <f>'8.Humán'!F37-'28._Humán_önként'!F37</f>
        <v>0</v>
      </c>
      <c r="G37" s="765">
        <f>'8.Humán'!G37-'28._Humán_önként'!G37</f>
        <v>0</v>
      </c>
      <c r="H37" s="81">
        <f t="shared" si="1"/>
        <v>0</v>
      </c>
      <c r="I37" s="434">
        <f>'8.Humán'!I37-'28._Humán_önként'!I37</f>
        <v>0</v>
      </c>
      <c r="J37" s="428">
        <f>'8.Humán'!J37-'28._Humán_önként'!J37</f>
        <v>0</v>
      </c>
      <c r="K37" s="428">
        <f>'8.Humán'!K37-'28._Humán_önként'!K37</f>
        <v>0</v>
      </c>
      <c r="L37" s="428" t="e">
        <f>'8.Humán'!L37-'28._Humán_önként'!L37</f>
        <v>#DIV/0!</v>
      </c>
    </row>
    <row r="38" spans="1:12" s="30" customFormat="1" ht="12.2" customHeight="1" thickBot="1" x14ac:dyDescent="0.25">
      <c r="A38" s="1420" t="s">
        <v>103</v>
      </c>
      <c r="B38" s="468" t="s">
        <v>164</v>
      </c>
      <c r="C38" s="166">
        <f>'8.Humán'!C38-'28._Humán_önként'!C38</f>
        <v>0</v>
      </c>
      <c r="D38" s="165">
        <f>'8.Humán'!D38-'28._Humán_önként'!D38</f>
        <v>0</v>
      </c>
      <c r="E38" s="768">
        <f>'8.Humán'!E38-'28._Humán_önként'!E38</f>
        <v>0</v>
      </c>
      <c r="F38" s="768">
        <f>'8.Humán'!F38-'28._Humán_önként'!F38</f>
        <v>0</v>
      </c>
      <c r="G38" s="768">
        <f>'8.Humán'!G38-'28._Humán_önként'!G38</f>
        <v>0</v>
      </c>
      <c r="H38" s="729">
        <f t="shared" si="1"/>
        <v>0</v>
      </c>
      <c r="I38" s="433">
        <f>'8.Humán'!I38-'28._Humán_önként'!I38</f>
        <v>0</v>
      </c>
      <c r="J38" s="433">
        <f>'8.Humán'!J38-'28._Humán_önként'!J38</f>
        <v>0</v>
      </c>
      <c r="K38" s="433">
        <f>'8.Humán'!K38-'28._Humán_önként'!K38</f>
        <v>0</v>
      </c>
      <c r="L38" s="433" t="e">
        <f>'8.Humán'!L38-'28._Humán_önként'!L38</f>
        <v>#DIV/0!</v>
      </c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'8.Humán'!C39-'28._Humán_önként'!C39</f>
        <v>0</v>
      </c>
      <c r="D39" s="165">
        <f>'8.Humán'!D39-'28._Humán_önként'!D39</f>
        <v>0</v>
      </c>
      <c r="E39" s="765">
        <f>'8.Humán'!E39-'28._Humán_önként'!E39</f>
        <v>0</v>
      </c>
      <c r="F39" s="765">
        <f>'8.Humán'!F39-'28._Humán_önként'!F39</f>
        <v>0</v>
      </c>
      <c r="G39" s="765">
        <f>'8.Humán'!G39-'28._Humán_önként'!G39</f>
        <v>0</v>
      </c>
      <c r="H39" s="81">
        <f t="shared" si="1"/>
        <v>0</v>
      </c>
      <c r="I39" s="434">
        <f>'8.Humán'!I39-'28._Humán_önként'!I39</f>
        <v>0</v>
      </c>
      <c r="J39" s="434">
        <f>'8.Humán'!J39-'28._Humán_önként'!J39</f>
        <v>0</v>
      </c>
      <c r="K39" s="434">
        <f>'8.Humán'!K39-'28._Humán_önként'!K39</f>
        <v>0</v>
      </c>
      <c r="L39" s="434" t="e">
        <f>'8.Humán'!L39-'28._Humán_önként'!L39</f>
        <v>#DIV/0!</v>
      </c>
    </row>
    <row r="40" spans="1:12" s="30" customFormat="1" ht="12.2" customHeight="1" x14ac:dyDescent="0.2">
      <c r="A40" s="11" t="s">
        <v>106</v>
      </c>
      <c r="B40" s="115" t="s">
        <v>211</v>
      </c>
      <c r="C40" s="167">
        <f>'8.Humán'!C40-'28._Humán_önként'!C40</f>
        <v>0</v>
      </c>
      <c r="D40" s="339">
        <f>'8.Humán'!D40-'28._Humán_önként'!D40</f>
        <v>0</v>
      </c>
      <c r="E40" s="769">
        <f>'8.Humán'!E40-'28._Humán_önként'!E40</f>
        <v>0</v>
      </c>
      <c r="F40" s="769">
        <f>'8.Humán'!F40-'28._Humán_önként'!F40</f>
        <v>0</v>
      </c>
      <c r="G40" s="769">
        <f>'8.Humán'!G40-'28._Humán_önként'!G40</f>
        <v>0</v>
      </c>
      <c r="H40" s="730">
        <f t="shared" si="1"/>
        <v>0</v>
      </c>
      <c r="I40" s="1525">
        <f>'8.Humán'!I40-'28._Humán_önként'!I40</f>
        <v>0</v>
      </c>
      <c r="J40" s="435">
        <f>'8.Humán'!J40-'28._Humán_önként'!J40</f>
        <v>0</v>
      </c>
      <c r="K40" s="435">
        <f>'8.Humán'!K40-'28._Humán_önként'!K40</f>
        <v>0</v>
      </c>
      <c r="L40" s="435" t="e">
        <f>'8.Humán'!L40-'28._Humán_önként'!L40</f>
        <v>#DIV/0!</v>
      </c>
    </row>
    <row r="41" spans="1:12" s="30" customFormat="1" ht="12.2" customHeight="1" x14ac:dyDescent="0.2">
      <c r="A41" s="1355" t="s">
        <v>107</v>
      </c>
      <c r="B41" s="478" t="s">
        <v>212</v>
      </c>
      <c r="C41" s="469">
        <f>'8.Humán'!C41-'28._Humán_önként'!C41</f>
        <v>0</v>
      </c>
      <c r="D41" s="474">
        <f>'8.Humán'!D41-'28._Humán_önként'!D41</f>
        <v>0</v>
      </c>
      <c r="E41" s="783">
        <f>'8.Humán'!E41-'28._Humán_önként'!E41</f>
        <v>0</v>
      </c>
      <c r="F41" s="770">
        <f>'8.Humán'!F41-'28._Humán_önként'!F41</f>
        <v>0</v>
      </c>
      <c r="G41" s="770">
        <f>'8.Humán'!G41-'28._Humán_önként'!G41</f>
        <v>0</v>
      </c>
      <c r="H41" s="731">
        <f t="shared" si="1"/>
        <v>0</v>
      </c>
      <c r="I41" s="1526">
        <f>'8.Humán'!I41-'28._Humán_önként'!I41</f>
        <v>0</v>
      </c>
      <c r="J41" s="436">
        <f>'8.Humán'!J41-'28._Humán_önként'!J41</f>
        <v>0</v>
      </c>
      <c r="K41" s="436">
        <f>'8.Humán'!K41-'28._Humán_önként'!K41</f>
        <v>0</v>
      </c>
      <c r="L41" s="436" t="e">
        <f>'8.Humán'!L41-'28._Humán_önként'!L41</f>
        <v>#DIV/0!</v>
      </c>
    </row>
    <row r="42" spans="1:12" s="30" customFormat="1" ht="12.2" customHeight="1" thickBot="1" x14ac:dyDescent="0.25">
      <c r="A42" s="1355" t="s">
        <v>322</v>
      </c>
      <c r="B42" s="124" t="s">
        <v>164</v>
      </c>
      <c r="C42" s="169">
        <f>'8.Humán'!C42-'28._Humán_önként'!C42</f>
        <v>0</v>
      </c>
      <c r="D42" s="168">
        <f>'8.Humán'!D42-'28._Humán_önként'!D42</f>
        <v>0</v>
      </c>
      <c r="E42" s="771">
        <f>'8.Humán'!E42-'28._Humán_önként'!E42</f>
        <v>0</v>
      </c>
      <c r="F42" s="771">
        <f>'8.Humán'!F42-'28._Humán_önként'!F42</f>
        <v>0</v>
      </c>
      <c r="G42" s="771">
        <f>'8.Humán'!G42-'28._Humán_önként'!G42</f>
        <v>0</v>
      </c>
      <c r="H42" s="732">
        <f t="shared" si="1"/>
        <v>0</v>
      </c>
      <c r="I42" s="437">
        <f>'8.Humán'!I42-'28._Humán_önként'!I42</f>
        <v>0</v>
      </c>
      <c r="J42" s="437">
        <f>'8.Humán'!J42-'28._Humán_önként'!J42</f>
        <v>0</v>
      </c>
      <c r="K42" s="437">
        <f>'8.Humán'!K42-'28._Humán_önként'!K42</f>
        <v>0</v>
      </c>
      <c r="L42" s="437" t="e">
        <f>'8.Humán'!L42-'28._Humán_önként'!L42</f>
        <v>#DIV/0!</v>
      </c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0</v>
      </c>
      <c r="D43" s="163">
        <f t="shared" ref="D43:L43" si="5">+D11+D23+D28+D29+D33+D37+D39</f>
        <v>0</v>
      </c>
      <c r="E43" s="762">
        <f t="shared" si="5"/>
        <v>0</v>
      </c>
      <c r="F43" s="762">
        <f t="shared" si="5"/>
        <v>0</v>
      </c>
      <c r="G43" s="762">
        <f t="shared" si="5"/>
        <v>0</v>
      </c>
      <c r="H43" s="81">
        <f t="shared" si="1"/>
        <v>0</v>
      </c>
      <c r="I43" s="434">
        <f t="shared" si="5"/>
        <v>0</v>
      </c>
      <c r="J43" s="434">
        <f t="shared" si="5"/>
        <v>0</v>
      </c>
      <c r="K43" s="434">
        <f t="shared" si="5"/>
        <v>0</v>
      </c>
      <c r="L43" s="434" t="e">
        <f t="shared" si="5"/>
        <v>#DIV/0!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487773747</v>
      </c>
      <c r="D44" s="163">
        <f t="shared" ref="D44:L44" si="6">SUM(D45:D48)</f>
        <v>497077121</v>
      </c>
      <c r="E44" s="762">
        <f t="shared" si="6"/>
        <v>0</v>
      </c>
      <c r="F44" s="762">
        <f t="shared" si="6"/>
        <v>0</v>
      </c>
      <c r="G44" s="762">
        <f t="shared" si="6"/>
        <v>0</v>
      </c>
      <c r="H44" s="81">
        <f t="shared" si="1"/>
        <v>9303374</v>
      </c>
      <c r="I44" s="434">
        <f t="shared" si="6"/>
        <v>0</v>
      </c>
      <c r="J44" s="434">
        <f t="shared" si="6"/>
        <v>0</v>
      </c>
      <c r="K44" s="434">
        <f t="shared" si="6"/>
        <v>0</v>
      </c>
      <c r="L44" s="434" t="e">
        <f t="shared" si="6"/>
        <v>#DIV/0!</v>
      </c>
    </row>
    <row r="45" spans="1:12" s="30" customFormat="1" ht="12.2" customHeight="1" x14ac:dyDescent="0.2">
      <c r="A45" s="65" t="s">
        <v>170</v>
      </c>
      <c r="B45" s="66" t="s">
        <v>130</v>
      </c>
      <c r="C45" s="156">
        <f>'8.Humán'!C45-'28._Humán_önként'!C45</f>
        <v>0</v>
      </c>
      <c r="D45" s="329">
        <f>'8.Humán'!D45-'28._Humán_önként'!D45</f>
        <v>161200</v>
      </c>
      <c r="E45" s="766">
        <f>'8.Humán'!E45-'28._Humán_önként'!E45</f>
        <v>0</v>
      </c>
      <c r="F45" s="766">
        <f>'8.Humán'!F45-'28._Humán_önként'!F45</f>
        <v>0</v>
      </c>
      <c r="G45" s="766">
        <f>'8.Humán'!G45-'28._Humán_önként'!G45</f>
        <v>0</v>
      </c>
      <c r="H45" s="726">
        <f t="shared" si="1"/>
        <v>161200</v>
      </c>
      <c r="I45" s="1521">
        <f>'8.Humán'!I45-'28._Humán_önként'!I45</f>
        <v>0</v>
      </c>
      <c r="J45" s="429">
        <f>'8.Humán'!J45-'28._Humán_önként'!J45</f>
        <v>0</v>
      </c>
      <c r="K45" s="429">
        <f>'8.Humán'!K45-'28._Humán_önként'!K45</f>
        <v>0</v>
      </c>
      <c r="L45" s="429">
        <f>'8.Humán'!L45-'28._Humán_önként'!L45</f>
        <v>0</v>
      </c>
    </row>
    <row r="46" spans="1:12" s="30" customFormat="1" ht="12.2" customHeight="1" x14ac:dyDescent="0.2">
      <c r="A46" s="78" t="s">
        <v>171</v>
      </c>
      <c r="B46" s="66" t="s">
        <v>185</v>
      </c>
      <c r="C46" s="148">
        <f>'8.Humán'!C46-'28._Humán_önként'!C46</f>
        <v>0</v>
      </c>
      <c r="D46" s="338">
        <f>'8.Humán'!D46-'28._Humán_önként'!D46</f>
        <v>0</v>
      </c>
      <c r="E46" s="107">
        <f>'8.Humán'!E46-'28._Humán_önként'!E46</f>
        <v>0</v>
      </c>
      <c r="F46" s="107">
        <f>'8.Humán'!F46-'28._Humán_önként'!F46</f>
        <v>0</v>
      </c>
      <c r="G46" s="107">
        <f>'8.Humán'!G46-'28._Humán_önként'!G46</f>
        <v>0</v>
      </c>
      <c r="H46" s="733">
        <f t="shared" si="1"/>
        <v>0</v>
      </c>
      <c r="I46" s="1527">
        <f>'8.Humán'!I46-'28._Humán_önként'!I46</f>
        <v>0</v>
      </c>
      <c r="J46" s="438">
        <f>'8.Humán'!J46-'28._Humán_önként'!J46</f>
        <v>0</v>
      </c>
      <c r="K46" s="438">
        <f>'8.Humán'!K46-'28._Humán_önként'!K46</f>
        <v>0</v>
      </c>
      <c r="L46" s="438" t="e">
        <f>'8.Humán'!L46-'28._Humán_önként'!L46</f>
        <v>#DIV/0!</v>
      </c>
    </row>
    <row r="47" spans="1:12" s="30" customFormat="1" ht="13.5" customHeight="1" x14ac:dyDescent="0.2">
      <c r="A47" s="1419" t="s">
        <v>172</v>
      </c>
      <c r="B47" s="467" t="s">
        <v>176</v>
      </c>
      <c r="C47" s="471">
        <f>'8.Humán'!C47-'28._Humán_önként'!C47</f>
        <v>487239077</v>
      </c>
      <c r="D47" s="454">
        <f>'8.Humán'!D47-'28._Humán_önként'!D47</f>
        <v>495263251</v>
      </c>
      <c r="E47" s="129">
        <f>'8.Humán'!E47-'28._Humán_önként'!E47</f>
        <v>0</v>
      </c>
      <c r="F47" s="129">
        <f>'8.Humán'!F47-'28._Humán_önként'!F47</f>
        <v>0</v>
      </c>
      <c r="G47" s="129">
        <f>'8.Humán'!G47-'28._Humán_önként'!G47</f>
        <v>0</v>
      </c>
      <c r="H47" s="714">
        <f t="shared" si="1"/>
        <v>8024174</v>
      </c>
      <c r="I47" s="1522">
        <f>'8.Humán'!I47-'28._Humán_önként'!I47</f>
        <v>0</v>
      </c>
      <c r="J47" s="430">
        <f>'8.Humán'!J47-'28._Humán_önként'!J47</f>
        <v>0</v>
      </c>
      <c r="K47" s="430">
        <f>'8.Humán'!K47-'28._Humán_önként'!K47</f>
        <v>0</v>
      </c>
      <c r="L47" s="430">
        <f>'8.Humán'!L47-'28._Humán_önként'!L47</f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'8.Humán'!C48-'28._Humán_önként'!C48</f>
        <v>534670</v>
      </c>
      <c r="D48" s="340">
        <f>'8.Humán'!D48-'28._Humán_önként'!D48</f>
        <v>1652670</v>
      </c>
      <c r="E48" s="767">
        <f>'8.Humán'!E48-'28._Humán_önként'!E48</f>
        <v>0</v>
      </c>
      <c r="F48" s="767">
        <f>'8.Humán'!F48-'28._Humán_önként'!F48</f>
        <v>0</v>
      </c>
      <c r="G48" s="767">
        <f>'8.Humán'!G48-'28._Humán_önként'!G48</f>
        <v>0</v>
      </c>
      <c r="H48" s="728">
        <f t="shared" si="1"/>
        <v>1118000</v>
      </c>
      <c r="I48" s="1524">
        <f>'8.Humán'!I48-'28._Humán_önként'!I48</f>
        <v>0</v>
      </c>
      <c r="J48" s="432">
        <f>'8.Humán'!J48-'28._Humán_önként'!J48</f>
        <v>0</v>
      </c>
      <c r="K48" s="432">
        <f>'8.Humán'!K48-'28._Humán_önként'!K48</f>
        <v>0</v>
      </c>
      <c r="L48" s="432">
        <f>'8.Humán'!L48-'28._Humán_önként'!L48</f>
        <v>0</v>
      </c>
    </row>
    <row r="49" spans="1:12" s="739" customFormat="1" ht="12" thickBot="1" x14ac:dyDescent="0.2">
      <c r="A49" s="70" t="s">
        <v>21</v>
      </c>
      <c r="B49" s="736" t="s">
        <v>173</v>
      </c>
      <c r="C49" s="171">
        <f>+C43+C44</f>
        <v>487773747</v>
      </c>
      <c r="D49" s="170">
        <f t="shared" ref="D49:L49" si="7">+D43+D44</f>
        <v>497077121</v>
      </c>
      <c r="E49" s="772">
        <f t="shared" si="7"/>
        <v>0</v>
      </c>
      <c r="F49" s="772">
        <f t="shared" si="7"/>
        <v>0</v>
      </c>
      <c r="G49" s="772">
        <f t="shared" si="7"/>
        <v>0</v>
      </c>
      <c r="H49" s="737">
        <f t="shared" si="1"/>
        <v>9303374</v>
      </c>
      <c r="I49" s="738">
        <f t="shared" si="7"/>
        <v>0</v>
      </c>
      <c r="J49" s="738">
        <f t="shared" si="7"/>
        <v>0</v>
      </c>
      <c r="K49" s="738">
        <f t="shared" si="7"/>
        <v>0</v>
      </c>
      <c r="L49" s="738" t="e">
        <f t="shared" si="7"/>
        <v>#DIV/0!</v>
      </c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 t="shared" ref="C52:L52" si="8">C8</f>
        <v>2024. évi eredeti előirányzat a
25/2023. (XII.14.) rendelet szerint</v>
      </c>
      <c r="D52" s="293" t="str">
        <f t="shared" si="8"/>
        <v>Módosított előirányzat a …./2024.  (VI…..)  rendelet szerint</v>
      </c>
      <c r="E52" s="20" t="str">
        <f t="shared" si="8"/>
        <v>Módosított előirányzat a …./2024. (IX…..)  rendelet szerint</v>
      </c>
      <c r="F52" s="20" t="str">
        <f t="shared" si="8"/>
        <v>Módosított előirányzat a .../2024. (XII…...)  rendelet szerint</v>
      </c>
      <c r="G52" s="20" t="str">
        <f t="shared" si="8"/>
        <v>Módosított előirányzat a …../2024. (II…..)  rendelet szerint</v>
      </c>
      <c r="H52" s="39" t="str">
        <f t="shared" si="8"/>
        <v>Változás a 25/2023. (XII.14.) rendelethez képest</v>
      </c>
      <c r="I52" s="293" t="str">
        <f t="shared" si="8"/>
        <v>2024. évi teljesítés              2024.06.30-ig</v>
      </c>
      <c r="J52" s="20" t="str">
        <f t="shared" si="8"/>
        <v>2024. évi teljesítés              2024.09.30-ig</v>
      </c>
      <c r="K52" s="20" t="str">
        <f t="shared" si="8"/>
        <v>2024. évi teljesítés              2024.12.31-ig</v>
      </c>
      <c r="L52" s="20" t="str">
        <f t="shared" si="8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>
        <f>SUM(C54:C59)-C55</f>
        <v>487239077</v>
      </c>
      <c r="D53" s="163">
        <f t="shared" ref="D53:L53" si="9">SUM(D54:D59)-D55</f>
        <v>495424451</v>
      </c>
      <c r="E53" s="762">
        <f t="shared" si="9"/>
        <v>0</v>
      </c>
      <c r="F53" s="762">
        <f t="shared" si="9"/>
        <v>0</v>
      </c>
      <c r="G53" s="762">
        <f t="shared" si="9"/>
        <v>0</v>
      </c>
      <c r="H53" s="55">
        <f t="shared" ref="H53:H70" si="10">+D53-C53</f>
        <v>8185374</v>
      </c>
      <c r="I53" s="306">
        <f t="shared" si="9"/>
        <v>0</v>
      </c>
      <c r="J53" s="55">
        <f t="shared" si="9"/>
        <v>0</v>
      </c>
      <c r="K53" s="55">
        <f t="shared" si="9"/>
        <v>0</v>
      </c>
      <c r="L53" s="55" t="e">
        <f t="shared" si="9"/>
        <v>#DIV/0!</v>
      </c>
    </row>
    <row r="54" spans="1:12" x14ac:dyDescent="0.2">
      <c r="A54" s="1419" t="s">
        <v>90</v>
      </c>
      <c r="B54" s="16" t="s">
        <v>68</v>
      </c>
      <c r="C54" s="156">
        <f>'8.Humán'!C55-'28._Humán_önként'!C54</f>
        <v>404352339</v>
      </c>
      <c r="D54" s="329">
        <f>'8.Humán'!D55-'28._Humán_önként'!D54</f>
        <v>409677339</v>
      </c>
      <c r="E54" s="766">
        <f>'8.Humán'!E55-'28._Humán_önként'!E54</f>
        <v>0</v>
      </c>
      <c r="F54" s="766">
        <f>'8.Humán'!F55-'28._Humán_önként'!F54</f>
        <v>0</v>
      </c>
      <c r="G54" s="766">
        <f>'8.Humán'!G55-'28._Humán_önként'!G54</f>
        <v>0</v>
      </c>
      <c r="H54" s="40">
        <f t="shared" si="10"/>
        <v>5325000</v>
      </c>
      <c r="I54" s="310">
        <f>'8.Humán'!I55-'28._Humán_önként'!I54</f>
        <v>0</v>
      </c>
      <c r="J54" s="40">
        <f>'8.Humán'!J55-'28._Humán_önként'!J54</f>
        <v>0</v>
      </c>
      <c r="K54" s="40">
        <f>'8.Humán'!K55-'28._Humán_önként'!K54</f>
        <v>0</v>
      </c>
      <c r="L54" s="40">
        <f>'8.Humán'!L55-'28._Humán_önként'!L54</f>
        <v>0</v>
      </c>
    </row>
    <row r="55" spans="1:12" x14ac:dyDescent="0.2">
      <c r="A55" s="1419" t="s">
        <v>304</v>
      </c>
      <c r="B55" s="466" t="s">
        <v>269</v>
      </c>
      <c r="C55" s="156">
        <f>'8.Humán'!C56-'28._Humán_önként'!C55</f>
        <v>0</v>
      </c>
      <c r="D55" s="329">
        <f>'8.Humán'!D56-'28._Humán_önként'!D55</f>
        <v>0</v>
      </c>
      <c r="E55" s="766">
        <f>'8.Humán'!E56-'28._Humán_önként'!E55</f>
        <v>0</v>
      </c>
      <c r="F55" s="766">
        <f>'8.Humán'!F56-'28._Humán_önként'!F55</f>
        <v>0</v>
      </c>
      <c r="G55" s="766">
        <f>'8.Humán'!G56-'28._Humán_önként'!G55</f>
        <v>0</v>
      </c>
      <c r="H55" s="40">
        <f t="shared" si="10"/>
        <v>0</v>
      </c>
      <c r="I55" s="310">
        <f>'8.Humán'!I56-'28._Humán_önként'!I55</f>
        <v>0</v>
      </c>
      <c r="J55" s="40">
        <f>'8.Humán'!J56-'28._Humán_önként'!J55</f>
        <v>0</v>
      </c>
      <c r="K55" s="40">
        <f>'8.Humán'!K56-'28._Humán_önként'!K55</f>
        <v>0</v>
      </c>
      <c r="L55" s="40" t="e">
        <f>'8.Humán'!L56-'28._Humán_önként'!L55</f>
        <v>#DIV/0!</v>
      </c>
    </row>
    <row r="56" spans="1:12" x14ac:dyDescent="0.2">
      <c r="A56" s="1419" t="s">
        <v>91</v>
      </c>
      <c r="B56" s="461" t="s">
        <v>86</v>
      </c>
      <c r="C56" s="471">
        <f>'8.Humán'!C57-'28._Humán_önként'!C56</f>
        <v>63871363</v>
      </c>
      <c r="D56" s="454">
        <f>'8.Humán'!D57-'28._Humán_önként'!D56</f>
        <v>65362363</v>
      </c>
      <c r="E56" s="129">
        <f>'8.Humán'!E57-'28._Humán_önként'!E56</f>
        <v>0</v>
      </c>
      <c r="F56" s="129">
        <f>'8.Humán'!F57-'28._Humán_önként'!F56</f>
        <v>0</v>
      </c>
      <c r="G56" s="129">
        <f>'8.Humán'!G57-'28._Humán_önként'!G56</f>
        <v>0</v>
      </c>
      <c r="H56" s="455">
        <f t="shared" si="10"/>
        <v>1491000</v>
      </c>
      <c r="I56" s="679">
        <f>'8.Humán'!I57-'28._Humán_önként'!I56</f>
        <v>0</v>
      </c>
      <c r="J56" s="41">
        <f>'8.Humán'!J57-'28._Humán_önként'!J56</f>
        <v>0</v>
      </c>
      <c r="K56" s="41">
        <f>'8.Humán'!K57-'28._Humán_önként'!K56</f>
        <v>0</v>
      </c>
      <c r="L56" s="41">
        <f>'8.Humán'!L57-'28._Humán_önként'!L56</f>
        <v>0</v>
      </c>
    </row>
    <row r="57" spans="1:12" x14ac:dyDescent="0.2">
      <c r="A57" s="1419" t="s">
        <v>92</v>
      </c>
      <c r="B57" s="461" t="s">
        <v>69</v>
      </c>
      <c r="C57" s="471">
        <f>'8.Humán'!C58-'28._Humán_önként'!C57</f>
        <v>19015375</v>
      </c>
      <c r="D57" s="454">
        <f>'8.Humán'!D58-'28._Humán_önként'!D57</f>
        <v>20384749</v>
      </c>
      <c r="E57" s="129">
        <f>'8.Humán'!E58-'28._Humán_önként'!E57</f>
        <v>0</v>
      </c>
      <c r="F57" s="129">
        <f>'8.Humán'!F58-'28._Humán_önként'!F57</f>
        <v>0</v>
      </c>
      <c r="G57" s="129">
        <f>'8.Humán'!G58-'28._Humán_önként'!G57</f>
        <v>0</v>
      </c>
      <c r="H57" s="455">
        <f t="shared" si="10"/>
        <v>1369374</v>
      </c>
      <c r="I57" s="679">
        <f>'8.Humán'!I58-'28._Humán_önként'!I57</f>
        <v>0</v>
      </c>
      <c r="J57" s="41">
        <f>'8.Humán'!J58-'28._Humán_önként'!J57</f>
        <v>0</v>
      </c>
      <c r="K57" s="41">
        <f>'8.Humán'!K58-'28._Humán_önként'!K57</f>
        <v>0</v>
      </c>
      <c r="L57" s="41">
        <f>'8.Humán'!L58-'28._Humán_önként'!L57</f>
        <v>0</v>
      </c>
    </row>
    <row r="58" spans="1:12" x14ac:dyDescent="0.2">
      <c r="A58" s="1419" t="s">
        <v>89</v>
      </c>
      <c r="B58" s="461" t="s">
        <v>80</v>
      </c>
      <c r="C58" s="471">
        <f>'8.Humán'!C59-'28._Humán_önként'!C58</f>
        <v>0</v>
      </c>
      <c r="D58" s="454">
        <f>'8.Humán'!D59-'28._Humán_önként'!D58</f>
        <v>0</v>
      </c>
      <c r="E58" s="129">
        <f>'8.Humán'!E59-'28._Humán_önként'!E58</f>
        <v>0</v>
      </c>
      <c r="F58" s="129">
        <f>'8.Humán'!F59-'28._Humán_önként'!F58</f>
        <v>0</v>
      </c>
      <c r="G58" s="129">
        <f>'8.Humán'!G59-'28._Humán_önként'!G58</f>
        <v>0</v>
      </c>
      <c r="H58" s="455">
        <f t="shared" si="10"/>
        <v>0</v>
      </c>
      <c r="I58" s="679">
        <f>'8.Humán'!I59-'28._Humán_önként'!I58</f>
        <v>0</v>
      </c>
      <c r="J58" s="41">
        <f>'8.Humán'!J59-'28._Humán_önként'!J58</f>
        <v>0</v>
      </c>
      <c r="K58" s="41">
        <f>'8.Humán'!K59-'28._Humán_önként'!K58</f>
        <v>0</v>
      </c>
      <c r="L58" s="41" t="e">
        <f>'8.Humán'!L59-'28._Humán_önként'!L58</f>
        <v>#DIV/0!</v>
      </c>
    </row>
    <row r="59" spans="1:12" x14ac:dyDescent="0.2">
      <c r="A59" s="1419" t="s">
        <v>146</v>
      </c>
      <c r="B59" s="461" t="s">
        <v>87</v>
      </c>
      <c r="C59" s="471">
        <f>'8.Humán'!C60-'28._Humán_önként'!C59</f>
        <v>0</v>
      </c>
      <c r="D59" s="454">
        <f>'8.Humán'!D60-'28._Humán_önként'!D59</f>
        <v>0</v>
      </c>
      <c r="E59" s="129">
        <f>'8.Humán'!E60-'28._Humán_önként'!E59</f>
        <v>0</v>
      </c>
      <c r="F59" s="129">
        <f>'8.Humán'!F60-'28._Humán_önként'!F59</f>
        <v>0</v>
      </c>
      <c r="G59" s="129">
        <f>'8.Humán'!G60-'28._Humán_önként'!G59</f>
        <v>0</v>
      </c>
      <c r="H59" s="455">
        <f t="shared" si="10"/>
        <v>0</v>
      </c>
      <c r="I59" s="679">
        <f>'8.Humán'!I60-'28._Humán_önként'!I59</f>
        <v>0</v>
      </c>
      <c r="J59" s="41">
        <f>'8.Humán'!J60-'28._Humán_önként'!J59</f>
        <v>0</v>
      </c>
      <c r="K59" s="41">
        <f>'8.Humán'!K60-'28._Humán_önként'!K59</f>
        <v>0</v>
      </c>
      <c r="L59" s="41" t="e">
        <f>'8.Humán'!L60-'28._Humán_önként'!L59</f>
        <v>#DIV/0!</v>
      </c>
    </row>
    <row r="60" spans="1:12" x14ac:dyDescent="0.2">
      <c r="A60" s="1419" t="s">
        <v>305</v>
      </c>
      <c r="B60" s="702" t="s">
        <v>234</v>
      </c>
      <c r="C60" s="471">
        <f>'8.Humán'!C61-'28._Humán_önként'!C60</f>
        <v>0</v>
      </c>
      <c r="D60" s="454">
        <f>'8.Humán'!D61-'28._Humán_önként'!D60</f>
        <v>0</v>
      </c>
      <c r="E60" s="129">
        <f>'8.Humán'!E61-'28._Humán_önként'!E60</f>
        <v>0</v>
      </c>
      <c r="F60" s="129">
        <f>'8.Humán'!F61-'28._Humán_önként'!F60</f>
        <v>0</v>
      </c>
      <c r="G60" s="129">
        <f>'8.Humán'!G61-'28._Humán_önként'!G60</f>
        <v>0</v>
      </c>
      <c r="H60" s="455">
        <f t="shared" si="10"/>
        <v>0</v>
      </c>
      <c r="I60" s="679">
        <f>'8.Humán'!I61-'28._Humán_önként'!I60</f>
        <v>0</v>
      </c>
      <c r="J60" s="41">
        <f>'8.Humán'!J61-'28._Humán_önként'!J60</f>
        <v>0</v>
      </c>
      <c r="K60" s="41">
        <f>'8.Humán'!K61-'28._Humán_önként'!K60</f>
        <v>0</v>
      </c>
      <c r="L60" s="41" t="e">
        <f>'8.Humán'!L61-'28._Humán_önként'!L60</f>
        <v>#DIV/0!</v>
      </c>
    </row>
    <row r="61" spans="1:12" ht="13.5" thickBot="1" x14ac:dyDescent="0.25">
      <c r="A61" s="91" t="s">
        <v>306</v>
      </c>
      <c r="B61" s="92" t="s">
        <v>233</v>
      </c>
      <c r="C61" s="109">
        <f>'8.Humán'!C62-'28._Humán_önként'!C61</f>
        <v>0</v>
      </c>
      <c r="D61" s="330">
        <f>'8.Humán'!D62-'28._Humán_önként'!D61</f>
        <v>0</v>
      </c>
      <c r="E61" s="773">
        <f>'8.Humán'!E62-'28._Humán_önként'!E61</f>
        <v>0</v>
      </c>
      <c r="F61" s="773">
        <f>'8.Humán'!F62-'28._Humán_önként'!F61</f>
        <v>0</v>
      </c>
      <c r="G61" s="773">
        <f>'8.Humán'!G62-'28._Humán_önként'!G61</f>
        <v>0</v>
      </c>
      <c r="H61" s="68">
        <f t="shared" si="10"/>
        <v>0</v>
      </c>
      <c r="I61" s="312">
        <f>'8.Humán'!I62-'28._Humán_önként'!I61</f>
        <v>0</v>
      </c>
      <c r="J61" s="68">
        <f>'8.Humán'!J62-'28._Humán_önként'!J61</f>
        <v>0</v>
      </c>
      <c r="K61" s="68">
        <f>'8.Humán'!K62-'28._Humán_önként'!K61</f>
        <v>0</v>
      </c>
      <c r="L61" s="68" t="e">
        <f>'8.Humán'!L62-'28._Humán_önként'!L61</f>
        <v>#DIV/0!</v>
      </c>
    </row>
    <row r="62" spans="1:12" ht="13.5" thickBot="1" x14ac:dyDescent="0.25">
      <c r="A62" s="62" t="s">
        <v>13</v>
      </c>
      <c r="B62" s="63" t="s">
        <v>538</v>
      </c>
      <c r="C62" s="103">
        <f>SUM(C63:C67)</f>
        <v>534670</v>
      </c>
      <c r="D62" s="163">
        <f t="shared" ref="D62:L62" si="11">SUM(D63:D67)</f>
        <v>1652670</v>
      </c>
      <c r="E62" s="762">
        <f t="shared" si="11"/>
        <v>0</v>
      </c>
      <c r="F62" s="762">
        <f t="shared" si="11"/>
        <v>0</v>
      </c>
      <c r="G62" s="762">
        <f t="shared" si="11"/>
        <v>0</v>
      </c>
      <c r="H62" s="55">
        <f t="shared" si="10"/>
        <v>1118000</v>
      </c>
      <c r="I62" s="306">
        <f t="shared" si="11"/>
        <v>0</v>
      </c>
      <c r="J62" s="55">
        <f t="shared" si="11"/>
        <v>0</v>
      </c>
      <c r="K62" s="55">
        <f t="shared" si="11"/>
        <v>0</v>
      </c>
      <c r="L62" s="55" t="e">
        <f t="shared" si="11"/>
        <v>#DIV/0!</v>
      </c>
    </row>
    <row r="63" spans="1:12" s="38" customFormat="1" x14ac:dyDescent="0.2">
      <c r="A63" s="1419" t="s">
        <v>93</v>
      </c>
      <c r="B63" s="16" t="s">
        <v>118</v>
      </c>
      <c r="C63" s="156">
        <f>'8.Humán'!C64-'28._Humán_önként'!C63</f>
        <v>534670</v>
      </c>
      <c r="D63" s="329">
        <f>'8.Humán'!D64-'28._Humán_önként'!D63</f>
        <v>1652670</v>
      </c>
      <c r="E63" s="766">
        <f>'8.Humán'!E64-'28._Humán_önként'!E63</f>
        <v>0</v>
      </c>
      <c r="F63" s="766">
        <f>'8.Humán'!F64-'28._Humán_önként'!F63</f>
        <v>0</v>
      </c>
      <c r="G63" s="766">
        <f>'8.Humán'!G64-'28._Humán_önként'!G63</f>
        <v>0</v>
      </c>
      <c r="H63" s="40">
        <f t="shared" si="10"/>
        <v>1118000</v>
      </c>
      <c r="I63" s="310">
        <f>'8.Humán'!I64-'28._Humán_önként'!I63</f>
        <v>0</v>
      </c>
      <c r="J63" s="40">
        <f>'8.Humán'!J64-'28._Humán_önként'!J63</f>
        <v>0</v>
      </c>
      <c r="K63" s="40">
        <f>'8.Humán'!K64-'28._Humán_önként'!K63</f>
        <v>0</v>
      </c>
      <c r="L63" s="40">
        <f>'8.Humán'!L64-'28._Humán_önként'!L63</f>
        <v>0</v>
      </c>
    </row>
    <row r="64" spans="1:12" s="38" customFormat="1" x14ac:dyDescent="0.2">
      <c r="A64" s="1419" t="s">
        <v>315</v>
      </c>
      <c r="B64" s="703" t="s">
        <v>235</v>
      </c>
      <c r="C64" s="156">
        <f>'8.Humán'!C65-'28._Humán_önként'!C64</f>
        <v>0</v>
      </c>
      <c r="D64" s="329">
        <f>'8.Humán'!D65-'28._Humán_önként'!D64</f>
        <v>0</v>
      </c>
      <c r="E64" s="766">
        <f>'8.Humán'!E65-'28._Humán_önként'!E64</f>
        <v>0</v>
      </c>
      <c r="F64" s="766">
        <f>'8.Humán'!F65-'28._Humán_önként'!F64</f>
        <v>0</v>
      </c>
      <c r="G64" s="766">
        <f>'8.Humán'!G65-'28._Humán_önként'!G64</f>
        <v>0</v>
      </c>
      <c r="H64" s="40">
        <f t="shared" si="10"/>
        <v>0</v>
      </c>
      <c r="I64" s="310">
        <f>'8.Humán'!I65-'28._Humán_önként'!I64</f>
        <v>0</v>
      </c>
      <c r="J64" s="40">
        <f>'8.Humán'!J65-'28._Humán_önként'!J64</f>
        <v>0</v>
      </c>
      <c r="K64" s="40">
        <f>'8.Humán'!K65-'28._Humán_önként'!K64</f>
        <v>0</v>
      </c>
      <c r="L64" s="40" t="e">
        <f>'8.Humán'!L65-'28._Humán_önként'!L64</f>
        <v>#DIV/0!</v>
      </c>
    </row>
    <row r="65" spans="1:12" x14ac:dyDescent="0.2">
      <c r="A65" s="1419" t="s">
        <v>94</v>
      </c>
      <c r="B65" s="461" t="s">
        <v>2</v>
      </c>
      <c r="C65" s="156">
        <f>'8.Humán'!C66-'28._Humán_önként'!C65</f>
        <v>0</v>
      </c>
      <c r="D65" s="454">
        <f>'8.Humán'!D66-'28._Humán_önként'!D65</f>
        <v>0</v>
      </c>
      <c r="E65" s="129">
        <f>'8.Humán'!E66-'28._Humán_önként'!E65</f>
        <v>0</v>
      </c>
      <c r="F65" s="129">
        <f>'8.Humán'!F66-'28._Humán_önként'!F65</f>
        <v>0</v>
      </c>
      <c r="G65" s="129">
        <f>'8.Humán'!G66-'28._Humán_önként'!G65</f>
        <v>0</v>
      </c>
      <c r="H65" s="455">
        <f t="shared" si="10"/>
        <v>0</v>
      </c>
      <c r="I65" s="679">
        <f>'8.Humán'!I66-'28._Humán_önként'!I65</f>
        <v>0</v>
      </c>
      <c r="J65" s="41">
        <f>'8.Humán'!J66-'28._Humán_önként'!J65</f>
        <v>0</v>
      </c>
      <c r="K65" s="41">
        <f>'8.Humán'!K66-'28._Humán_önként'!K65</f>
        <v>0</v>
      </c>
      <c r="L65" s="41" t="e">
        <f>'8.Humán'!L66-'28._Humán_önként'!L65</f>
        <v>#DIV/0!</v>
      </c>
    </row>
    <row r="66" spans="1:12" x14ac:dyDescent="0.2">
      <c r="A66" s="1419" t="s">
        <v>340</v>
      </c>
      <c r="B66" s="704" t="s">
        <v>236</v>
      </c>
      <c r="C66" s="156">
        <f>'8.Humán'!C67-'28._Humán_önként'!C66</f>
        <v>0</v>
      </c>
      <c r="D66" s="454">
        <f>'8.Humán'!D67-'28._Humán_önként'!D66</f>
        <v>0</v>
      </c>
      <c r="E66" s="129">
        <f>'8.Humán'!E67-'28._Humán_önként'!E66</f>
        <v>0</v>
      </c>
      <c r="F66" s="129">
        <f>'8.Humán'!F67-'28._Humán_önként'!F66</f>
        <v>0</v>
      </c>
      <c r="G66" s="129">
        <f>'8.Humán'!G67-'28._Humán_önként'!G66</f>
        <v>0</v>
      </c>
      <c r="H66" s="455">
        <f t="shared" si="10"/>
        <v>0</v>
      </c>
      <c r="I66" s="679">
        <f>'8.Humán'!I67-'28._Humán_önként'!I66</f>
        <v>0</v>
      </c>
      <c r="J66" s="41">
        <f>'8.Humán'!J67-'28._Humán_önként'!J66</f>
        <v>0</v>
      </c>
      <c r="K66" s="41">
        <f>'8.Humán'!K67-'28._Humán_önként'!K66</f>
        <v>0</v>
      </c>
      <c r="L66" s="41" t="e">
        <f>'8.Humán'!L67-'28._Humán_önként'!L66</f>
        <v>#DIV/0!</v>
      </c>
    </row>
    <row r="67" spans="1:12" x14ac:dyDescent="0.2">
      <c r="A67" s="1419" t="s">
        <v>95</v>
      </c>
      <c r="B67" s="16" t="s">
        <v>174</v>
      </c>
      <c r="C67" s="156">
        <f>'8.Humán'!C68-'28._Humán_önként'!C67</f>
        <v>0</v>
      </c>
      <c r="D67" s="454">
        <f>'8.Humán'!D68-'28._Humán_önként'!D67</f>
        <v>0</v>
      </c>
      <c r="E67" s="129">
        <f>'8.Humán'!E68-'28._Humán_önként'!E67</f>
        <v>0</v>
      </c>
      <c r="F67" s="129">
        <f>'8.Humán'!F68-'28._Humán_önként'!F67</f>
        <v>0</v>
      </c>
      <c r="G67" s="129">
        <f>'8.Humán'!G68-'28._Humán_önként'!G67</f>
        <v>0</v>
      </c>
      <c r="H67" s="455">
        <f t="shared" si="10"/>
        <v>0</v>
      </c>
      <c r="I67" s="679">
        <f>'8.Humán'!I68-'28._Humán_önként'!I67</f>
        <v>0</v>
      </c>
      <c r="J67" s="41">
        <f>'8.Humán'!J68-'28._Humán_önként'!J67</f>
        <v>0</v>
      </c>
      <c r="K67" s="41">
        <f>'8.Humán'!K68-'28._Humán_önként'!K67</f>
        <v>0</v>
      </c>
      <c r="L67" s="41" t="e">
        <f>'8.Humán'!L68-'28._Humán_önként'!L67</f>
        <v>#DIV/0!</v>
      </c>
    </row>
    <row r="68" spans="1:12" x14ac:dyDescent="0.2">
      <c r="A68" s="1419" t="s">
        <v>316</v>
      </c>
      <c r="B68" s="702" t="s">
        <v>238</v>
      </c>
      <c r="C68" s="156">
        <f>'8.Humán'!C69-'28._Humán_önként'!C68</f>
        <v>0</v>
      </c>
      <c r="D68" s="454">
        <f>'8.Humán'!D69-'28._Humán_önként'!D68</f>
        <v>0</v>
      </c>
      <c r="E68" s="129">
        <f>'8.Humán'!E69-'28._Humán_önként'!E68</f>
        <v>0</v>
      </c>
      <c r="F68" s="129">
        <f>'8.Humán'!F69-'28._Humán_önként'!F68</f>
        <v>0</v>
      </c>
      <c r="G68" s="129">
        <f>'8.Humán'!G69-'28._Humán_önként'!G68</f>
        <v>0</v>
      </c>
      <c r="H68" s="455">
        <f t="shared" si="10"/>
        <v>0</v>
      </c>
      <c r="I68" s="679">
        <f>'8.Humán'!I69-'28._Humán_önként'!I68</f>
        <v>0</v>
      </c>
      <c r="J68" s="41">
        <f>'8.Humán'!J69-'28._Humán_önként'!J68</f>
        <v>0</v>
      </c>
      <c r="K68" s="41">
        <f>'8.Humán'!K69-'28._Humán_önként'!K68</f>
        <v>0</v>
      </c>
      <c r="L68" s="41" t="e">
        <f>'8.Humán'!L69-'28._Humán_önként'!L68</f>
        <v>#DIV/0!</v>
      </c>
    </row>
    <row r="69" spans="1:12" ht="13.5" thickBot="1" x14ac:dyDescent="0.25">
      <c r="A69" s="1419" t="s">
        <v>317</v>
      </c>
      <c r="B69" s="702" t="s">
        <v>237</v>
      </c>
      <c r="C69" s="156">
        <f>'8.Humán'!C70-'28._Humán_önként'!C69</f>
        <v>0</v>
      </c>
      <c r="D69" s="454">
        <f>'8.Humán'!D70-'28._Humán_önként'!D69</f>
        <v>0</v>
      </c>
      <c r="E69" s="129">
        <f>'8.Humán'!E70-'28._Humán_önként'!E69</f>
        <v>0</v>
      </c>
      <c r="F69" s="129">
        <f>'8.Humán'!F70-'28._Humán_önként'!F69</f>
        <v>0</v>
      </c>
      <c r="G69" s="129">
        <f>'8.Humán'!G70-'28._Humán_önként'!G69</f>
        <v>0</v>
      </c>
      <c r="H69" s="455">
        <f t="shared" si="10"/>
        <v>0</v>
      </c>
      <c r="I69" s="679">
        <f>'8.Humán'!I70-'28._Humán_önként'!I69</f>
        <v>0</v>
      </c>
      <c r="J69" s="41">
        <f>'8.Humán'!J70-'28._Humán_önként'!J69</f>
        <v>0</v>
      </c>
      <c r="K69" s="41">
        <f>'8.Humán'!K70-'28._Humán_önként'!K69</f>
        <v>0</v>
      </c>
      <c r="L69" s="41" t="e">
        <f>'8.Humán'!L70-'28._Humán_önként'!L69</f>
        <v>#DIV/0!</v>
      </c>
    </row>
    <row r="70" spans="1:12" ht="13.5" thickBot="1" x14ac:dyDescent="0.25">
      <c r="A70" s="62" t="s">
        <v>14</v>
      </c>
      <c r="B70" s="74" t="s">
        <v>175</v>
      </c>
      <c r="C70" s="171">
        <f>+C53+C62</f>
        <v>487773747</v>
      </c>
      <c r="D70" s="170">
        <f t="shared" ref="D70:L70" si="12">+D53+D62</f>
        <v>497077121</v>
      </c>
      <c r="E70" s="772">
        <f t="shared" si="12"/>
        <v>0</v>
      </c>
      <c r="F70" s="772">
        <f t="shared" si="12"/>
        <v>0</v>
      </c>
      <c r="G70" s="772">
        <f t="shared" si="12"/>
        <v>0</v>
      </c>
      <c r="H70" s="75">
        <f t="shared" si="10"/>
        <v>9303374</v>
      </c>
      <c r="I70" s="307">
        <f t="shared" si="12"/>
        <v>0</v>
      </c>
      <c r="J70" s="75">
        <f t="shared" si="12"/>
        <v>0</v>
      </c>
      <c r="K70" s="75">
        <f t="shared" si="12"/>
        <v>0</v>
      </c>
      <c r="L70" s="75" t="e">
        <f t="shared" si="12"/>
        <v>#DIV/0!</v>
      </c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>
        <f>'8.Humán'!C73-'28._Humán_önként'!C72</f>
        <v>71</v>
      </c>
      <c r="D72" s="828">
        <f>'8.Humán'!D73-'28._Humán_önként'!D72</f>
        <v>71</v>
      </c>
      <c r="E72" s="701">
        <f>'8.Humán'!E73-'28._Humán_önként'!E72</f>
        <v>0</v>
      </c>
      <c r="F72" s="701">
        <f>'8.Humán'!F73-'28._Humán_önként'!F72</f>
        <v>0</v>
      </c>
      <c r="G72" s="701">
        <f>'8.Humán'!G73-'28._Humán_önként'!G72</f>
        <v>0</v>
      </c>
      <c r="H72" s="303">
        <f>+D72-C72</f>
        <v>0</v>
      </c>
      <c r="I72" s="303">
        <f>'8.Humán'!I73-'28._Humán_önként'!I72</f>
        <v>0</v>
      </c>
      <c r="J72" s="303">
        <f>'8.Humán'!J73-'28._Humán_önként'!J72</f>
        <v>0</v>
      </c>
      <c r="K72" s="303">
        <f>'8.Humán'!K73-'28._Humán_önként'!K72</f>
        <v>0</v>
      </c>
      <c r="L72" s="303">
        <f>'8.Humán'!L73-'28._Humán_önként'!L72</f>
        <v>0</v>
      </c>
    </row>
    <row r="73" spans="1:12" x14ac:dyDescent="0.2">
      <c r="H73" s="280" t="s">
        <v>383</v>
      </c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19685039370078741" header="0.78740157480314965" footer="0.78740157480314965"/>
  <pageSetup paperSize="9" scale="73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73"/>
  <sheetViews>
    <sheetView topLeftCell="A43" zoomScaleNormal="100" zoomScaleSheetLayoutView="120" workbookViewId="0">
      <selection activeCell="N53" sqref="N53:N57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167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3" width="9.33203125" style="29" customWidth="1"/>
    <col min="14" max="14" width="17.6640625" style="29" customWidth="1"/>
    <col min="15" max="15" width="16.33203125" style="29" customWidth="1"/>
    <col min="16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876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805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253"/>
    </row>
    <row r="5" spans="1:12" s="45" customFormat="1" ht="36" x14ac:dyDescent="0.2">
      <c r="A5" s="43" t="s">
        <v>136</v>
      </c>
      <c r="B5" s="44" t="s">
        <v>85</v>
      </c>
      <c r="C5" s="1932" t="s">
        <v>183</v>
      </c>
      <c r="D5" s="1933"/>
      <c r="E5" s="1933"/>
      <c r="F5" s="1933"/>
      <c r="G5" s="1933"/>
      <c r="H5" s="1934" t="s">
        <v>183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401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39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163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14095000</v>
      </c>
      <c r="D11" s="163">
        <f t="shared" ref="D11:L11" si="0">SUM(D12:D22)</f>
        <v>14095000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1640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>
        <f t="shared" si="0"/>
        <v>0</v>
      </c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1638">
        <f t="shared" ref="H12:H49" si="1">+D12-C12</f>
        <v>0</v>
      </c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>
        <v>1397800</v>
      </c>
      <c r="D13" s="462">
        <v>1397800</v>
      </c>
      <c r="E13" s="101"/>
      <c r="F13" s="101"/>
      <c r="G13" s="101"/>
      <c r="H13" s="1641">
        <f t="shared" si="1"/>
        <v>0</v>
      </c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62"/>
      <c r="E14" s="101"/>
      <c r="F14" s="101"/>
      <c r="G14" s="101"/>
      <c r="H14" s="1641">
        <f t="shared" si="1"/>
        <v>0</v>
      </c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62"/>
      <c r="E15" s="101"/>
      <c r="F15" s="101"/>
      <c r="G15" s="101"/>
      <c r="H15" s="1641">
        <f t="shared" si="1"/>
        <v>0</v>
      </c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62"/>
      <c r="E16" s="101"/>
      <c r="F16" s="101"/>
      <c r="G16" s="101"/>
      <c r="H16" s="1641">
        <f t="shared" si="1"/>
        <v>0</v>
      </c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>
        <v>377200</v>
      </c>
      <c r="D17" s="462">
        <v>377200</v>
      </c>
      <c r="E17" s="101"/>
      <c r="F17" s="101"/>
      <c r="G17" s="101"/>
      <c r="H17" s="1641">
        <f t="shared" si="1"/>
        <v>0</v>
      </c>
      <c r="I17" s="1515"/>
      <c r="J17" s="422"/>
      <c r="K17" s="422"/>
      <c r="L17" s="422"/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62"/>
      <c r="E18" s="101"/>
      <c r="F18" s="101"/>
      <c r="G18" s="101"/>
      <c r="H18" s="1641">
        <f t="shared" si="1"/>
        <v>0</v>
      </c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151"/>
      <c r="E19" s="106"/>
      <c r="F19" s="106"/>
      <c r="G19" s="106"/>
      <c r="H19" s="1653">
        <f t="shared" si="1"/>
        <v>0</v>
      </c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62"/>
      <c r="E20" s="101"/>
      <c r="F20" s="101"/>
      <c r="G20" s="101"/>
      <c r="H20" s="1641">
        <f t="shared" si="1"/>
        <v>0</v>
      </c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64"/>
      <c r="E21" s="101"/>
      <c r="F21" s="101"/>
      <c r="G21" s="462"/>
      <c r="H21" s="1654">
        <f t="shared" si="1"/>
        <v>0</v>
      </c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>
        <v>12320000</v>
      </c>
      <c r="D22" s="464">
        <v>12320000</v>
      </c>
      <c r="E22" s="106"/>
      <c r="F22" s="106"/>
      <c r="G22" s="106"/>
      <c r="H22" s="1655">
        <f t="shared" si="1"/>
        <v>0</v>
      </c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1203000</v>
      </c>
      <c r="D23" s="163">
        <f t="shared" ref="D23:L23" si="2">SUM(D24:D26)</f>
        <v>1203000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1656">
        <f t="shared" si="1"/>
        <v>0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>
        <f t="shared" si="2"/>
        <v>0</v>
      </c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1657">
        <f t="shared" si="1"/>
        <v>0</v>
      </c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/>
      <c r="D25" s="472"/>
      <c r="E25" s="101"/>
      <c r="F25" s="101"/>
      <c r="G25" s="101"/>
      <c r="H25" s="1641">
        <f t="shared" si="1"/>
        <v>0</v>
      </c>
      <c r="I25" s="1515"/>
      <c r="J25" s="422"/>
      <c r="K25" s="422"/>
      <c r="L25" s="422"/>
    </row>
    <row r="26" spans="1:12" s="61" customFormat="1" ht="12.2" customHeight="1" x14ac:dyDescent="0.2">
      <c r="A26" s="1419" t="s">
        <v>95</v>
      </c>
      <c r="B26" s="461" t="s">
        <v>160</v>
      </c>
      <c r="C26" s="462">
        <v>1203000</v>
      </c>
      <c r="D26" s="462">
        <v>1203000</v>
      </c>
      <c r="E26" s="101"/>
      <c r="F26" s="101"/>
      <c r="G26" s="101"/>
      <c r="H26" s="1641">
        <f t="shared" si="1"/>
        <v>0</v>
      </c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1658">
        <f t="shared" si="1"/>
        <v>0</v>
      </c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1659">
        <f t="shared" si="1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L29" si="3">+D30+D31</f>
        <v>0</v>
      </c>
      <c r="E29" s="762">
        <f t="shared" si="3"/>
        <v>0</v>
      </c>
      <c r="F29" s="762">
        <f t="shared" si="3"/>
        <v>0</v>
      </c>
      <c r="G29" s="762">
        <f t="shared" si="3"/>
        <v>0</v>
      </c>
      <c r="H29" s="1659">
        <f t="shared" si="1"/>
        <v>0</v>
      </c>
      <c r="I29" s="434">
        <f t="shared" si="3"/>
        <v>0</v>
      </c>
      <c r="J29" s="428">
        <f t="shared" si="3"/>
        <v>0</v>
      </c>
      <c r="K29" s="428">
        <f t="shared" si="3"/>
        <v>0</v>
      </c>
      <c r="L29" s="428">
        <f t="shared" si="3"/>
        <v>0</v>
      </c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1660">
        <f t="shared" si="1"/>
        <v>0</v>
      </c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1661">
        <f t="shared" si="1"/>
        <v>0</v>
      </c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1662">
        <f t="shared" si="1"/>
        <v>0</v>
      </c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L33" si="4">+D34+D35+D36</f>
        <v>0</v>
      </c>
      <c r="E33" s="762">
        <f t="shared" si="4"/>
        <v>0</v>
      </c>
      <c r="F33" s="762">
        <f t="shared" si="4"/>
        <v>0</v>
      </c>
      <c r="G33" s="762">
        <f t="shared" si="4"/>
        <v>0</v>
      </c>
      <c r="H33" s="1659">
        <f t="shared" si="1"/>
        <v>0</v>
      </c>
      <c r="I33" s="434">
        <f t="shared" si="4"/>
        <v>0</v>
      </c>
      <c r="J33" s="428">
        <f t="shared" si="4"/>
        <v>0</v>
      </c>
      <c r="K33" s="428">
        <f t="shared" si="4"/>
        <v>0</v>
      </c>
      <c r="L33" s="428">
        <f t="shared" si="4"/>
        <v>0</v>
      </c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1660">
        <f t="shared" si="1"/>
        <v>0</v>
      </c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1661">
        <f t="shared" si="1"/>
        <v>0</v>
      </c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1663">
        <f t="shared" si="1"/>
        <v>0</v>
      </c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1659">
        <f t="shared" si="1"/>
        <v>0</v>
      </c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1664">
        <f t="shared" si="1"/>
        <v>0</v>
      </c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/>
      <c r="D39" s="165"/>
      <c r="E39" s="765"/>
      <c r="F39" s="765"/>
      <c r="G39" s="765"/>
      <c r="H39" s="1659">
        <f t="shared" si="1"/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1665">
        <f t="shared" si="1"/>
        <v>0</v>
      </c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1666">
        <f t="shared" si="1"/>
        <v>0</v>
      </c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1667">
        <f t="shared" si="1"/>
        <v>0</v>
      </c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15298000</v>
      </c>
      <c r="D43" s="163">
        <f t="shared" ref="D43:L43" si="5">+D11+D23+D28+D29+D33+D37+D39</f>
        <v>15298000</v>
      </c>
      <c r="E43" s="762">
        <f t="shared" si="5"/>
        <v>0</v>
      </c>
      <c r="F43" s="762">
        <f t="shared" si="5"/>
        <v>0</v>
      </c>
      <c r="G43" s="762">
        <f t="shared" si="5"/>
        <v>0</v>
      </c>
      <c r="H43" s="1659">
        <f t="shared" si="1"/>
        <v>0</v>
      </c>
      <c r="I43" s="434">
        <f t="shared" si="5"/>
        <v>0</v>
      </c>
      <c r="J43" s="434">
        <f t="shared" si="5"/>
        <v>0</v>
      </c>
      <c r="K43" s="434">
        <f t="shared" si="5"/>
        <v>0</v>
      </c>
      <c r="L43" s="434">
        <f t="shared" si="5"/>
        <v>0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240658253</v>
      </c>
      <c r="D44" s="163">
        <f t="shared" ref="D44:L44" si="6">SUM(D45:D48)</f>
        <v>244254253</v>
      </c>
      <c r="E44" s="762">
        <f t="shared" si="6"/>
        <v>0</v>
      </c>
      <c r="F44" s="762">
        <f t="shared" si="6"/>
        <v>0</v>
      </c>
      <c r="G44" s="762">
        <f t="shared" si="6"/>
        <v>0</v>
      </c>
      <c r="H44" s="1659">
        <f t="shared" si="1"/>
        <v>3596000</v>
      </c>
      <c r="I44" s="434">
        <f t="shared" si="6"/>
        <v>0</v>
      </c>
      <c r="J44" s="434">
        <f t="shared" si="6"/>
        <v>0</v>
      </c>
      <c r="K44" s="434">
        <f t="shared" si="6"/>
        <v>0</v>
      </c>
      <c r="L44" s="434">
        <f t="shared" si="6"/>
        <v>0</v>
      </c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/>
      <c r="E45" s="766"/>
      <c r="F45" s="766"/>
      <c r="G45" s="766"/>
      <c r="H45" s="1660">
        <f t="shared" si="1"/>
        <v>0</v>
      </c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/>
      <c r="E46" s="107"/>
      <c r="F46" s="107"/>
      <c r="G46" s="107"/>
      <c r="H46" s="1668">
        <f t="shared" si="1"/>
        <v>0</v>
      </c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>
        <f>C70-C43-C45-C63-C65-C68+C39+C33+C29</f>
        <v>239692923</v>
      </c>
      <c r="D47" s="454">
        <f t="shared" ref="D47:L47" si="7">D70-D43-D63-D65-D68</f>
        <v>243288923</v>
      </c>
      <c r="E47" s="129">
        <f t="shared" si="7"/>
        <v>0</v>
      </c>
      <c r="F47" s="129">
        <f t="shared" si="7"/>
        <v>0</v>
      </c>
      <c r="G47" s="129">
        <f t="shared" si="7"/>
        <v>0</v>
      </c>
      <c r="H47" s="1661">
        <f t="shared" si="1"/>
        <v>3596000</v>
      </c>
      <c r="I47" s="1522">
        <f t="shared" si="7"/>
        <v>0</v>
      </c>
      <c r="J47" s="430">
        <f t="shared" si="7"/>
        <v>0</v>
      </c>
      <c r="K47" s="430">
        <f t="shared" si="7"/>
        <v>0</v>
      </c>
      <c r="L47" s="430">
        <f t="shared" si="7"/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C62</f>
        <v>965330</v>
      </c>
      <c r="D48" s="340">
        <f t="shared" ref="D48:L48" si="8">D62</f>
        <v>965330</v>
      </c>
      <c r="E48" s="767">
        <f t="shared" si="8"/>
        <v>0</v>
      </c>
      <c r="F48" s="767">
        <f t="shared" si="8"/>
        <v>0</v>
      </c>
      <c r="G48" s="767">
        <f t="shared" si="8"/>
        <v>0</v>
      </c>
      <c r="H48" s="1663">
        <f t="shared" si="1"/>
        <v>0</v>
      </c>
      <c r="I48" s="1524">
        <f t="shared" si="8"/>
        <v>0</v>
      </c>
      <c r="J48" s="432">
        <f t="shared" si="8"/>
        <v>0</v>
      </c>
      <c r="K48" s="432">
        <f t="shared" si="8"/>
        <v>0</v>
      </c>
      <c r="L48" s="432">
        <f t="shared" si="8"/>
        <v>0</v>
      </c>
    </row>
    <row r="49" spans="1:14" s="739" customFormat="1" ht="12" thickBot="1" x14ac:dyDescent="0.2">
      <c r="A49" s="70" t="s">
        <v>21</v>
      </c>
      <c r="B49" s="736" t="s">
        <v>173</v>
      </c>
      <c r="C49" s="171">
        <f>+C43+C44</f>
        <v>255956253</v>
      </c>
      <c r="D49" s="170">
        <f t="shared" ref="D49:L49" si="9">+D43+D44</f>
        <v>259552253</v>
      </c>
      <c r="E49" s="772">
        <f t="shared" si="9"/>
        <v>0</v>
      </c>
      <c r="F49" s="772">
        <f t="shared" si="9"/>
        <v>0</v>
      </c>
      <c r="G49" s="772">
        <f t="shared" si="9"/>
        <v>0</v>
      </c>
      <c r="H49" s="1669">
        <f t="shared" si="1"/>
        <v>3596000</v>
      </c>
      <c r="I49" s="738">
        <f t="shared" si="9"/>
        <v>0</v>
      </c>
      <c r="J49" s="738">
        <f t="shared" si="9"/>
        <v>0</v>
      </c>
      <c r="K49" s="738">
        <f t="shared" si="9"/>
        <v>0</v>
      </c>
      <c r="L49" s="738">
        <f t="shared" si="9"/>
        <v>0</v>
      </c>
    </row>
    <row r="50" spans="1:14" s="61" customFormat="1" ht="15" x14ac:dyDescent="0.2">
      <c r="A50" s="71"/>
      <c r="B50" s="72"/>
      <c r="C50" s="73"/>
      <c r="D50" s="73"/>
      <c r="E50" s="73"/>
      <c r="F50" s="73"/>
      <c r="G50" s="73"/>
      <c r="H50" s="1670"/>
    </row>
    <row r="51" spans="1:14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4" s="734" customFormat="1" ht="72.75" thickBot="1" x14ac:dyDescent="0.25">
      <c r="A52" s="834"/>
      <c r="B52" s="835" t="s">
        <v>38</v>
      </c>
      <c r="C52" s="20" t="str">
        <f t="shared" ref="C52:L52" si="10">C8</f>
        <v>2024. évi eredeti előirányzat a
25/2023. (XII.14.) rendelet szerint</v>
      </c>
      <c r="D52" s="293" t="str">
        <f t="shared" si="10"/>
        <v>Módosított előirányzat a …./2024.  (VI…..)  rendelet szerint</v>
      </c>
      <c r="E52" s="20" t="str">
        <f t="shared" si="10"/>
        <v>Módosított előirányzat a …./2024. (IX…..)  rendelet szerint</v>
      </c>
      <c r="F52" s="20" t="str">
        <f t="shared" si="10"/>
        <v>Módosított előirányzat a .../2024. (XII…...)  rendelet szerint</v>
      </c>
      <c r="G52" s="20" t="str">
        <f t="shared" si="10"/>
        <v>Módosított előirányzat a …../2024. (II…..)  rendelet szerint</v>
      </c>
      <c r="H52" s="1671" t="str">
        <f t="shared" si="10"/>
        <v>Változás a 25/2023. (XII.14.) rendelethez képest</v>
      </c>
      <c r="I52" s="293" t="str">
        <f t="shared" si="10"/>
        <v>2024. évi teljesítés              2024.06.30-ig</v>
      </c>
      <c r="J52" s="20" t="str">
        <f t="shared" si="10"/>
        <v>2024. évi teljesítés              2024.09.30-ig</v>
      </c>
      <c r="K52" s="20" t="str">
        <f t="shared" si="10"/>
        <v>2024. évi teljesítés              2024.12.31-ig</v>
      </c>
      <c r="L52" s="20" t="str">
        <f t="shared" si="10"/>
        <v>Teljesítés %-a</v>
      </c>
    </row>
    <row r="53" spans="1:14" s="38" customFormat="1" ht="13.5" thickBot="1" x14ac:dyDescent="0.25">
      <c r="A53" s="62" t="s">
        <v>12</v>
      </c>
      <c r="B53" s="63" t="s">
        <v>537</v>
      </c>
      <c r="C53" s="103">
        <f>SUM(C54:C59)-C55</f>
        <v>254990923</v>
      </c>
      <c r="D53" s="163">
        <f t="shared" ref="D53:L53" si="11">SUM(D54:D59)-D55</f>
        <v>258586923</v>
      </c>
      <c r="E53" s="762">
        <f t="shared" si="11"/>
        <v>0</v>
      </c>
      <c r="F53" s="762">
        <f t="shared" si="11"/>
        <v>0</v>
      </c>
      <c r="G53" s="762">
        <f t="shared" si="11"/>
        <v>0</v>
      </c>
      <c r="H53" s="1656">
        <f t="shared" ref="H53:H72" si="12">+D53-C53</f>
        <v>3596000</v>
      </c>
      <c r="I53" s="306">
        <f t="shared" si="11"/>
        <v>0</v>
      </c>
      <c r="J53" s="55">
        <f t="shared" si="11"/>
        <v>0</v>
      </c>
      <c r="K53" s="55">
        <f t="shared" si="11"/>
        <v>0</v>
      </c>
      <c r="L53" s="55">
        <f t="shared" si="11"/>
        <v>0</v>
      </c>
    </row>
    <row r="54" spans="1:14" x14ac:dyDescent="0.2">
      <c r="A54" s="1419" t="s">
        <v>90</v>
      </c>
      <c r="B54" s="16" t="s">
        <v>68</v>
      </c>
      <c r="C54" s="156">
        <v>172547661</v>
      </c>
      <c r="D54" s="156">
        <f>172547661+1950000</f>
        <v>174497661</v>
      </c>
      <c r="E54" s="766"/>
      <c r="F54" s="766"/>
      <c r="G54" s="766"/>
      <c r="H54" s="1672">
        <f t="shared" si="12"/>
        <v>1950000</v>
      </c>
      <c r="I54" s="310"/>
      <c r="J54" s="40"/>
      <c r="K54" s="40"/>
      <c r="L54" s="40"/>
      <c r="N54" s="1160"/>
    </row>
    <row r="55" spans="1:14" x14ac:dyDescent="0.2">
      <c r="A55" s="1419" t="s">
        <v>304</v>
      </c>
      <c r="B55" s="466" t="s">
        <v>269</v>
      </c>
      <c r="C55" s="156"/>
      <c r="D55" s="156"/>
      <c r="E55" s="766"/>
      <c r="F55" s="766"/>
      <c r="G55" s="766"/>
      <c r="H55" s="1672">
        <f t="shared" si="12"/>
        <v>0</v>
      </c>
      <c r="I55" s="310"/>
      <c r="J55" s="40"/>
      <c r="K55" s="40"/>
      <c r="L55" s="40"/>
    </row>
    <row r="56" spans="1:14" x14ac:dyDescent="0.2">
      <c r="A56" s="1419" t="s">
        <v>91</v>
      </c>
      <c r="B56" s="461" t="s">
        <v>86</v>
      </c>
      <c r="C56" s="471">
        <v>26688637</v>
      </c>
      <c r="D56" s="471">
        <f>26688637+546000</f>
        <v>27234637</v>
      </c>
      <c r="E56" s="129"/>
      <c r="F56" s="129"/>
      <c r="G56" s="129"/>
      <c r="H56" s="1673">
        <f t="shared" si="12"/>
        <v>546000</v>
      </c>
      <c r="I56" s="679"/>
      <c r="J56" s="41"/>
      <c r="K56" s="41"/>
      <c r="L56" s="41"/>
      <c r="N56" s="1160"/>
    </row>
    <row r="57" spans="1:14" x14ac:dyDescent="0.2">
      <c r="A57" s="1419" t="s">
        <v>92</v>
      </c>
      <c r="B57" s="461" t="s">
        <v>69</v>
      </c>
      <c r="C57" s="471">
        <v>55754625</v>
      </c>
      <c r="D57" s="471">
        <f>55754625+1100000</f>
        <v>56854625</v>
      </c>
      <c r="E57" s="129"/>
      <c r="F57" s="129"/>
      <c r="G57" s="129"/>
      <c r="H57" s="1673">
        <f t="shared" si="12"/>
        <v>1100000</v>
      </c>
      <c r="I57" s="679"/>
      <c r="J57" s="41"/>
      <c r="K57" s="41"/>
      <c r="L57" s="41"/>
    </row>
    <row r="58" spans="1:14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1673">
        <f t="shared" si="12"/>
        <v>0</v>
      </c>
      <c r="I58" s="679"/>
      <c r="J58" s="41"/>
      <c r="K58" s="41"/>
      <c r="L58" s="41"/>
    </row>
    <row r="59" spans="1:14" x14ac:dyDescent="0.2">
      <c r="A59" s="1419" t="s">
        <v>146</v>
      </c>
      <c r="B59" s="461" t="s">
        <v>87</v>
      </c>
      <c r="C59" s="471"/>
      <c r="D59" s="454">
        <f t="shared" ref="D59:L59" si="13">SUM(D60:D61)</f>
        <v>0</v>
      </c>
      <c r="E59" s="129">
        <f t="shared" si="13"/>
        <v>0</v>
      </c>
      <c r="F59" s="129">
        <f t="shared" si="13"/>
        <v>0</v>
      </c>
      <c r="G59" s="129">
        <f t="shared" si="13"/>
        <v>0</v>
      </c>
      <c r="H59" s="1673">
        <f t="shared" si="12"/>
        <v>0</v>
      </c>
      <c r="I59" s="679">
        <f t="shared" si="13"/>
        <v>0</v>
      </c>
      <c r="J59" s="41">
        <f t="shared" si="13"/>
        <v>0</v>
      </c>
      <c r="K59" s="41">
        <f t="shared" si="13"/>
        <v>0</v>
      </c>
      <c r="L59" s="41">
        <f t="shared" si="13"/>
        <v>0</v>
      </c>
    </row>
    <row r="60" spans="1:14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1673">
        <f t="shared" si="12"/>
        <v>0</v>
      </c>
      <c r="I60" s="679"/>
      <c r="J60" s="41"/>
      <c r="K60" s="41"/>
      <c r="L60" s="41"/>
    </row>
    <row r="61" spans="1:14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1674">
        <f t="shared" si="12"/>
        <v>0</v>
      </c>
      <c r="I61" s="312"/>
      <c r="J61" s="68"/>
      <c r="K61" s="68"/>
      <c r="L61" s="68"/>
    </row>
    <row r="62" spans="1:14" ht="13.5" thickBot="1" x14ac:dyDescent="0.25">
      <c r="A62" s="62" t="s">
        <v>13</v>
      </c>
      <c r="B62" s="63" t="s">
        <v>538</v>
      </c>
      <c r="C62" s="103">
        <f>SUM(C63:C67)</f>
        <v>965330</v>
      </c>
      <c r="D62" s="163">
        <f t="shared" ref="D62:L62" si="14">SUM(D63:D67)</f>
        <v>965330</v>
      </c>
      <c r="E62" s="762">
        <f t="shared" si="14"/>
        <v>0</v>
      </c>
      <c r="F62" s="762">
        <f t="shared" si="14"/>
        <v>0</v>
      </c>
      <c r="G62" s="762">
        <f t="shared" si="14"/>
        <v>0</v>
      </c>
      <c r="H62" s="1656">
        <f t="shared" si="12"/>
        <v>0</v>
      </c>
      <c r="I62" s="306">
        <f t="shared" si="14"/>
        <v>0</v>
      </c>
      <c r="J62" s="55">
        <f t="shared" si="14"/>
        <v>0</v>
      </c>
      <c r="K62" s="55">
        <f t="shared" si="14"/>
        <v>0</v>
      </c>
      <c r="L62" s="55">
        <f t="shared" si="14"/>
        <v>0</v>
      </c>
    </row>
    <row r="63" spans="1:14" s="38" customFormat="1" x14ac:dyDescent="0.2">
      <c r="A63" s="1419" t="s">
        <v>93</v>
      </c>
      <c r="B63" s="16" t="s">
        <v>118</v>
      </c>
      <c r="C63" s="156">
        <v>965330</v>
      </c>
      <c r="D63" s="156">
        <v>965330</v>
      </c>
      <c r="E63" s="766"/>
      <c r="F63" s="766"/>
      <c r="G63" s="766"/>
      <c r="H63" s="1672">
        <f t="shared" si="12"/>
        <v>0</v>
      </c>
      <c r="I63" s="310"/>
      <c r="J63" s="40"/>
      <c r="K63" s="40"/>
      <c r="L63" s="40"/>
    </row>
    <row r="64" spans="1:14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1672">
        <f t="shared" si="12"/>
        <v>0</v>
      </c>
      <c r="I64" s="310"/>
      <c r="J64" s="40"/>
      <c r="K64" s="40"/>
      <c r="L64" s="40"/>
    </row>
    <row r="65" spans="1:15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1673">
        <f t="shared" si="12"/>
        <v>0</v>
      </c>
      <c r="I65" s="679"/>
      <c r="J65" s="41"/>
      <c r="K65" s="41"/>
      <c r="L65" s="41"/>
    </row>
    <row r="66" spans="1:15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1673">
        <f t="shared" si="12"/>
        <v>0</v>
      </c>
      <c r="I66" s="679"/>
      <c r="J66" s="41"/>
      <c r="K66" s="41"/>
      <c r="L66" s="41"/>
    </row>
    <row r="67" spans="1:15" x14ac:dyDescent="0.2">
      <c r="A67" s="1419" t="s">
        <v>95</v>
      </c>
      <c r="B67" s="16" t="s">
        <v>174</v>
      </c>
      <c r="C67" s="156">
        <f>SUM(C68:C69)</f>
        <v>0</v>
      </c>
      <c r="D67" s="454">
        <f t="shared" ref="D67:L67" si="15">SUM(D68:D69)</f>
        <v>0</v>
      </c>
      <c r="E67" s="129">
        <f t="shared" si="15"/>
        <v>0</v>
      </c>
      <c r="F67" s="129">
        <f t="shared" si="15"/>
        <v>0</v>
      </c>
      <c r="G67" s="129">
        <f t="shared" si="15"/>
        <v>0</v>
      </c>
      <c r="H67" s="1673">
        <f t="shared" si="12"/>
        <v>0</v>
      </c>
      <c r="I67" s="679">
        <f t="shared" si="15"/>
        <v>0</v>
      </c>
      <c r="J67" s="41">
        <f t="shared" si="15"/>
        <v>0</v>
      </c>
      <c r="K67" s="41">
        <f t="shared" si="15"/>
        <v>0</v>
      </c>
      <c r="L67" s="41">
        <f t="shared" si="15"/>
        <v>0</v>
      </c>
      <c r="O67" s="17"/>
    </row>
    <row r="68" spans="1:15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1673">
        <f t="shared" si="12"/>
        <v>0</v>
      </c>
      <c r="I68" s="679"/>
      <c r="J68" s="41"/>
      <c r="K68" s="41"/>
      <c r="L68" s="41"/>
    </row>
    <row r="69" spans="1:15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1673">
        <f t="shared" si="12"/>
        <v>0</v>
      </c>
      <c r="I69" s="679"/>
      <c r="J69" s="41"/>
      <c r="K69" s="41"/>
      <c r="L69" s="41"/>
    </row>
    <row r="70" spans="1:15" ht="13.5" thickBot="1" x14ac:dyDescent="0.25">
      <c r="A70" s="62" t="s">
        <v>14</v>
      </c>
      <c r="B70" s="74" t="s">
        <v>175</v>
      </c>
      <c r="C70" s="171">
        <f>+C53+C62</f>
        <v>255956253</v>
      </c>
      <c r="D70" s="170">
        <f t="shared" ref="D70:L70" si="16">+D53+D62</f>
        <v>259552253</v>
      </c>
      <c r="E70" s="772">
        <f t="shared" si="16"/>
        <v>0</v>
      </c>
      <c r="F70" s="772">
        <f t="shared" si="16"/>
        <v>0</v>
      </c>
      <c r="G70" s="772">
        <f t="shared" si="16"/>
        <v>0</v>
      </c>
      <c r="H70" s="1675">
        <f t="shared" si="12"/>
        <v>3596000</v>
      </c>
      <c r="I70" s="307">
        <f t="shared" si="16"/>
        <v>0</v>
      </c>
      <c r="J70" s="75">
        <f t="shared" si="16"/>
        <v>0</v>
      </c>
      <c r="K70" s="75">
        <f t="shared" si="16"/>
        <v>0</v>
      </c>
      <c r="L70" s="75">
        <f t="shared" si="16"/>
        <v>0</v>
      </c>
    </row>
    <row r="71" spans="1:15" ht="13.5" thickBot="1" x14ac:dyDescent="0.25">
      <c r="C71" s="31"/>
      <c r="D71" s="31"/>
      <c r="E71" s="31"/>
      <c r="F71" s="31"/>
      <c r="G71" s="31"/>
      <c r="H71" s="1676"/>
      <c r="I71" s="31"/>
      <c r="J71" s="31"/>
      <c r="K71" s="31"/>
      <c r="L71" s="31"/>
    </row>
    <row r="72" spans="1:15" ht="13.5" thickBot="1" x14ac:dyDescent="0.25">
      <c r="A72" s="76" t="s">
        <v>291</v>
      </c>
      <c r="B72" s="77"/>
      <c r="C72" s="173">
        <v>26</v>
      </c>
      <c r="D72" s="173">
        <v>26</v>
      </c>
      <c r="E72" s="701"/>
      <c r="F72" s="701"/>
      <c r="G72" s="701"/>
      <c r="H72" s="1677">
        <f t="shared" si="12"/>
        <v>0</v>
      </c>
      <c r="I72" s="303"/>
      <c r="J72" s="303"/>
      <c r="K72" s="303"/>
      <c r="L72" s="303"/>
    </row>
    <row r="73" spans="1:15" x14ac:dyDescent="0.2">
      <c r="H73" s="1678" t="s">
        <v>383</v>
      </c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19685039370078741" header="0.78740157480314965" footer="0.78740157480314965"/>
  <pageSetup paperSize="9" scale="73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73"/>
  <sheetViews>
    <sheetView zoomScaleNormal="100" zoomScaleSheetLayoutView="110" workbookViewId="0">
      <selection activeCell="Y32" sqref="Y32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876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805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2" s="45" customFormat="1" ht="36" x14ac:dyDescent="0.2">
      <c r="A5" s="43" t="s">
        <v>136</v>
      </c>
      <c r="B5" s="44" t="s">
        <v>85</v>
      </c>
      <c r="C5" s="1932" t="s">
        <v>183</v>
      </c>
      <c r="D5" s="1933"/>
      <c r="E5" s="1933"/>
      <c r="F5" s="1933"/>
      <c r="G5" s="1933"/>
      <c r="H5" s="1934" t="s">
        <v>183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402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/>
      <c r="D11" s="163"/>
      <c r="E11" s="762"/>
      <c r="F11" s="762"/>
      <c r="G11" s="762"/>
      <c r="H11" s="719">
        <f>SUM(H12:H22)</f>
        <v>0</v>
      </c>
      <c r="I11" s="1513"/>
      <c r="J11" s="420"/>
      <c r="K11" s="420"/>
      <c r="L11" s="420"/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720">
        <f>D12-C12</f>
        <v>0</v>
      </c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/>
      <c r="D13" s="472"/>
      <c r="E13" s="101"/>
      <c r="F13" s="101"/>
      <c r="G13" s="101"/>
      <c r="H13" s="721">
        <f t="shared" ref="H13:H49" si="0">D13-C13</f>
        <v>0</v>
      </c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/>
      <c r="F14" s="101"/>
      <c r="G14" s="101"/>
      <c r="H14" s="721">
        <f t="shared" si="0"/>
        <v>0</v>
      </c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/>
      <c r="F15" s="101"/>
      <c r="G15" s="101"/>
      <c r="H15" s="721">
        <f t="shared" si="0"/>
        <v>0</v>
      </c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72"/>
      <c r="E16" s="101"/>
      <c r="F16" s="101"/>
      <c r="G16" s="101"/>
      <c r="H16" s="721">
        <f t="shared" si="0"/>
        <v>0</v>
      </c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/>
      <c r="D17" s="472"/>
      <c r="E17" s="101"/>
      <c r="F17" s="101"/>
      <c r="G17" s="101"/>
      <c r="H17" s="721">
        <f t="shared" si="0"/>
        <v>0</v>
      </c>
      <c r="I17" s="1515"/>
      <c r="J17" s="422"/>
      <c r="K17" s="422"/>
      <c r="L17" s="422"/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72"/>
      <c r="E18" s="101"/>
      <c r="F18" s="101"/>
      <c r="G18" s="101"/>
      <c r="H18" s="721">
        <f t="shared" si="0"/>
        <v>0</v>
      </c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328"/>
      <c r="E19" s="106"/>
      <c r="F19" s="106"/>
      <c r="G19" s="106"/>
      <c r="H19" s="722">
        <f t="shared" si="0"/>
        <v>0</v>
      </c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72"/>
      <c r="E20" s="101"/>
      <c r="F20" s="101"/>
      <c r="G20" s="101"/>
      <c r="H20" s="721">
        <f t="shared" si="0"/>
        <v>0</v>
      </c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73"/>
      <c r="E21" s="101"/>
      <c r="F21" s="101"/>
      <c r="G21" s="462"/>
      <c r="H21" s="723">
        <f t="shared" si="0"/>
        <v>0</v>
      </c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/>
      <c r="F22" s="106"/>
      <c r="G22" s="106"/>
      <c r="H22" s="724">
        <f t="shared" si="0"/>
        <v>0</v>
      </c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/>
      <c r="D23" s="163"/>
      <c r="E23" s="762"/>
      <c r="F23" s="762"/>
      <c r="G23" s="762"/>
      <c r="H23" s="55">
        <f t="shared" si="0"/>
        <v>0</v>
      </c>
      <c r="I23" s="1513"/>
      <c r="J23" s="420"/>
      <c r="K23" s="420"/>
      <c r="L23" s="420"/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82">
        <f t="shared" si="0"/>
        <v>0</v>
      </c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/>
      <c r="D25" s="472"/>
      <c r="E25" s="101"/>
      <c r="F25" s="101"/>
      <c r="G25" s="101"/>
      <c r="H25" s="721">
        <f t="shared" si="0"/>
        <v>0</v>
      </c>
      <c r="I25" s="1515"/>
      <c r="J25" s="422"/>
      <c r="K25" s="422"/>
      <c r="L25" s="422"/>
    </row>
    <row r="26" spans="1:12" s="61" customFormat="1" ht="12.2" customHeight="1" x14ac:dyDescent="0.2">
      <c r="A26" s="1419" t="s">
        <v>95</v>
      </c>
      <c r="B26" s="461" t="s">
        <v>160</v>
      </c>
      <c r="C26" s="462"/>
      <c r="D26" s="472"/>
      <c r="E26" s="101"/>
      <c r="F26" s="101"/>
      <c r="G26" s="101"/>
      <c r="H26" s="721">
        <f t="shared" si="0"/>
        <v>0</v>
      </c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725">
        <f t="shared" si="0"/>
        <v>0</v>
      </c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81">
        <f t="shared" si="0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/>
      <c r="D29" s="163"/>
      <c r="E29" s="762"/>
      <c r="F29" s="762"/>
      <c r="G29" s="762"/>
      <c r="H29" s="81">
        <f t="shared" si="0"/>
        <v>0</v>
      </c>
      <c r="I29" s="434"/>
      <c r="J29" s="428"/>
      <c r="K29" s="428"/>
      <c r="L29" s="428"/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726">
        <f t="shared" si="0"/>
        <v>0</v>
      </c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714">
        <f t="shared" si="0"/>
        <v>0</v>
      </c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727">
        <f t="shared" si="0"/>
        <v>0</v>
      </c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/>
      <c r="D33" s="163"/>
      <c r="E33" s="762"/>
      <c r="F33" s="762"/>
      <c r="G33" s="762"/>
      <c r="H33" s="81">
        <f t="shared" si="0"/>
        <v>0</v>
      </c>
      <c r="I33" s="434"/>
      <c r="J33" s="428"/>
      <c r="K33" s="428"/>
      <c r="L33" s="428"/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726">
        <f t="shared" si="0"/>
        <v>0</v>
      </c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714">
        <f t="shared" si="0"/>
        <v>0</v>
      </c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728">
        <f t="shared" si="0"/>
        <v>0</v>
      </c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81">
        <f t="shared" si="0"/>
        <v>0</v>
      </c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729">
        <f t="shared" si="0"/>
        <v>0</v>
      </c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/>
      <c r="D39" s="165"/>
      <c r="E39" s="765"/>
      <c r="F39" s="765"/>
      <c r="G39" s="765"/>
      <c r="H39" s="81">
        <f t="shared" si="0"/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730">
        <f t="shared" si="0"/>
        <v>0</v>
      </c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731">
        <f t="shared" si="0"/>
        <v>0</v>
      </c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732">
        <f t="shared" si="0"/>
        <v>0</v>
      </c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/>
      <c r="D43" s="163"/>
      <c r="E43" s="762"/>
      <c r="F43" s="762"/>
      <c r="G43" s="762"/>
      <c r="H43" s="81">
        <f t="shared" si="0"/>
        <v>0</v>
      </c>
      <c r="I43" s="434"/>
      <c r="J43" s="434"/>
      <c r="K43" s="434"/>
      <c r="L43" s="434"/>
    </row>
    <row r="44" spans="1:12" s="30" customFormat="1" ht="12.2" customHeight="1" thickBot="1" x14ac:dyDescent="0.25">
      <c r="A44" s="70" t="s">
        <v>20</v>
      </c>
      <c r="B44" s="63" t="s">
        <v>179</v>
      </c>
      <c r="C44" s="103"/>
      <c r="D44" s="163"/>
      <c r="E44" s="762"/>
      <c r="F44" s="762"/>
      <c r="G44" s="762"/>
      <c r="H44" s="81">
        <f t="shared" si="0"/>
        <v>0</v>
      </c>
      <c r="I44" s="434"/>
      <c r="J44" s="434"/>
      <c r="K44" s="434"/>
      <c r="L44" s="434"/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/>
      <c r="E45" s="766"/>
      <c r="F45" s="766"/>
      <c r="G45" s="766"/>
      <c r="H45" s="726">
        <f t="shared" si="0"/>
        <v>0</v>
      </c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/>
      <c r="E46" s="107"/>
      <c r="F46" s="107"/>
      <c r="G46" s="107"/>
      <c r="H46" s="733">
        <f t="shared" si="0"/>
        <v>0</v>
      </c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/>
      <c r="D47" s="454"/>
      <c r="E47" s="129"/>
      <c r="F47" s="129"/>
      <c r="G47" s="129"/>
      <c r="H47" s="714">
        <f t="shared" si="0"/>
        <v>0</v>
      </c>
      <c r="I47" s="1522"/>
      <c r="J47" s="430"/>
      <c r="K47" s="430"/>
      <c r="L47" s="430"/>
    </row>
    <row r="48" spans="1:12" s="61" customFormat="1" ht="17.25" customHeight="1" thickBot="1" x14ac:dyDescent="0.25">
      <c r="A48" s="65" t="s">
        <v>177</v>
      </c>
      <c r="B48" s="69" t="s">
        <v>178</v>
      </c>
      <c r="C48" s="1416"/>
      <c r="D48" s="340"/>
      <c r="E48" s="767"/>
      <c r="F48" s="767"/>
      <c r="G48" s="767"/>
      <c r="H48" s="728">
        <f t="shared" si="0"/>
        <v>0</v>
      </c>
      <c r="I48" s="1524"/>
      <c r="J48" s="432"/>
      <c r="K48" s="432"/>
      <c r="L48" s="432"/>
    </row>
    <row r="49" spans="1:12" s="739" customFormat="1" ht="12" thickBot="1" x14ac:dyDescent="0.2">
      <c r="A49" s="70" t="s">
        <v>21</v>
      </c>
      <c r="B49" s="736" t="s">
        <v>173</v>
      </c>
      <c r="C49" s="171"/>
      <c r="D49" s="170"/>
      <c r="E49" s="772"/>
      <c r="F49" s="772"/>
      <c r="G49" s="772"/>
      <c r="H49" s="737">
        <f t="shared" si="0"/>
        <v>0</v>
      </c>
      <c r="I49" s="738"/>
      <c r="J49" s="738"/>
      <c r="K49" s="738"/>
      <c r="L49" s="738"/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 t="shared" ref="C52:L52" si="1">C8</f>
        <v>2024. évi eredeti előirányzat a
25/2023. (XII.14.) rendelet szerint</v>
      </c>
      <c r="D52" s="293" t="str">
        <f t="shared" si="1"/>
        <v>Módosított előirányzat a …./2024.  (VI…..)  rendelet szerint</v>
      </c>
      <c r="E52" s="20" t="str">
        <f t="shared" si="1"/>
        <v>Módosított előirányzat a …./2024. (IX…..)  rendelet szerint</v>
      </c>
      <c r="F52" s="20" t="str">
        <f t="shared" si="1"/>
        <v>Módosított előirányzat a .../2024. (XII…...)  rendelet szerint</v>
      </c>
      <c r="G52" s="20" t="str">
        <f t="shared" si="1"/>
        <v>Módosított előirányzat a …../2024. (II…..)  rendelet szerint</v>
      </c>
      <c r="H52" s="39" t="str">
        <f t="shared" si="1"/>
        <v>Változás a 25/2023. (XII.14.) rendelethez képest</v>
      </c>
      <c r="I52" s="293" t="str">
        <f t="shared" si="1"/>
        <v>2024. évi teljesítés              2024.06.30-ig</v>
      </c>
      <c r="J52" s="20" t="str">
        <f t="shared" si="1"/>
        <v>2024. évi teljesítés              2024.09.30-ig</v>
      </c>
      <c r="K52" s="20" t="str">
        <f t="shared" si="1"/>
        <v>2024. évi teljesítés              2024.12.31-ig</v>
      </c>
      <c r="L52" s="20" t="str">
        <f t="shared" si="1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/>
      <c r="D53" s="163"/>
      <c r="E53" s="762"/>
      <c r="F53" s="762"/>
      <c r="G53" s="762"/>
      <c r="H53" s="55">
        <f t="shared" ref="H53:H72" si="2">D53-C53</f>
        <v>0</v>
      </c>
      <c r="I53" s="306"/>
      <c r="J53" s="55"/>
      <c r="K53" s="55"/>
      <c r="L53" s="55"/>
    </row>
    <row r="54" spans="1:12" x14ac:dyDescent="0.2">
      <c r="A54" s="1419" t="s">
        <v>90</v>
      </c>
      <c r="B54" s="16" t="s">
        <v>68</v>
      </c>
      <c r="C54" s="156"/>
      <c r="D54" s="329"/>
      <c r="E54" s="766"/>
      <c r="F54" s="766"/>
      <c r="G54" s="766"/>
      <c r="H54" s="40">
        <f t="shared" si="2"/>
        <v>0</v>
      </c>
      <c r="I54" s="310"/>
      <c r="J54" s="40"/>
      <c r="K54" s="40"/>
      <c r="L54" s="40"/>
    </row>
    <row r="55" spans="1:12" x14ac:dyDescent="0.2">
      <c r="A55" s="1419" t="s">
        <v>304</v>
      </c>
      <c r="B55" s="466" t="s">
        <v>269</v>
      </c>
      <c r="C55" s="156"/>
      <c r="D55" s="329"/>
      <c r="E55" s="766"/>
      <c r="F55" s="766"/>
      <c r="G55" s="766"/>
      <c r="H55" s="40">
        <f t="shared" si="2"/>
        <v>0</v>
      </c>
      <c r="I55" s="310"/>
      <c r="J55" s="40"/>
      <c r="K55" s="40"/>
      <c r="L55" s="40"/>
    </row>
    <row r="56" spans="1:12" x14ac:dyDescent="0.2">
      <c r="A56" s="1419" t="s">
        <v>91</v>
      </c>
      <c r="B56" s="461" t="s">
        <v>86</v>
      </c>
      <c r="C56" s="471"/>
      <c r="D56" s="454"/>
      <c r="E56" s="129"/>
      <c r="F56" s="129"/>
      <c r="G56" s="129"/>
      <c r="H56" s="455">
        <f t="shared" si="2"/>
        <v>0</v>
      </c>
      <c r="I56" s="679"/>
      <c r="J56" s="41"/>
      <c r="K56" s="41"/>
      <c r="L56" s="41"/>
    </row>
    <row r="57" spans="1:12" x14ac:dyDescent="0.2">
      <c r="A57" s="1419" t="s">
        <v>92</v>
      </c>
      <c r="B57" s="461" t="s">
        <v>69</v>
      </c>
      <c r="C57" s="471"/>
      <c r="D57" s="454"/>
      <c r="E57" s="129"/>
      <c r="F57" s="129"/>
      <c r="G57" s="129"/>
      <c r="H57" s="455">
        <f t="shared" si="2"/>
        <v>0</v>
      </c>
      <c r="I57" s="679"/>
      <c r="J57" s="41"/>
      <c r="K57" s="41"/>
      <c r="L57" s="41"/>
    </row>
    <row r="58" spans="1:12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455">
        <f t="shared" si="2"/>
        <v>0</v>
      </c>
      <c r="I58" s="679"/>
      <c r="J58" s="41"/>
      <c r="K58" s="41"/>
      <c r="L58" s="41"/>
    </row>
    <row r="59" spans="1:12" x14ac:dyDescent="0.2">
      <c r="A59" s="1419" t="s">
        <v>146</v>
      </c>
      <c r="B59" s="461" t="s">
        <v>87</v>
      </c>
      <c r="C59" s="471"/>
      <c r="D59" s="454"/>
      <c r="E59" s="129"/>
      <c r="F59" s="129"/>
      <c r="G59" s="129"/>
      <c r="H59" s="455">
        <f t="shared" si="2"/>
        <v>0</v>
      </c>
      <c r="I59" s="679"/>
      <c r="J59" s="41"/>
      <c r="K59" s="41"/>
      <c r="L59" s="41"/>
    </row>
    <row r="60" spans="1:12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455">
        <f t="shared" si="2"/>
        <v>0</v>
      </c>
      <c r="I60" s="679"/>
      <c r="J60" s="41"/>
      <c r="K60" s="41"/>
      <c r="L60" s="41"/>
    </row>
    <row r="61" spans="1:12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68">
        <f t="shared" si="2"/>
        <v>0</v>
      </c>
      <c r="I61" s="312"/>
      <c r="J61" s="68"/>
      <c r="K61" s="68"/>
      <c r="L61" s="68"/>
    </row>
    <row r="62" spans="1:12" ht="13.5" thickBot="1" x14ac:dyDescent="0.25">
      <c r="A62" s="62" t="s">
        <v>13</v>
      </c>
      <c r="B62" s="63" t="s">
        <v>538</v>
      </c>
      <c r="C62" s="103"/>
      <c r="D62" s="163"/>
      <c r="E62" s="762"/>
      <c r="F62" s="762"/>
      <c r="G62" s="762"/>
      <c r="H62" s="55">
        <f t="shared" si="2"/>
        <v>0</v>
      </c>
      <c r="I62" s="306"/>
      <c r="J62" s="55"/>
      <c r="K62" s="55"/>
      <c r="L62" s="55"/>
    </row>
    <row r="63" spans="1:12" s="38" customFormat="1" x14ac:dyDescent="0.2">
      <c r="A63" s="1419" t="s">
        <v>93</v>
      </c>
      <c r="B63" s="16" t="s">
        <v>118</v>
      </c>
      <c r="C63" s="156"/>
      <c r="D63" s="329"/>
      <c r="E63" s="766"/>
      <c r="F63" s="766"/>
      <c r="G63" s="766"/>
      <c r="H63" s="40">
        <f t="shared" si="2"/>
        <v>0</v>
      </c>
      <c r="I63" s="310"/>
      <c r="J63" s="40"/>
      <c r="K63" s="40"/>
      <c r="L63" s="40"/>
    </row>
    <row r="64" spans="1:12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40">
        <f t="shared" si="2"/>
        <v>0</v>
      </c>
      <c r="I64" s="310"/>
      <c r="J64" s="40"/>
      <c r="K64" s="40"/>
      <c r="L64" s="40"/>
    </row>
    <row r="65" spans="1:12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455">
        <f t="shared" si="2"/>
        <v>0</v>
      </c>
      <c r="I65" s="679"/>
      <c r="J65" s="41"/>
      <c r="K65" s="41"/>
      <c r="L65" s="41"/>
    </row>
    <row r="66" spans="1:12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455">
        <f t="shared" si="2"/>
        <v>0</v>
      </c>
      <c r="I66" s="679"/>
      <c r="J66" s="41"/>
      <c r="K66" s="41"/>
      <c r="L66" s="41"/>
    </row>
    <row r="67" spans="1:12" x14ac:dyDescent="0.2">
      <c r="A67" s="1419" t="s">
        <v>95</v>
      </c>
      <c r="B67" s="16" t="s">
        <v>174</v>
      </c>
      <c r="C67" s="156"/>
      <c r="D67" s="454"/>
      <c r="E67" s="129"/>
      <c r="F67" s="129"/>
      <c r="G67" s="129"/>
      <c r="H67" s="455">
        <f t="shared" si="2"/>
        <v>0</v>
      </c>
      <c r="I67" s="679"/>
      <c r="J67" s="41"/>
      <c r="K67" s="41"/>
      <c r="L67" s="41"/>
    </row>
    <row r="68" spans="1:12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455">
        <f t="shared" si="2"/>
        <v>0</v>
      </c>
      <c r="I68" s="679"/>
      <c r="J68" s="41"/>
      <c r="K68" s="41"/>
      <c r="L68" s="41"/>
    </row>
    <row r="69" spans="1:12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455">
        <f t="shared" si="2"/>
        <v>0</v>
      </c>
      <c r="I69" s="679"/>
      <c r="J69" s="41"/>
      <c r="K69" s="41"/>
      <c r="L69" s="41"/>
    </row>
    <row r="70" spans="1:12" ht="13.5" thickBot="1" x14ac:dyDescent="0.25">
      <c r="A70" s="62" t="s">
        <v>14</v>
      </c>
      <c r="B70" s="74" t="s">
        <v>175</v>
      </c>
      <c r="C70" s="171"/>
      <c r="D70" s="170"/>
      <c r="E70" s="772"/>
      <c r="F70" s="772"/>
      <c r="G70" s="772"/>
      <c r="H70" s="75">
        <f t="shared" si="2"/>
        <v>0</v>
      </c>
      <c r="I70" s="307"/>
      <c r="J70" s="75"/>
      <c r="K70" s="75"/>
      <c r="L70" s="75"/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/>
      <c r="D72" s="828"/>
      <c r="E72" s="701"/>
      <c r="F72" s="701"/>
      <c r="G72" s="701"/>
      <c r="H72" s="303">
        <f t="shared" si="2"/>
        <v>0</v>
      </c>
      <c r="I72" s="303"/>
      <c r="J72" s="303"/>
      <c r="K72" s="303"/>
      <c r="L72" s="303"/>
    </row>
    <row r="73" spans="1:12" x14ac:dyDescent="0.2">
      <c r="D73" s="29" t="s">
        <v>383</v>
      </c>
      <c r="H73" s="280" t="s">
        <v>821</v>
      </c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59055118110236227" bottom="0.19685039370078741" header="0.78740157480314965" footer="0.78740157480314965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view="pageBreakPreview" topLeftCell="A112" zoomScale="136" zoomScaleNormal="166" zoomScaleSheetLayoutView="136" workbookViewId="0">
      <selection activeCell="D133" sqref="D133"/>
    </sheetView>
  </sheetViews>
  <sheetFormatPr defaultColWidth="9.33203125" defaultRowHeight="12.75" x14ac:dyDescent="0.2"/>
  <cols>
    <col min="1" max="1" width="13.33203125" style="88" customWidth="1"/>
    <col min="2" max="2" width="65.33203125" style="89" customWidth="1"/>
    <col min="3" max="3" width="18.6640625" style="476" customWidth="1"/>
    <col min="4" max="4" width="15.6640625" style="90" customWidth="1"/>
    <col min="5" max="5" width="15.1640625" style="90" hidden="1" customWidth="1"/>
    <col min="6" max="6" width="15.6640625" style="90" hidden="1" customWidth="1"/>
    <col min="7" max="7" width="17.5" style="90" hidden="1" customWidth="1"/>
    <col min="8" max="8" width="15" style="90" customWidth="1"/>
    <col min="9" max="11" width="15.83203125" style="90" hidden="1" customWidth="1"/>
    <col min="12" max="12" width="6.33203125" style="181" hidden="1" customWidth="1"/>
    <col min="13" max="13" width="15.33203125" style="29" customWidth="1"/>
    <col min="14" max="14" width="17.1640625" style="29" customWidth="1"/>
    <col min="15" max="15" width="30.33203125" style="29" customWidth="1"/>
    <col min="16" max="16" width="14.33203125" style="29" bestFit="1" customWidth="1"/>
    <col min="17" max="17" width="12.6640625" style="29" bestFit="1" customWidth="1"/>
    <col min="18" max="16384" width="9.33203125" style="29"/>
  </cols>
  <sheetData>
    <row r="1" spans="1:14" ht="12.75" customHeight="1" x14ac:dyDescent="0.2">
      <c r="A1" s="1894" t="s">
        <v>852</v>
      </c>
      <c r="B1" s="1894"/>
      <c r="C1" s="1894"/>
      <c r="D1" s="1894"/>
      <c r="E1" s="1894"/>
      <c r="F1" s="1894"/>
      <c r="G1" s="1894"/>
      <c r="H1" s="1894"/>
    </row>
    <row r="2" spans="1:14" ht="12.75" customHeight="1" x14ac:dyDescent="0.2">
      <c r="A2" s="1894" t="s">
        <v>823</v>
      </c>
      <c r="B2" s="1894"/>
      <c r="C2" s="1894"/>
      <c r="D2" s="1894"/>
      <c r="E2" s="1894"/>
      <c r="F2" s="1894"/>
      <c r="G2" s="1894"/>
      <c r="H2" s="1894"/>
    </row>
    <row r="3" spans="1:14" ht="12.75" customHeight="1" x14ac:dyDescent="0.2">
      <c r="A3" s="1928"/>
      <c r="B3" s="1928"/>
      <c r="C3" s="1928"/>
      <c r="D3" s="1928"/>
      <c r="E3" s="1928"/>
      <c r="F3" s="1928"/>
      <c r="G3" s="1928"/>
      <c r="H3" s="809"/>
    </row>
    <row r="4" spans="1:14" s="28" customFormat="1" ht="12.2" customHeight="1" thickBot="1" x14ac:dyDescent="0.25">
      <c r="A4" s="1929"/>
      <c r="B4" s="1929"/>
      <c r="C4" s="1929"/>
      <c r="D4" s="1929"/>
      <c r="E4" s="1929"/>
      <c r="F4" s="1929"/>
      <c r="G4" s="1929"/>
      <c r="H4" s="1929"/>
      <c r="I4" s="1929"/>
      <c r="J4" s="1929"/>
      <c r="K4" s="1929"/>
      <c r="L4" s="1929"/>
    </row>
    <row r="5" spans="1:14" s="45" customFormat="1" ht="15.95" customHeight="1" x14ac:dyDescent="0.2">
      <c r="A5" s="43" t="s">
        <v>84</v>
      </c>
      <c r="B5" s="44" t="s">
        <v>9</v>
      </c>
      <c r="C5" s="1918" t="s">
        <v>140</v>
      </c>
      <c r="D5" s="1919"/>
      <c r="E5" s="1919"/>
      <c r="F5" s="1919"/>
      <c r="G5" s="1919"/>
      <c r="H5" s="1920"/>
      <c r="I5" s="282"/>
      <c r="J5" s="282"/>
      <c r="K5" s="282"/>
      <c r="L5" s="283"/>
      <c r="M5" s="207"/>
    </row>
    <row r="6" spans="1:14" s="45" customFormat="1" ht="27" customHeight="1" thickBot="1" x14ac:dyDescent="0.25">
      <c r="A6" s="46" t="s">
        <v>558</v>
      </c>
      <c r="B6" s="47" t="s">
        <v>139</v>
      </c>
      <c r="C6" s="1921">
        <v>1</v>
      </c>
      <c r="D6" s="1922"/>
      <c r="E6" s="1922"/>
      <c r="F6" s="1922"/>
      <c r="G6" s="1922"/>
      <c r="H6" s="1923"/>
      <c r="I6" s="284"/>
      <c r="J6" s="284"/>
      <c r="K6" s="284"/>
      <c r="L6" s="285"/>
      <c r="M6" s="207"/>
    </row>
    <row r="7" spans="1:14" s="45" customFormat="1" ht="12.2" customHeight="1" x14ac:dyDescent="0.2">
      <c r="A7" s="133"/>
      <c r="B7" s="297"/>
      <c r="C7" s="475"/>
      <c r="D7" s="134"/>
      <c r="E7" s="134"/>
      <c r="F7" s="134"/>
      <c r="G7" s="134"/>
      <c r="H7" s="134"/>
      <c r="I7" s="133"/>
      <c r="J7" s="133"/>
      <c r="K7" s="133"/>
      <c r="L7" s="184"/>
    </row>
    <row r="8" spans="1:14" s="45" customFormat="1" ht="14.1" customHeight="1" x14ac:dyDescent="0.2">
      <c r="A8" s="1927" t="s">
        <v>11</v>
      </c>
      <c r="B8" s="1927"/>
      <c r="C8" s="1927"/>
      <c r="D8" s="1927"/>
      <c r="E8" s="1927"/>
      <c r="F8" s="1927"/>
      <c r="G8" s="1927"/>
      <c r="H8" s="1927"/>
      <c r="I8" s="331"/>
      <c r="J8" s="331"/>
      <c r="K8" s="331"/>
      <c r="L8" s="331"/>
    </row>
    <row r="9" spans="1:14" s="48" customFormat="1" ht="12.2" customHeight="1" thickBot="1" x14ac:dyDescent="0.25">
      <c r="A9" s="1917" t="s">
        <v>360</v>
      </c>
      <c r="B9" s="1917"/>
      <c r="C9" s="1917"/>
      <c r="D9" s="1917"/>
      <c r="E9" s="1917"/>
      <c r="F9" s="1917"/>
      <c r="G9" s="1917"/>
      <c r="H9" s="1917"/>
      <c r="I9" s="332"/>
      <c r="J9" s="332"/>
      <c r="K9" s="332"/>
      <c r="L9" s="332"/>
    </row>
    <row r="10" spans="1:14" ht="53.45" customHeight="1" thickBot="1" x14ac:dyDescent="0.25">
      <c r="A10" s="1341" t="s">
        <v>141</v>
      </c>
      <c r="B10" s="49" t="s">
        <v>36</v>
      </c>
      <c r="C10" s="1426" t="str">
        <f>'1. mell.bevétel_össz'!C9</f>
        <v>2024. évi eredeti előirányzat a
25/2023. (XII.14.) rendelet szerint</v>
      </c>
      <c r="D10" s="333" t="str">
        <f>'1. mell.bevétel_össz'!D9</f>
        <v>Módosított előirányzat a …./2024.  (VI…..)  rendelet szerint</v>
      </c>
      <c r="E10" s="49" t="str">
        <f>'1. mell.bevétel_össz'!E9</f>
        <v>Módosított előirányzat a …./2024. (IX…..)  rendelet szerint</v>
      </c>
      <c r="F10" s="49" t="str">
        <f>'1. mell.bevétel_össz'!F9</f>
        <v>Módosított előirányzat a .../2024. (XII…...)  rendelet szerint</v>
      </c>
      <c r="G10" s="49" t="str">
        <f>'1. mell.bevétel_össz'!G9</f>
        <v>Módosított előirányzat a …../2024. (II…..)  rendelet szerint</v>
      </c>
      <c r="H10" s="162" t="str">
        <f>'1. mell.bevétel_össz'!H9</f>
        <v>Változás a 25/2023. (XII.14.) rendelethez képest</v>
      </c>
      <c r="I10" s="240" t="str">
        <f>'1. mell.bevétel_össz'!I9</f>
        <v>2024. évi teljesítés              2024.06.30-ig</v>
      </c>
      <c r="J10" s="240" t="str">
        <f>'1. mell.bevétel_össz'!J9</f>
        <v>2024. évi teljesítés              2024.09.30-ig</v>
      </c>
      <c r="K10" s="240" t="str">
        <f>'1. mell.bevétel_össz'!K9</f>
        <v>2024. évi teljesítés              2024.12.31-ig</v>
      </c>
      <c r="L10" s="241" t="str">
        <f>'1. mell.bevétel_össz'!L9</f>
        <v>Teljesítés %-a</v>
      </c>
      <c r="M10" s="237"/>
    </row>
    <row r="11" spans="1:14" s="53" customFormat="1" ht="12.95" customHeight="1" thickBot="1" x14ac:dyDescent="0.25">
      <c r="A11" s="50" t="s">
        <v>296</v>
      </c>
      <c r="B11" s="51" t="s">
        <v>297</v>
      </c>
      <c r="C11" s="1348" t="s">
        <v>298</v>
      </c>
      <c r="D11" s="321" t="s">
        <v>299</v>
      </c>
      <c r="E11" s="51" t="s">
        <v>299</v>
      </c>
      <c r="F11" s="51" t="s">
        <v>386</v>
      </c>
      <c r="G11" s="51" t="s">
        <v>422</v>
      </c>
      <c r="H11" s="317" t="s">
        <v>300</v>
      </c>
      <c r="I11" s="208" t="s">
        <v>298</v>
      </c>
      <c r="J11" s="208" t="s">
        <v>298</v>
      </c>
      <c r="K11" s="208" t="s">
        <v>298</v>
      </c>
      <c r="L11" s="209" t="s">
        <v>298</v>
      </c>
      <c r="M11" s="213"/>
      <c r="N11" s="53" t="s">
        <v>383</v>
      </c>
    </row>
    <row r="12" spans="1:14" s="53" customFormat="1" ht="15.95" customHeight="1" thickBot="1" x14ac:dyDescent="0.25">
      <c r="A12" s="1924" t="s">
        <v>37</v>
      </c>
      <c r="B12" s="1925"/>
      <c r="C12" s="1925"/>
      <c r="D12" s="1925"/>
      <c r="E12" s="1925"/>
      <c r="F12" s="1925"/>
      <c r="G12" s="1925"/>
      <c r="H12" s="1926"/>
      <c r="I12" s="336"/>
      <c r="J12" s="336"/>
      <c r="K12" s="336"/>
      <c r="L12" s="336"/>
      <c r="M12" s="213"/>
    </row>
    <row r="13" spans="1:14" s="53" customFormat="1" ht="12.2" customHeight="1" thickBot="1" x14ac:dyDescent="0.25">
      <c r="A13" s="13" t="s">
        <v>12</v>
      </c>
      <c r="B13" s="79" t="s">
        <v>596</v>
      </c>
      <c r="C13" s="139">
        <f>C21+C22+C23+C24+C25</f>
        <v>1357398646</v>
      </c>
      <c r="D13" s="326">
        <f>D21+D22+D23+D24+D25</f>
        <v>1717733424</v>
      </c>
      <c r="E13" s="326">
        <f t="shared" ref="E13:J13" si="0">E21+E22+E23+E24+E25</f>
        <v>0</v>
      </c>
      <c r="F13" s="326">
        <f t="shared" si="0"/>
        <v>0</v>
      </c>
      <c r="G13" s="326">
        <f t="shared" si="0"/>
        <v>0</v>
      </c>
      <c r="H13" s="823">
        <f>+D13-C13</f>
        <v>360334778</v>
      </c>
      <c r="I13" s="211">
        <f>I21+I22+I23+I24+I25</f>
        <v>0</v>
      </c>
      <c r="J13" s="211">
        <f t="shared" si="0"/>
        <v>0</v>
      </c>
      <c r="K13" s="211">
        <f>K21+K22+K23+K24+K25</f>
        <v>0</v>
      </c>
      <c r="L13" s="212">
        <f>I13/D13*100</f>
        <v>0</v>
      </c>
      <c r="M13" s="213"/>
    </row>
    <row r="14" spans="1:14" s="30" customFormat="1" ht="12.2" customHeight="1" x14ac:dyDescent="0.2">
      <c r="A14" s="11" t="s">
        <v>90</v>
      </c>
      <c r="B14" s="80" t="s">
        <v>187</v>
      </c>
      <c r="C14" s="140">
        <v>346013118</v>
      </c>
      <c r="D14" s="324">
        <f>346013118+22064805</f>
        <v>368077923</v>
      </c>
      <c r="E14" s="140"/>
      <c r="F14" s="140"/>
      <c r="G14" s="140"/>
      <c r="H14" s="821">
        <f t="shared" ref="H14:H77" si="1">+D14-C14</f>
        <v>22064805</v>
      </c>
      <c r="I14" s="214">
        <v>0</v>
      </c>
      <c r="J14" s="214">
        <v>0</v>
      </c>
      <c r="K14" s="214">
        <v>0</v>
      </c>
      <c r="L14" s="215">
        <f>I14/D14*100</f>
        <v>0</v>
      </c>
      <c r="M14" s="218"/>
    </row>
    <row r="15" spans="1:14" s="61" customFormat="1" ht="12.2" customHeight="1" x14ac:dyDescent="0.2">
      <c r="A15" s="1355" t="s">
        <v>91</v>
      </c>
      <c r="B15" s="477" t="s">
        <v>522</v>
      </c>
      <c r="C15" s="531">
        <v>403471076</v>
      </c>
      <c r="D15" s="456">
        <f>403471076+38510968+88377724</f>
        <v>530359768</v>
      </c>
      <c r="E15" s="531"/>
      <c r="F15" s="531"/>
      <c r="G15" s="531"/>
      <c r="H15" s="822">
        <f t="shared" si="1"/>
        <v>126888692</v>
      </c>
      <c r="I15" s="216"/>
      <c r="J15" s="216"/>
      <c r="K15" s="216"/>
      <c r="L15" s="217">
        <f>I15/D15*100</f>
        <v>0</v>
      </c>
      <c r="M15" s="221"/>
    </row>
    <row r="16" spans="1:14" s="61" customFormat="1" ht="12.2" customHeight="1" x14ac:dyDescent="0.2">
      <c r="A16" s="1355" t="s">
        <v>92</v>
      </c>
      <c r="B16" s="477" t="s">
        <v>523</v>
      </c>
      <c r="C16" s="531">
        <v>423746929</v>
      </c>
      <c r="D16" s="456">
        <f>423746929+21638533+33687140+5766600+7883972+7468959+7695445+8251458+8309334+8177022</f>
        <v>532625392</v>
      </c>
      <c r="E16" s="531"/>
      <c r="F16" s="531"/>
      <c r="G16" s="531"/>
      <c r="H16" s="822">
        <f t="shared" si="1"/>
        <v>108878463</v>
      </c>
      <c r="I16" s="216"/>
      <c r="J16" s="216"/>
      <c r="K16" s="216"/>
      <c r="L16" s="217">
        <f>I16/D16*100</f>
        <v>0</v>
      </c>
      <c r="M16" s="221"/>
    </row>
    <row r="17" spans="1:13" s="61" customFormat="1" ht="12.2" customHeight="1" thickBot="1" x14ac:dyDescent="0.25">
      <c r="A17" s="1355" t="s">
        <v>89</v>
      </c>
      <c r="B17" s="477" t="s">
        <v>524</v>
      </c>
      <c r="C17" s="531">
        <v>151242509</v>
      </c>
      <c r="D17" s="456">
        <f>151242509+39647942+18900120</f>
        <v>209790571</v>
      </c>
      <c r="E17" s="531"/>
      <c r="F17" s="531"/>
      <c r="G17" s="531"/>
      <c r="H17" s="822">
        <f t="shared" si="1"/>
        <v>58548062</v>
      </c>
      <c r="I17" s="216"/>
      <c r="J17" s="216"/>
      <c r="K17" s="216"/>
      <c r="L17" s="217"/>
      <c r="M17" s="221"/>
    </row>
    <row r="18" spans="1:13" s="61" customFormat="1" ht="12.2" customHeight="1" thickBot="1" x14ac:dyDescent="0.25">
      <c r="A18" s="1355" t="s">
        <v>146</v>
      </c>
      <c r="B18" s="477" t="s">
        <v>188</v>
      </c>
      <c r="C18" s="531">
        <v>32925014</v>
      </c>
      <c r="D18" s="456">
        <f>32925014+36397926</f>
        <v>69322940</v>
      </c>
      <c r="E18" s="531"/>
      <c r="F18" s="531"/>
      <c r="G18" s="531"/>
      <c r="H18" s="822">
        <f t="shared" si="1"/>
        <v>36397926</v>
      </c>
      <c r="I18" s="326">
        <f t="shared" ref="I18" si="2">I26+I27+I28+I29+I30</f>
        <v>0</v>
      </c>
      <c r="J18" s="216"/>
      <c r="K18" s="216"/>
      <c r="L18" s="217">
        <f t="shared" ref="L18:L49" si="3">I18/D18*100</f>
        <v>0</v>
      </c>
      <c r="M18" s="221"/>
    </row>
    <row r="19" spans="1:13" s="61" customFormat="1" ht="12.2" customHeight="1" x14ac:dyDescent="0.2">
      <c r="A19" s="1356" t="s">
        <v>148</v>
      </c>
      <c r="B19" s="477" t="s">
        <v>270</v>
      </c>
      <c r="C19" s="531"/>
      <c r="D19" s="456"/>
      <c r="E19" s="531"/>
      <c r="F19" s="531"/>
      <c r="G19" s="531"/>
      <c r="H19" s="822">
        <f t="shared" si="1"/>
        <v>0</v>
      </c>
      <c r="I19" s="216">
        <v>0</v>
      </c>
      <c r="J19" s="216">
        <v>0</v>
      </c>
      <c r="K19" s="216">
        <v>0</v>
      </c>
      <c r="L19" s="217" t="e">
        <f t="shared" si="3"/>
        <v>#DIV/0!</v>
      </c>
      <c r="M19" s="221"/>
    </row>
    <row r="20" spans="1:13" s="30" customFormat="1" ht="14.25" customHeight="1" x14ac:dyDescent="0.2">
      <c r="A20" s="1356" t="s">
        <v>150</v>
      </c>
      <c r="B20" s="477" t="s">
        <v>271</v>
      </c>
      <c r="C20" s="531"/>
      <c r="D20" s="820">
        <v>7556830</v>
      </c>
      <c r="E20" s="680"/>
      <c r="F20" s="680"/>
      <c r="G20" s="680"/>
      <c r="H20" s="824">
        <f t="shared" si="1"/>
        <v>7556830</v>
      </c>
      <c r="I20" s="219"/>
      <c r="J20" s="219"/>
      <c r="K20" s="219"/>
      <c r="L20" s="220">
        <f t="shared" si="3"/>
        <v>0</v>
      </c>
      <c r="M20" s="218"/>
    </row>
    <row r="21" spans="1:13" s="30" customFormat="1" ht="12.2" customHeight="1" x14ac:dyDescent="0.2">
      <c r="A21" s="1358" t="s">
        <v>152</v>
      </c>
      <c r="B21" s="887" t="s">
        <v>597</v>
      </c>
      <c r="C21" s="1427">
        <f>SUM(C14:C20)</f>
        <v>1357398646</v>
      </c>
      <c r="D21" s="1487">
        <f>SUM(D14:D20)</f>
        <v>1717733424</v>
      </c>
      <c r="E21" s="1487">
        <f t="shared" ref="E21:H21" si="4">SUM(E14:E20)</f>
        <v>0</v>
      </c>
      <c r="F21" s="1487">
        <f t="shared" si="4"/>
        <v>0</v>
      </c>
      <c r="G21" s="1487">
        <f t="shared" si="4"/>
        <v>0</v>
      </c>
      <c r="H21" s="1538">
        <f t="shared" si="4"/>
        <v>360334778</v>
      </c>
      <c r="I21" s="1053">
        <f t="shared" ref="I21:K21" si="5">+I22+I23+I24+I25</f>
        <v>0</v>
      </c>
      <c r="J21" s="1053">
        <f t="shared" si="5"/>
        <v>0</v>
      </c>
      <c r="K21" s="1053">
        <f t="shared" si="5"/>
        <v>0</v>
      </c>
      <c r="L21" s="1054">
        <f t="shared" si="3"/>
        <v>0</v>
      </c>
      <c r="M21" s="218"/>
    </row>
    <row r="22" spans="1:13" s="30" customFormat="1" ht="12.2" customHeight="1" x14ac:dyDescent="0.2">
      <c r="A22" s="11" t="s">
        <v>153</v>
      </c>
      <c r="B22" s="80" t="s">
        <v>158</v>
      </c>
      <c r="C22" s="140"/>
      <c r="D22" s="324"/>
      <c r="E22" s="140"/>
      <c r="F22" s="140"/>
      <c r="G22" s="140"/>
      <c r="H22" s="821">
        <f t="shared" si="1"/>
        <v>0</v>
      </c>
      <c r="I22" s="214"/>
      <c r="J22" s="214"/>
      <c r="K22" s="214"/>
      <c r="L22" s="215" t="e">
        <f t="shared" si="3"/>
        <v>#DIV/0!</v>
      </c>
      <c r="M22" s="218"/>
    </row>
    <row r="23" spans="1:13" s="30" customFormat="1" ht="12.2" customHeight="1" x14ac:dyDescent="0.2">
      <c r="A23" s="11" t="s">
        <v>155</v>
      </c>
      <c r="B23" s="477" t="s">
        <v>189</v>
      </c>
      <c r="C23" s="531"/>
      <c r="D23" s="456"/>
      <c r="E23" s="531"/>
      <c r="F23" s="531"/>
      <c r="G23" s="531"/>
      <c r="H23" s="822">
        <f>+D23-C23</f>
        <v>0</v>
      </c>
      <c r="I23" s="216"/>
      <c r="J23" s="216"/>
      <c r="K23" s="216"/>
      <c r="L23" s="217" t="e">
        <f t="shared" si="3"/>
        <v>#DIV/0!</v>
      </c>
      <c r="M23" s="218"/>
    </row>
    <row r="24" spans="1:13" s="30" customFormat="1" ht="12.2" customHeight="1" x14ac:dyDescent="0.2">
      <c r="A24" s="11" t="s">
        <v>275</v>
      </c>
      <c r="B24" s="477" t="s">
        <v>190</v>
      </c>
      <c r="C24" s="531"/>
      <c r="D24" s="456"/>
      <c r="E24" s="531"/>
      <c r="F24" s="531"/>
      <c r="G24" s="531"/>
      <c r="H24" s="822">
        <f t="shared" si="1"/>
        <v>0</v>
      </c>
      <c r="I24" s="216"/>
      <c r="J24" s="216"/>
      <c r="K24" s="216"/>
      <c r="L24" s="217" t="e">
        <f t="shared" si="3"/>
        <v>#DIV/0!</v>
      </c>
      <c r="M24" s="218"/>
    </row>
    <row r="25" spans="1:13" s="30" customFormat="1" ht="12.2" customHeight="1" x14ac:dyDescent="0.2">
      <c r="A25" s="11" t="s">
        <v>569</v>
      </c>
      <c r="B25" s="477" t="s">
        <v>191</v>
      </c>
      <c r="C25" s="531"/>
      <c r="D25" s="456"/>
      <c r="E25" s="531"/>
      <c r="F25" s="531"/>
      <c r="G25" s="531"/>
      <c r="H25" s="822">
        <f t="shared" si="1"/>
        <v>0</v>
      </c>
      <c r="I25" s="216"/>
      <c r="J25" s="216"/>
      <c r="K25" s="216"/>
      <c r="L25" s="217" t="e">
        <f t="shared" si="3"/>
        <v>#DIV/0!</v>
      </c>
      <c r="M25" s="218"/>
    </row>
    <row r="26" spans="1:13" s="61" customFormat="1" ht="12.2" customHeight="1" thickBot="1" x14ac:dyDescent="0.25">
      <c r="A26" s="11" t="s">
        <v>570</v>
      </c>
      <c r="B26" s="661" t="s">
        <v>617</v>
      </c>
      <c r="C26" s="680"/>
      <c r="D26" s="820"/>
      <c r="E26" s="680"/>
      <c r="F26" s="680"/>
      <c r="G26" s="680"/>
      <c r="H26" s="824">
        <f t="shared" si="1"/>
        <v>0</v>
      </c>
      <c r="I26" s="219"/>
      <c r="J26" s="219"/>
      <c r="K26" s="219"/>
      <c r="L26" s="220" t="e">
        <f t="shared" si="3"/>
        <v>#DIV/0!</v>
      </c>
      <c r="M26" s="218"/>
    </row>
    <row r="27" spans="1:13" s="61" customFormat="1" ht="12.2" customHeight="1" thickBot="1" x14ac:dyDescent="0.25">
      <c r="A27" s="13" t="s">
        <v>13</v>
      </c>
      <c r="B27" s="79" t="s">
        <v>571</v>
      </c>
      <c r="C27" s="139">
        <f t="shared" ref="C27:K27" si="6">+C28+C29+C30+C31</f>
        <v>0</v>
      </c>
      <c r="D27" s="326">
        <f t="shared" si="6"/>
        <v>0</v>
      </c>
      <c r="E27" s="326">
        <f t="shared" si="6"/>
        <v>0</v>
      </c>
      <c r="F27" s="326">
        <f t="shared" si="6"/>
        <v>0</v>
      </c>
      <c r="G27" s="326">
        <f t="shared" si="6"/>
        <v>0</v>
      </c>
      <c r="H27" s="823">
        <f t="shared" si="1"/>
        <v>0</v>
      </c>
      <c r="I27" s="211">
        <f t="shared" si="6"/>
        <v>0</v>
      </c>
      <c r="J27" s="211">
        <f t="shared" si="6"/>
        <v>0</v>
      </c>
      <c r="K27" s="211">
        <f t="shared" si="6"/>
        <v>0</v>
      </c>
      <c r="L27" s="212" t="e">
        <f t="shared" si="3"/>
        <v>#DIV/0!</v>
      </c>
      <c r="M27" s="218"/>
    </row>
    <row r="28" spans="1:13" s="61" customFormat="1" ht="12.2" customHeight="1" x14ac:dyDescent="0.2">
      <c r="A28" s="11" t="s">
        <v>93</v>
      </c>
      <c r="B28" s="916" t="s">
        <v>192</v>
      </c>
      <c r="C28" s="140"/>
      <c r="D28" s="324"/>
      <c r="E28" s="140"/>
      <c r="F28" s="140"/>
      <c r="G28" s="140"/>
      <c r="H28" s="821">
        <f t="shared" si="1"/>
        <v>0</v>
      </c>
      <c r="I28" s="214"/>
      <c r="J28" s="214"/>
      <c r="K28" s="214"/>
      <c r="L28" s="215" t="e">
        <f t="shared" si="3"/>
        <v>#DIV/0!</v>
      </c>
      <c r="M28" s="218"/>
    </row>
    <row r="29" spans="1:13" s="61" customFormat="1" ht="12.2" customHeight="1" x14ac:dyDescent="0.2">
      <c r="A29" s="1355" t="s">
        <v>94</v>
      </c>
      <c r="B29" s="917" t="s">
        <v>193</v>
      </c>
      <c r="C29" s="531"/>
      <c r="D29" s="456"/>
      <c r="E29" s="531"/>
      <c r="F29" s="531"/>
      <c r="G29" s="531"/>
      <c r="H29" s="822">
        <f t="shared" si="1"/>
        <v>0</v>
      </c>
      <c r="I29" s="216"/>
      <c r="J29" s="216"/>
      <c r="K29" s="216"/>
      <c r="L29" s="217" t="e">
        <f t="shared" si="3"/>
        <v>#DIV/0!</v>
      </c>
      <c r="M29" s="218"/>
    </row>
    <row r="30" spans="1:13" s="61" customFormat="1" ht="12.2" customHeight="1" x14ac:dyDescent="0.2">
      <c r="A30" s="1355" t="s">
        <v>95</v>
      </c>
      <c r="B30" s="917" t="s">
        <v>195</v>
      </c>
      <c r="C30" s="531"/>
      <c r="D30" s="456"/>
      <c r="E30" s="531"/>
      <c r="F30" s="531"/>
      <c r="G30" s="531"/>
      <c r="H30" s="822">
        <f t="shared" si="1"/>
        <v>0</v>
      </c>
      <c r="I30" s="216"/>
      <c r="J30" s="216"/>
      <c r="K30" s="216"/>
      <c r="L30" s="217" t="e">
        <f t="shared" si="3"/>
        <v>#DIV/0!</v>
      </c>
      <c r="M30" s="221"/>
    </row>
    <row r="31" spans="1:13" s="61" customFormat="1" ht="12.2" customHeight="1" x14ac:dyDescent="0.2">
      <c r="A31" s="1355" t="s">
        <v>96</v>
      </c>
      <c r="B31" s="917" t="s">
        <v>196</v>
      </c>
      <c r="C31" s="531"/>
      <c r="D31" s="456"/>
      <c r="E31" s="531"/>
      <c r="F31" s="531"/>
      <c r="G31" s="531"/>
      <c r="H31" s="822">
        <f t="shared" si="1"/>
        <v>0</v>
      </c>
      <c r="I31" s="216"/>
      <c r="J31" s="216"/>
      <c r="K31" s="216"/>
      <c r="L31" s="217" t="e">
        <f t="shared" si="3"/>
        <v>#DIV/0!</v>
      </c>
      <c r="M31" s="221"/>
    </row>
    <row r="32" spans="1:13" s="61" customFormat="1" ht="12.2" customHeight="1" thickBot="1" x14ac:dyDescent="0.25">
      <c r="A32" s="1356" t="s">
        <v>320</v>
      </c>
      <c r="B32" s="661" t="s">
        <v>272</v>
      </c>
      <c r="C32" s="680"/>
      <c r="D32" s="456"/>
      <c r="E32" s="680"/>
      <c r="F32" s="680"/>
      <c r="G32" s="680"/>
      <c r="H32" s="824">
        <f t="shared" si="1"/>
        <v>0</v>
      </c>
      <c r="I32" s="219"/>
      <c r="J32" s="219"/>
      <c r="K32" s="219"/>
      <c r="L32" s="220" t="e">
        <f t="shared" si="3"/>
        <v>#DIV/0!</v>
      </c>
      <c r="M32" s="221"/>
    </row>
    <row r="33" spans="1:13" s="61" customFormat="1" ht="12.2" customHeight="1" thickBot="1" x14ac:dyDescent="0.25">
      <c r="A33" s="13" t="s">
        <v>599</v>
      </c>
      <c r="B33" s="79" t="s">
        <v>572</v>
      </c>
      <c r="C33" s="1428">
        <f t="shared" ref="C33:K33" si="7">C34+C36+C38+C39+C42</f>
        <v>4904362000</v>
      </c>
      <c r="D33" s="327">
        <f t="shared" si="7"/>
        <v>4904362000</v>
      </c>
      <c r="E33" s="327">
        <f t="shared" si="7"/>
        <v>0</v>
      </c>
      <c r="F33" s="327">
        <f t="shared" si="7"/>
        <v>0</v>
      </c>
      <c r="G33" s="327">
        <f t="shared" si="7"/>
        <v>0</v>
      </c>
      <c r="H33" s="831">
        <f t="shared" si="1"/>
        <v>0</v>
      </c>
      <c r="I33" s="222">
        <f t="shared" si="7"/>
        <v>0</v>
      </c>
      <c r="J33" s="222">
        <f t="shared" si="7"/>
        <v>0</v>
      </c>
      <c r="K33" s="222">
        <f t="shared" si="7"/>
        <v>0</v>
      </c>
      <c r="L33" s="223">
        <f t="shared" si="3"/>
        <v>0</v>
      </c>
      <c r="M33" s="221"/>
    </row>
    <row r="34" spans="1:13" s="61" customFormat="1" ht="12.2" customHeight="1" x14ac:dyDescent="0.2">
      <c r="A34" s="11" t="s">
        <v>97</v>
      </c>
      <c r="B34" s="916" t="s">
        <v>277</v>
      </c>
      <c r="C34" s="141">
        <f t="shared" ref="C34:K34" si="8">C35</f>
        <v>674362000</v>
      </c>
      <c r="D34" s="345">
        <f t="shared" si="8"/>
        <v>674362000</v>
      </c>
      <c r="E34" s="141">
        <f t="shared" si="8"/>
        <v>0</v>
      </c>
      <c r="F34" s="141">
        <f t="shared" si="8"/>
        <v>0</v>
      </c>
      <c r="G34" s="141">
        <f t="shared" si="8"/>
        <v>0</v>
      </c>
      <c r="H34" s="830">
        <f t="shared" si="1"/>
        <v>0</v>
      </c>
      <c r="I34" s="224">
        <f t="shared" si="8"/>
        <v>0</v>
      </c>
      <c r="J34" s="224">
        <f t="shared" si="8"/>
        <v>0</v>
      </c>
      <c r="K34" s="224">
        <f t="shared" si="8"/>
        <v>0</v>
      </c>
      <c r="L34" s="225">
        <f t="shared" si="3"/>
        <v>0</v>
      </c>
      <c r="M34" s="221"/>
    </row>
    <row r="35" spans="1:13" s="61" customFormat="1" ht="12.2" customHeight="1" x14ac:dyDescent="0.2">
      <c r="A35" s="1355" t="s">
        <v>573</v>
      </c>
      <c r="B35" s="917" t="s">
        <v>229</v>
      </c>
      <c r="C35" s="531">
        <v>674362000</v>
      </c>
      <c r="D35" s="456">
        <v>674362000</v>
      </c>
      <c r="E35" s="531"/>
      <c r="F35" s="531"/>
      <c r="G35" s="531"/>
      <c r="H35" s="822">
        <f t="shared" si="1"/>
        <v>0</v>
      </c>
      <c r="I35" s="216"/>
      <c r="J35" s="216"/>
      <c r="K35" s="216"/>
      <c r="L35" s="217">
        <f t="shared" si="3"/>
        <v>0</v>
      </c>
      <c r="M35" s="221"/>
    </row>
    <row r="36" spans="1:13" s="61" customFormat="1" ht="12.2" customHeight="1" x14ac:dyDescent="0.2">
      <c r="A36" s="1355" t="s">
        <v>98</v>
      </c>
      <c r="B36" s="916" t="s">
        <v>278</v>
      </c>
      <c r="C36" s="531">
        <f>C37</f>
        <v>4200000000</v>
      </c>
      <c r="D36" s="456">
        <f t="shared" ref="D36:K36" si="9">D37</f>
        <v>4200000000</v>
      </c>
      <c r="E36" s="531">
        <f t="shared" si="9"/>
        <v>0</v>
      </c>
      <c r="F36" s="531">
        <f t="shared" si="9"/>
        <v>0</v>
      </c>
      <c r="G36" s="531">
        <f t="shared" si="9"/>
        <v>0</v>
      </c>
      <c r="H36" s="822">
        <f t="shared" si="1"/>
        <v>0</v>
      </c>
      <c r="I36" s="216">
        <f t="shared" si="9"/>
        <v>0</v>
      </c>
      <c r="J36" s="216">
        <f t="shared" si="9"/>
        <v>0</v>
      </c>
      <c r="K36" s="216">
        <f t="shared" si="9"/>
        <v>0</v>
      </c>
      <c r="L36" s="217">
        <f t="shared" si="3"/>
        <v>0</v>
      </c>
      <c r="M36" s="221"/>
    </row>
    <row r="37" spans="1:13" s="61" customFormat="1" ht="12.2" customHeight="1" x14ac:dyDescent="0.2">
      <c r="A37" s="1355" t="s">
        <v>574</v>
      </c>
      <c r="B37" s="917" t="s">
        <v>279</v>
      </c>
      <c r="C37" s="531">
        <v>4200000000</v>
      </c>
      <c r="D37" s="456">
        <v>4200000000</v>
      </c>
      <c r="E37" s="531"/>
      <c r="F37" s="531"/>
      <c r="G37" s="531"/>
      <c r="H37" s="822">
        <f t="shared" si="1"/>
        <v>0</v>
      </c>
      <c r="I37" s="216"/>
      <c r="J37" s="216"/>
      <c r="K37" s="216"/>
      <c r="L37" s="217">
        <f t="shared" si="3"/>
        <v>0</v>
      </c>
      <c r="M37" s="221"/>
    </row>
    <row r="38" spans="1:13" s="61" customFormat="1" ht="12.2" customHeight="1" x14ac:dyDescent="0.2">
      <c r="A38" s="1355" t="s">
        <v>105</v>
      </c>
      <c r="B38" s="917" t="s">
        <v>197</v>
      </c>
      <c r="C38" s="531"/>
      <c r="D38" s="456"/>
      <c r="E38" s="531"/>
      <c r="F38" s="531"/>
      <c r="G38" s="531"/>
      <c r="H38" s="822">
        <f t="shared" si="1"/>
        <v>0</v>
      </c>
      <c r="I38" s="216"/>
      <c r="J38" s="216"/>
      <c r="K38" s="216"/>
      <c r="L38" s="217" t="e">
        <f t="shared" si="3"/>
        <v>#DIV/0!</v>
      </c>
      <c r="M38" s="221"/>
    </row>
    <row r="39" spans="1:13" s="61" customFormat="1" ht="12.2" customHeight="1" x14ac:dyDescent="0.2">
      <c r="A39" s="1355" t="s">
        <v>194</v>
      </c>
      <c r="B39" s="917" t="s">
        <v>198</v>
      </c>
      <c r="C39" s="531">
        <f t="shared" ref="C39:K39" si="10">SUM(C40:C41)</f>
        <v>15000000</v>
      </c>
      <c r="D39" s="456">
        <f t="shared" si="10"/>
        <v>15000000</v>
      </c>
      <c r="E39" s="531">
        <f t="shared" si="10"/>
        <v>0</v>
      </c>
      <c r="F39" s="531">
        <f t="shared" si="10"/>
        <v>0</v>
      </c>
      <c r="G39" s="531">
        <f t="shared" si="10"/>
        <v>0</v>
      </c>
      <c r="H39" s="822">
        <f t="shared" si="1"/>
        <v>0</v>
      </c>
      <c r="I39" s="216">
        <f t="shared" si="10"/>
        <v>0</v>
      </c>
      <c r="J39" s="216">
        <f t="shared" si="10"/>
        <v>0</v>
      </c>
      <c r="K39" s="216">
        <f t="shared" si="10"/>
        <v>0</v>
      </c>
      <c r="L39" s="217">
        <f t="shared" si="3"/>
        <v>0</v>
      </c>
      <c r="M39" s="221"/>
    </row>
    <row r="40" spans="1:13" s="61" customFormat="1" ht="12.2" customHeight="1" x14ac:dyDescent="0.2">
      <c r="A40" s="1356" t="s">
        <v>321</v>
      </c>
      <c r="B40" s="917" t="s">
        <v>230</v>
      </c>
      <c r="C40" s="680">
        <v>15000000</v>
      </c>
      <c r="D40" s="820">
        <v>15000000</v>
      </c>
      <c r="E40" s="680"/>
      <c r="F40" s="680"/>
      <c r="G40" s="680"/>
      <c r="H40" s="824">
        <f t="shared" si="1"/>
        <v>0</v>
      </c>
      <c r="I40" s="219"/>
      <c r="J40" s="219"/>
      <c r="K40" s="219"/>
      <c r="L40" s="220">
        <f t="shared" si="3"/>
        <v>0</v>
      </c>
      <c r="M40" s="221"/>
    </row>
    <row r="41" spans="1:13" s="61" customFormat="1" ht="12.2" customHeight="1" x14ac:dyDescent="0.2">
      <c r="A41" s="1356" t="s">
        <v>575</v>
      </c>
      <c r="B41" s="917" t="s">
        <v>671</v>
      </c>
      <c r="C41" s="680"/>
      <c r="D41" s="820"/>
      <c r="E41" s="680"/>
      <c r="F41" s="680"/>
      <c r="G41" s="680"/>
      <c r="H41" s="824">
        <f t="shared" si="1"/>
        <v>0</v>
      </c>
      <c r="I41" s="219"/>
      <c r="J41" s="219"/>
      <c r="K41" s="219"/>
      <c r="L41" s="220" t="e">
        <f t="shared" si="3"/>
        <v>#DIV/0!</v>
      </c>
      <c r="M41" s="221"/>
    </row>
    <row r="42" spans="1:13" s="61" customFormat="1" ht="12.2" customHeight="1" thickBot="1" x14ac:dyDescent="0.25">
      <c r="A42" s="1356" t="s">
        <v>576</v>
      </c>
      <c r="B42" s="661" t="s">
        <v>117</v>
      </c>
      <c r="C42" s="680">
        <v>15000000</v>
      </c>
      <c r="D42" s="820">
        <v>15000000</v>
      </c>
      <c r="E42" s="680"/>
      <c r="F42" s="680"/>
      <c r="G42" s="680"/>
      <c r="H42" s="824">
        <f t="shared" si="1"/>
        <v>0</v>
      </c>
      <c r="I42" s="219"/>
      <c r="J42" s="219"/>
      <c r="K42" s="219"/>
      <c r="L42" s="220">
        <f t="shared" si="3"/>
        <v>0</v>
      </c>
      <c r="M42" s="221"/>
    </row>
    <row r="43" spans="1:13" s="61" customFormat="1" ht="12.2" customHeight="1" thickBot="1" x14ac:dyDescent="0.25">
      <c r="A43" s="13" t="s">
        <v>15</v>
      </c>
      <c r="B43" s="79" t="s">
        <v>600</v>
      </c>
      <c r="C43" s="139">
        <f t="shared" ref="C43:K43" si="11">SUM(C44:C54)</f>
        <v>305685986</v>
      </c>
      <c r="D43" s="326">
        <f t="shared" si="11"/>
        <v>305685986</v>
      </c>
      <c r="E43" s="326">
        <f t="shared" si="11"/>
        <v>0</v>
      </c>
      <c r="F43" s="326">
        <f t="shared" si="11"/>
        <v>0</v>
      </c>
      <c r="G43" s="326">
        <f t="shared" si="11"/>
        <v>0</v>
      </c>
      <c r="H43" s="823">
        <f t="shared" si="1"/>
        <v>0</v>
      </c>
      <c r="I43" s="211">
        <f t="shared" si="11"/>
        <v>0</v>
      </c>
      <c r="J43" s="211">
        <f t="shared" si="11"/>
        <v>0</v>
      </c>
      <c r="K43" s="211">
        <f t="shared" si="11"/>
        <v>0</v>
      </c>
      <c r="L43" s="212">
        <f t="shared" si="3"/>
        <v>0</v>
      </c>
      <c r="M43" s="221"/>
    </row>
    <row r="44" spans="1:13" s="61" customFormat="1" ht="12.2" customHeight="1" x14ac:dyDescent="0.2">
      <c r="A44" s="11" t="s">
        <v>99</v>
      </c>
      <c r="B44" s="916" t="s">
        <v>142</v>
      </c>
      <c r="C44" s="140"/>
      <c r="D44" s="324"/>
      <c r="E44" s="140"/>
      <c r="F44" s="140"/>
      <c r="G44" s="140"/>
      <c r="H44" s="821">
        <f t="shared" si="1"/>
        <v>0</v>
      </c>
      <c r="I44" s="214"/>
      <c r="J44" s="214"/>
      <c r="K44" s="214"/>
      <c r="L44" s="215" t="e">
        <f t="shared" si="3"/>
        <v>#DIV/0!</v>
      </c>
      <c r="M44" s="221"/>
    </row>
    <row r="45" spans="1:13" s="61" customFormat="1" ht="12.2" customHeight="1" x14ac:dyDescent="0.2">
      <c r="A45" s="1355" t="s">
        <v>100</v>
      </c>
      <c r="B45" s="917" t="s">
        <v>143</v>
      </c>
      <c r="C45" s="531">
        <v>19361400</v>
      </c>
      <c r="D45" s="456">
        <v>19361400</v>
      </c>
      <c r="E45" s="531"/>
      <c r="F45" s="531"/>
      <c r="G45" s="531"/>
      <c r="H45" s="822">
        <f t="shared" si="1"/>
        <v>0</v>
      </c>
      <c r="I45" s="216"/>
      <c r="J45" s="216"/>
      <c r="K45" s="216"/>
      <c r="L45" s="217">
        <f t="shared" si="3"/>
        <v>0</v>
      </c>
      <c r="M45" s="221"/>
    </row>
    <row r="46" spans="1:13" s="61" customFormat="1" ht="12.2" customHeight="1" x14ac:dyDescent="0.2">
      <c r="A46" s="1355" t="s">
        <v>163</v>
      </c>
      <c r="B46" s="917" t="s">
        <v>273</v>
      </c>
      <c r="C46" s="531">
        <v>3371212</v>
      </c>
      <c r="D46" s="456">
        <v>3371212</v>
      </c>
      <c r="E46" s="531"/>
      <c r="F46" s="531"/>
      <c r="G46" s="531"/>
      <c r="H46" s="822">
        <f t="shared" si="1"/>
        <v>0</v>
      </c>
      <c r="I46" s="216"/>
      <c r="J46" s="216"/>
      <c r="K46" s="216"/>
      <c r="L46" s="217">
        <f t="shared" si="3"/>
        <v>0</v>
      </c>
      <c r="M46" s="221"/>
    </row>
    <row r="47" spans="1:13" s="61" customFormat="1" ht="12.2" customHeight="1" x14ac:dyDescent="0.2">
      <c r="A47" s="1355" t="s">
        <v>199</v>
      </c>
      <c r="B47" s="917" t="s">
        <v>145</v>
      </c>
      <c r="C47" s="531">
        <v>77447311</v>
      </c>
      <c r="D47" s="456">
        <v>77447311</v>
      </c>
      <c r="E47" s="531"/>
      <c r="F47" s="531"/>
      <c r="G47" s="531"/>
      <c r="H47" s="822">
        <f t="shared" si="1"/>
        <v>0</v>
      </c>
      <c r="I47" s="216"/>
      <c r="J47" s="216"/>
      <c r="K47" s="216"/>
      <c r="L47" s="217">
        <f t="shared" si="3"/>
        <v>0</v>
      </c>
      <c r="M47" s="221"/>
    </row>
    <row r="48" spans="1:13" s="61" customFormat="1" ht="12.2" customHeight="1" x14ac:dyDescent="0.2">
      <c r="A48" s="1355" t="s">
        <v>281</v>
      </c>
      <c r="B48" s="917" t="s">
        <v>147</v>
      </c>
      <c r="C48" s="531"/>
      <c r="D48" s="456"/>
      <c r="E48" s="531"/>
      <c r="F48" s="531"/>
      <c r="G48" s="531"/>
      <c r="H48" s="822">
        <f t="shared" si="1"/>
        <v>0</v>
      </c>
      <c r="I48" s="216"/>
      <c r="J48" s="216"/>
      <c r="K48" s="216"/>
      <c r="L48" s="217" t="e">
        <f t="shared" si="3"/>
        <v>#DIV/0!</v>
      </c>
      <c r="M48" s="221"/>
    </row>
    <row r="49" spans="1:13" s="61" customFormat="1" ht="12.2" customHeight="1" x14ac:dyDescent="0.2">
      <c r="A49" s="1355" t="s">
        <v>577</v>
      </c>
      <c r="B49" s="917" t="s">
        <v>202</v>
      </c>
      <c r="C49" s="531">
        <v>50565363</v>
      </c>
      <c r="D49" s="456">
        <v>50565363</v>
      </c>
      <c r="E49" s="531"/>
      <c r="F49" s="531"/>
      <c r="G49" s="531"/>
      <c r="H49" s="822">
        <f t="shared" si="1"/>
        <v>0</v>
      </c>
      <c r="I49" s="216"/>
      <c r="J49" s="216"/>
      <c r="K49" s="216"/>
      <c r="L49" s="217">
        <f t="shared" si="3"/>
        <v>0</v>
      </c>
      <c r="M49" s="221"/>
    </row>
    <row r="50" spans="1:13" s="61" customFormat="1" ht="12.2" customHeight="1" x14ac:dyDescent="0.2">
      <c r="A50" s="1355" t="s">
        <v>578</v>
      </c>
      <c r="B50" s="917" t="s">
        <v>203</v>
      </c>
      <c r="C50" s="531"/>
      <c r="D50" s="456"/>
      <c r="E50" s="531"/>
      <c r="F50" s="531"/>
      <c r="G50" s="531"/>
      <c r="H50" s="822">
        <f t="shared" si="1"/>
        <v>0</v>
      </c>
      <c r="I50" s="216"/>
      <c r="J50" s="216"/>
      <c r="K50" s="216"/>
      <c r="L50" s="217" t="e">
        <f t="shared" ref="L50:L75" si="12">I50/D50*100</f>
        <v>#DIV/0!</v>
      </c>
      <c r="M50" s="221"/>
    </row>
    <row r="51" spans="1:13" s="61" customFormat="1" ht="12.2" customHeight="1" x14ac:dyDescent="0.2">
      <c r="A51" s="1355" t="s">
        <v>579</v>
      </c>
      <c r="B51" s="917" t="s">
        <v>301</v>
      </c>
      <c r="C51" s="531">
        <v>153528700</v>
      </c>
      <c r="D51" s="456">
        <v>153528700</v>
      </c>
      <c r="E51" s="531"/>
      <c r="F51" s="531"/>
      <c r="G51" s="531"/>
      <c r="H51" s="822">
        <f t="shared" si="1"/>
        <v>0</v>
      </c>
      <c r="I51" s="216"/>
      <c r="J51" s="216"/>
      <c r="K51" s="216"/>
      <c r="L51" s="217">
        <f t="shared" si="12"/>
        <v>0</v>
      </c>
      <c r="M51" s="221"/>
    </row>
    <row r="52" spans="1:13" s="61" customFormat="1" ht="12.2" customHeight="1" x14ac:dyDescent="0.2">
      <c r="A52" s="1355" t="s">
        <v>580</v>
      </c>
      <c r="B52" s="917" t="s">
        <v>154</v>
      </c>
      <c r="C52" s="531"/>
      <c r="D52" s="456"/>
      <c r="E52" s="531"/>
      <c r="F52" s="531"/>
      <c r="G52" s="531"/>
      <c r="H52" s="822">
        <f t="shared" si="1"/>
        <v>0</v>
      </c>
      <c r="I52" s="216"/>
      <c r="J52" s="216"/>
      <c r="K52" s="216"/>
      <c r="L52" s="217" t="e">
        <f t="shared" si="12"/>
        <v>#DIV/0!</v>
      </c>
      <c r="M52" s="221"/>
    </row>
    <row r="53" spans="1:13" s="61" customFormat="1" ht="12.2" customHeight="1" x14ac:dyDescent="0.2">
      <c r="A53" s="1356" t="s">
        <v>581</v>
      </c>
      <c r="B53" s="661" t="s">
        <v>274</v>
      </c>
      <c r="C53" s="531"/>
      <c r="D53" s="456"/>
      <c r="E53" s="531"/>
      <c r="F53" s="531"/>
      <c r="G53" s="531"/>
      <c r="H53" s="822">
        <f t="shared" si="1"/>
        <v>0</v>
      </c>
      <c r="I53" s="216"/>
      <c r="J53" s="216"/>
      <c r="K53" s="216"/>
      <c r="L53" s="217" t="e">
        <f t="shared" si="12"/>
        <v>#DIV/0!</v>
      </c>
      <c r="M53" s="221"/>
    </row>
    <row r="54" spans="1:13" s="61" customFormat="1" ht="12.2" customHeight="1" thickBot="1" x14ac:dyDescent="0.25">
      <c r="A54" s="1356" t="s">
        <v>582</v>
      </c>
      <c r="B54" s="661" t="s">
        <v>156</v>
      </c>
      <c r="C54" s="531">
        <v>1412000</v>
      </c>
      <c r="D54" s="456">
        <v>1412000</v>
      </c>
      <c r="E54" s="531"/>
      <c r="F54" s="531"/>
      <c r="G54" s="531"/>
      <c r="H54" s="822">
        <f t="shared" si="1"/>
        <v>0</v>
      </c>
      <c r="I54" s="216"/>
      <c r="J54" s="216"/>
      <c r="K54" s="216"/>
      <c r="L54" s="217">
        <f t="shared" si="12"/>
        <v>0</v>
      </c>
      <c r="M54" s="221"/>
    </row>
    <row r="55" spans="1:13" s="61" customFormat="1" ht="12.2" customHeight="1" thickBot="1" x14ac:dyDescent="0.25">
      <c r="A55" s="13" t="s">
        <v>16</v>
      </c>
      <c r="B55" s="79" t="s">
        <v>583</v>
      </c>
      <c r="C55" s="139">
        <f t="shared" ref="C55:K55" si="13">SUM(C56:C60)</f>
        <v>93214000</v>
      </c>
      <c r="D55" s="326">
        <f t="shared" si="13"/>
        <v>93214000</v>
      </c>
      <c r="E55" s="326">
        <f t="shared" si="13"/>
        <v>0</v>
      </c>
      <c r="F55" s="326">
        <f t="shared" si="13"/>
        <v>0</v>
      </c>
      <c r="G55" s="326">
        <f t="shared" si="13"/>
        <v>0</v>
      </c>
      <c r="H55" s="823">
        <f t="shared" si="1"/>
        <v>0</v>
      </c>
      <c r="I55" s="211">
        <f t="shared" si="13"/>
        <v>0</v>
      </c>
      <c r="J55" s="211">
        <f t="shared" si="13"/>
        <v>0</v>
      </c>
      <c r="K55" s="211">
        <f t="shared" si="13"/>
        <v>0</v>
      </c>
      <c r="L55" s="212">
        <f t="shared" si="12"/>
        <v>0</v>
      </c>
      <c r="M55" s="221"/>
    </row>
    <row r="56" spans="1:13" s="61" customFormat="1" ht="12.2" customHeight="1" x14ac:dyDescent="0.2">
      <c r="A56" s="11" t="s">
        <v>88</v>
      </c>
      <c r="B56" s="916" t="s">
        <v>166</v>
      </c>
      <c r="C56" s="142"/>
      <c r="D56" s="346"/>
      <c r="E56" s="142"/>
      <c r="F56" s="142"/>
      <c r="G56" s="142"/>
      <c r="H56" s="870">
        <f t="shared" si="1"/>
        <v>0</v>
      </c>
      <c r="I56" s="228"/>
      <c r="J56" s="228"/>
      <c r="K56" s="228"/>
      <c r="L56" s="229" t="e">
        <f t="shared" si="12"/>
        <v>#DIV/0!</v>
      </c>
      <c r="M56" s="221"/>
    </row>
    <row r="57" spans="1:13" s="61" customFormat="1" ht="12.2" customHeight="1" x14ac:dyDescent="0.2">
      <c r="A57" s="1355" t="s">
        <v>101</v>
      </c>
      <c r="B57" s="917" t="s">
        <v>167</v>
      </c>
      <c r="C57" s="532">
        <v>93214000</v>
      </c>
      <c r="D57" s="457">
        <v>93214000</v>
      </c>
      <c r="E57" s="532"/>
      <c r="F57" s="532"/>
      <c r="G57" s="532"/>
      <c r="H57" s="868">
        <f t="shared" si="1"/>
        <v>0</v>
      </c>
      <c r="I57" s="226"/>
      <c r="J57" s="226"/>
      <c r="K57" s="226"/>
      <c r="L57" s="227">
        <f t="shared" si="12"/>
        <v>0</v>
      </c>
      <c r="M57" s="242"/>
    </row>
    <row r="58" spans="1:13" s="61" customFormat="1" ht="12.2" customHeight="1" x14ac:dyDescent="0.2">
      <c r="A58" s="1355" t="s">
        <v>102</v>
      </c>
      <c r="B58" s="917" t="s">
        <v>168</v>
      </c>
      <c r="C58" s="532"/>
      <c r="D58" s="457"/>
      <c r="E58" s="532"/>
      <c r="F58" s="532"/>
      <c r="G58" s="532"/>
      <c r="H58" s="868">
        <f t="shared" si="1"/>
        <v>0</v>
      </c>
      <c r="I58" s="226"/>
      <c r="J58" s="226"/>
      <c r="K58" s="226"/>
      <c r="L58" s="227" t="e">
        <f t="shared" si="12"/>
        <v>#DIV/0!</v>
      </c>
      <c r="M58" s="221"/>
    </row>
    <row r="59" spans="1:13" s="61" customFormat="1" ht="12.2" customHeight="1" x14ac:dyDescent="0.2">
      <c r="A59" s="1355" t="s">
        <v>200</v>
      </c>
      <c r="B59" s="917" t="s">
        <v>206</v>
      </c>
      <c r="C59" s="532"/>
      <c r="D59" s="457"/>
      <c r="E59" s="532"/>
      <c r="F59" s="532"/>
      <c r="G59" s="532"/>
      <c r="H59" s="868">
        <f t="shared" si="1"/>
        <v>0</v>
      </c>
      <c r="I59" s="226"/>
      <c r="J59" s="226"/>
      <c r="K59" s="226"/>
      <c r="L59" s="227" t="e">
        <f t="shared" si="12"/>
        <v>#DIV/0!</v>
      </c>
      <c r="M59" s="221"/>
    </row>
    <row r="60" spans="1:13" s="61" customFormat="1" ht="12.2" customHeight="1" thickBot="1" x14ac:dyDescent="0.25">
      <c r="A60" s="1356" t="s">
        <v>201</v>
      </c>
      <c r="B60" s="661" t="s">
        <v>208</v>
      </c>
      <c r="C60" s="1429"/>
      <c r="D60" s="863"/>
      <c r="E60" s="1429"/>
      <c r="F60" s="1429"/>
      <c r="G60" s="1429"/>
      <c r="H60" s="869">
        <f t="shared" si="1"/>
        <v>0</v>
      </c>
      <c r="I60" s="230"/>
      <c r="J60" s="230"/>
      <c r="K60" s="230"/>
      <c r="L60" s="231" t="e">
        <f t="shared" si="12"/>
        <v>#DIV/0!</v>
      </c>
      <c r="M60" s="221"/>
    </row>
    <row r="61" spans="1:13" s="61" customFormat="1" ht="12.2" customHeight="1" thickBot="1" x14ac:dyDescent="0.25">
      <c r="A61" s="13" t="s">
        <v>17</v>
      </c>
      <c r="B61" s="79" t="s">
        <v>601</v>
      </c>
      <c r="C61" s="139">
        <f t="shared" ref="C61:K61" si="14">SUM(C62:C63)</f>
        <v>500000</v>
      </c>
      <c r="D61" s="326">
        <f t="shared" si="14"/>
        <v>500000</v>
      </c>
      <c r="E61" s="326">
        <f t="shared" si="14"/>
        <v>0</v>
      </c>
      <c r="F61" s="326">
        <f t="shared" si="14"/>
        <v>0</v>
      </c>
      <c r="G61" s="326">
        <f t="shared" si="14"/>
        <v>0</v>
      </c>
      <c r="H61" s="823">
        <f t="shared" si="1"/>
        <v>0</v>
      </c>
      <c r="I61" s="211">
        <f t="shared" si="14"/>
        <v>0</v>
      </c>
      <c r="J61" s="211">
        <f t="shared" si="14"/>
        <v>0</v>
      </c>
      <c r="K61" s="211">
        <f t="shared" si="14"/>
        <v>0</v>
      </c>
      <c r="L61" s="212">
        <f t="shared" si="12"/>
        <v>0</v>
      </c>
      <c r="M61" s="221"/>
    </row>
    <row r="62" spans="1:13" s="61" customFormat="1" ht="12.2" customHeight="1" x14ac:dyDescent="0.2">
      <c r="A62" s="1355" t="s">
        <v>103</v>
      </c>
      <c r="B62" s="917" t="s">
        <v>209</v>
      </c>
      <c r="C62" s="531"/>
      <c r="D62" s="456"/>
      <c r="E62" s="531"/>
      <c r="F62" s="531"/>
      <c r="G62" s="531"/>
      <c r="H62" s="822">
        <f t="shared" si="1"/>
        <v>0</v>
      </c>
      <c r="I62" s="216"/>
      <c r="J62" s="216"/>
      <c r="K62" s="216"/>
      <c r="L62" s="217" t="e">
        <f t="shared" si="12"/>
        <v>#DIV/0!</v>
      </c>
      <c r="M62" s="221"/>
    </row>
    <row r="63" spans="1:13" s="61" customFormat="1" ht="12.2" customHeight="1" x14ac:dyDescent="0.2">
      <c r="A63" s="1355" t="s">
        <v>104</v>
      </c>
      <c r="B63" s="917" t="s">
        <v>210</v>
      </c>
      <c r="C63" s="531">
        <v>500000</v>
      </c>
      <c r="D63" s="456">
        <v>500000</v>
      </c>
      <c r="E63" s="531"/>
      <c r="F63" s="531"/>
      <c r="G63" s="531"/>
      <c r="H63" s="822">
        <f t="shared" si="1"/>
        <v>0</v>
      </c>
      <c r="I63" s="216"/>
      <c r="J63" s="216"/>
      <c r="K63" s="216"/>
      <c r="L63" s="217">
        <f t="shared" si="12"/>
        <v>0</v>
      </c>
      <c r="M63" s="221"/>
    </row>
    <row r="64" spans="1:13" s="61" customFormat="1" ht="12.2" customHeight="1" thickBot="1" x14ac:dyDescent="0.25">
      <c r="A64" s="1356" t="s">
        <v>584</v>
      </c>
      <c r="B64" s="661" t="s">
        <v>616</v>
      </c>
      <c r="C64" s="680"/>
      <c r="D64" s="820"/>
      <c r="E64" s="680"/>
      <c r="F64" s="680"/>
      <c r="G64" s="680"/>
      <c r="H64" s="824">
        <f t="shared" si="1"/>
        <v>0</v>
      </c>
      <c r="I64" s="219"/>
      <c r="J64" s="219"/>
      <c r="K64" s="219"/>
      <c r="L64" s="220" t="e">
        <f t="shared" si="12"/>
        <v>#DIV/0!</v>
      </c>
      <c r="M64" s="221"/>
    </row>
    <row r="65" spans="1:14" s="61" customFormat="1" ht="12.2" customHeight="1" thickBot="1" x14ac:dyDescent="0.25">
      <c r="A65" s="13" t="s">
        <v>18</v>
      </c>
      <c r="B65" s="479" t="s">
        <v>378</v>
      </c>
      <c r="C65" s="139">
        <f t="shared" ref="C65:K65" si="15">SUM(C66:C67)</f>
        <v>48818200</v>
      </c>
      <c r="D65" s="326">
        <f t="shared" si="15"/>
        <v>48818200</v>
      </c>
      <c r="E65" s="326">
        <f t="shared" si="15"/>
        <v>0</v>
      </c>
      <c r="F65" s="326">
        <f t="shared" si="15"/>
        <v>0</v>
      </c>
      <c r="G65" s="326">
        <f t="shared" si="15"/>
        <v>0</v>
      </c>
      <c r="H65" s="823">
        <f t="shared" si="1"/>
        <v>0</v>
      </c>
      <c r="I65" s="211">
        <f t="shared" si="15"/>
        <v>0</v>
      </c>
      <c r="J65" s="211">
        <f t="shared" si="15"/>
        <v>0</v>
      </c>
      <c r="K65" s="211">
        <f t="shared" si="15"/>
        <v>0</v>
      </c>
      <c r="L65" s="212">
        <f t="shared" si="12"/>
        <v>0</v>
      </c>
      <c r="M65" s="221"/>
    </row>
    <row r="66" spans="1:14" s="61" customFormat="1" ht="12.2" customHeight="1" x14ac:dyDescent="0.2">
      <c r="A66" s="11" t="s">
        <v>106</v>
      </c>
      <c r="B66" s="917" t="s">
        <v>211</v>
      </c>
      <c r="C66" s="532">
        <v>48818200</v>
      </c>
      <c r="D66" s="457">
        <v>48818200</v>
      </c>
      <c r="E66" s="532"/>
      <c r="F66" s="532"/>
      <c r="G66" s="532"/>
      <c r="H66" s="868">
        <f t="shared" si="1"/>
        <v>0</v>
      </c>
      <c r="I66" s="226"/>
      <c r="J66" s="226"/>
      <c r="K66" s="226"/>
      <c r="L66" s="227">
        <f t="shared" si="12"/>
        <v>0</v>
      </c>
      <c r="M66" s="221"/>
    </row>
    <row r="67" spans="1:14" s="61" customFormat="1" ht="12.2" customHeight="1" x14ac:dyDescent="0.2">
      <c r="A67" s="1355" t="s">
        <v>107</v>
      </c>
      <c r="B67" s="917" t="s">
        <v>212</v>
      </c>
      <c r="C67" s="532"/>
      <c r="D67" s="457"/>
      <c r="E67" s="532"/>
      <c r="F67" s="532"/>
      <c r="G67" s="532"/>
      <c r="H67" s="868">
        <f t="shared" si="1"/>
        <v>0</v>
      </c>
      <c r="I67" s="226"/>
      <c r="J67" s="226"/>
      <c r="K67" s="226"/>
      <c r="L67" s="227" t="e">
        <f t="shared" si="12"/>
        <v>#DIV/0!</v>
      </c>
      <c r="M67" s="221"/>
    </row>
    <row r="68" spans="1:14" s="61" customFormat="1" ht="12.2" customHeight="1" thickBot="1" x14ac:dyDescent="0.25">
      <c r="A68" s="301" t="s">
        <v>322</v>
      </c>
      <c r="B68" s="918" t="s">
        <v>366</v>
      </c>
      <c r="C68" s="532"/>
      <c r="D68" s="457"/>
      <c r="E68" s="532"/>
      <c r="F68" s="532"/>
      <c r="G68" s="532"/>
      <c r="H68" s="868">
        <f t="shared" si="1"/>
        <v>0</v>
      </c>
      <c r="I68" s="226"/>
      <c r="J68" s="226"/>
      <c r="K68" s="226"/>
      <c r="L68" s="227" t="e">
        <f t="shared" si="12"/>
        <v>#DIV/0!</v>
      </c>
      <c r="M68" s="221"/>
    </row>
    <row r="69" spans="1:14" s="61" customFormat="1" ht="12.2" customHeight="1" thickBot="1" x14ac:dyDescent="0.25">
      <c r="A69" s="480" t="s">
        <v>19</v>
      </c>
      <c r="B69" s="919" t="s">
        <v>602</v>
      </c>
      <c r="C69" s="1428">
        <f>+C13+C27+C33+C43+C55+C61+C65</f>
        <v>6709978832</v>
      </c>
      <c r="D69" s="327">
        <f t="shared" ref="D69:K69" si="16">+D13+D27+D33+D43+D55+D61+D65</f>
        <v>7070313610</v>
      </c>
      <c r="E69" s="327">
        <f t="shared" si="16"/>
        <v>0</v>
      </c>
      <c r="F69" s="327">
        <f t="shared" si="16"/>
        <v>0</v>
      </c>
      <c r="G69" s="327">
        <f t="shared" si="16"/>
        <v>0</v>
      </c>
      <c r="H69" s="831">
        <f t="shared" si="1"/>
        <v>360334778</v>
      </c>
      <c r="I69" s="222">
        <f t="shared" si="16"/>
        <v>0</v>
      </c>
      <c r="J69" s="222">
        <f t="shared" si="16"/>
        <v>0</v>
      </c>
      <c r="K69" s="222">
        <f t="shared" si="16"/>
        <v>0</v>
      </c>
      <c r="L69" s="223">
        <f t="shared" si="12"/>
        <v>0</v>
      </c>
      <c r="M69" s="221"/>
    </row>
    <row r="70" spans="1:14" s="61" customFormat="1" ht="12.2" customHeight="1" thickBot="1" x14ac:dyDescent="0.25">
      <c r="A70" s="70" t="s">
        <v>20</v>
      </c>
      <c r="B70" s="479" t="s">
        <v>603</v>
      </c>
      <c r="C70" s="139">
        <f t="shared" ref="C70:K70" si="17">SUM(C71:C73)</f>
        <v>0</v>
      </c>
      <c r="D70" s="326">
        <f t="shared" si="17"/>
        <v>0</v>
      </c>
      <c r="E70" s="326">
        <f t="shared" si="17"/>
        <v>0</v>
      </c>
      <c r="F70" s="326">
        <f t="shared" si="17"/>
        <v>0</v>
      </c>
      <c r="G70" s="326">
        <f t="shared" si="17"/>
        <v>0</v>
      </c>
      <c r="H70" s="823">
        <f t="shared" si="1"/>
        <v>0</v>
      </c>
      <c r="I70" s="211">
        <f t="shared" si="17"/>
        <v>0</v>
      </c>
      <c r="J70" s="211">
        <f t="shared" si="17"/>
        <v>0</v>
      </c>
      <c r="K70" s="211">
        <f t="shared" si="17"/>
        <v>0</v>
      </c>
      <c r="L70" s="212" t="e">
        <f t="shared" si="12"/>
        <v>#DIV/0!</v>
      </c>
      <c r="M70" s="221"/>
    </row>
    <row r="71" spans="1:14" s="61" customFormat="1" ht="12.2" customHeight="1" x14ac:dyDescent="0.2">
      <c r="A71" s="11" t="s">
        <v>170</v>
      </c>
      <c r="B71" s="916" t="s">
        <v>214</v>
      </c>
      <c r="C71" s="532"/>
      <c r="D71" s="457"/>
      <c r="E71" s="532"/>
      <c r="F71" s="532"/>
      <c r="G71" s="532"/>
      <c r="H71" s="868">
        <f t="shared" si="1"/>
        <v>0</v>
      </c>
      <c r="I71" s="226"/>
      <c r="J71" s="226"/>
      <c r="K71" s="226"/>
      <c r="L71" s="227" t="e">
        <f t="shared" si="12"/>
        <v>#DIV/0!</v>
      </c>
      <c r="M71" s="221"/>
    </row>
    <row r="72" spans="1:14" s="61" customFormat="1" ht="12.2" customHeight="1" x14ac:dyDescent="0.2">
      <c r="A72" s="1355" t="s">
        <v>171</v>
      </c>
      <c r="B72" s="917" t="s">
        <v>323</v>
      </c>
      <c r="C72" s="532"/>
      <c r="D72" s="457"/>
      <c r="E72" s="532"/>
      <c r="F72" s="532"/>
      <c r="G72" s="532"/>
      <c r="H72" s="868">
        <f t="shared" si="1"/>
        <v>0</v>
      </c>
      <c r="I72" s="226"/>
      <c r="J72" s="226"/>
      <c r="K72" s="226"/>
      <c r="L72" s="227" t="e">
        <f t="shared" si="12"/>
        <v>#DIV/0!</v>
      </c>
      <c r="M72" s="221"/>
    </row>
    <row r="73" spans="1:14" s="61" customFormat="1" ht="12.2" customHeight="1" thickBot="1" x14ac:dyDescent="0.25">
      <c r="A73" s="1356" t="s">
        <v>172</v>
      </c>
      <c r="B73" s="917" t="s">
        <v>504</v>
      </c>
      <c r="C73" s="182"/>
      <c r="D73" s="347"/>
      <c r="E73" s="182"/>
      <c r="F73" s="182"/>
      <c r="G73" s="182"/>
      <c r="H73" s="1437">
        <f t="shared" si="1"/>
        <v>0</v>
      </c>
      <c r="I73" s="243"/>
      <c r="J73" s="243"/>
      <c r="K73" s="243"/>
      <c r="L73" s="244" t="e">
        <f t="shared" si="12"/>
        <v>#DIV/0!</v>
      </c>
      <c r="M73" s="221"/>
    </row>
    <row r="74" spans="1:14" s="61" customFormat="1" ht="12.2" customHeight="1" thickBot="1" x14ac:dyDescent="0.25">
      <c r="A74" s="70" t="s">
        <v>21</v>
      </c>
      <c r="B74" s="479" t="s">
        <v>585</v>
      </c>
      <c r="C74" s="1430">
        <f>SUM(C75:C77)</f>
        <v>203389000</v>
      </c>
      <c r="D74" s="348">
        <f>SUM(D75:D77)</f>
        <v>203389000</v>
      </c>
      <c r="E74" s="348">
        <f t="shared" ref="E74:K74" si="18">SUM(E75:E77)</f>
        <v>0</v>
      </c>
      <c r="F74" s="348">
        <f t="shared" si="18"/>
        <v>0</v>
      </c>
      <c r="G74" s="348">
        <f t="shared" si="18"/>
        <v>0</v>
      </c>
      <c r="H74" s="1438">
        <f t="shared" si="1"/>
        <v>0</v>
      </c>
      <c r="I74" s="245">
        <f t="shared" si="18"/>
        <v>0</v>
      </c>
      <c r="J74" s="245">
        <f t="shared" si="18"/>
        <v>0</v>
      </c>
      <c r="K74" s="245">
        <f t="shared" si="18"/>
        <v>0</v>
      </c>
      <c r="L74" s="246">
        <f t="shared" si="12"/>
        <v>0</v>
      </c>
      <c r="M74" s="221"/>
    </row>
    <row r="75" spans="1:14" s="61" customFormat="1" ht="12.2" customHeight="1" x14ac:dyDescent="0.2">
      <c r="A75" s="11" t="s">
        <v>213</v>
      </c>
      <c r="B75" s="916" t="s">
        <v>217</v>
      </c>
      <c r="C75" s="531">
        <v>203389000</v>
      </c>
      <c r="D75" s="457">
        <v>203389000</v>
      </c>
      <c r="E75" s="532"/>
      <c r="F75" s="532"/>
      <c r="G75" s="532"/>
      <c r="H75" s="868">
        <f t="shared" si="1"/>
        <v>0</v>
      </c>
      <c r="I75" s="226"/>
      <c r="J75" s="226"/>
      <c r="K75" s="226"/>
      <c r="L75" s="227">
        <f t="shared" si="12"/>
        <v>0</v>
      </c>
      <c r="M75" s="221"/>
    </row>
    <row r="76" spans="1:14" s="61" customFormat="1" ht="12.2" customHeight="1" x14ac:dyDescent="0.2">
      <c r="A76" s="11" t="s">
        <v>614</v>
      </c>
      <c r="B76" s="916" t="s">
        <v>388</v>
      </c>
      <c r="C76" s="531"/>
      <c r="D76" s="457"/>
      <c r="E76" s="532"/>
      <c r="F76" s="532"/>
      <c r="G76" s="532"/>
      <c r="H76" s="868">
        <f t="shared" si="1"/>
        <v>0</v>
      </c>
      <c r="I76" s="226"/>
      <c r="J76" s="226"/>
      <c r="K76" s="226"/>
      <c r="L76" s="227"/>
      <c r="M76" s="221"/>
    </row>
    <row r="77" spans="1:14" s="61" customFormat="1" ht="12.75" customHeight="1" thickBot="1" x14ac:dyDescent="0.25">
      <c r="A77" s="1355" t="s">
        <v>215</v>
      </c>
      <c r="B77" s="917" t="s">
        <v>525</v>
      </c>
      <c r="C77" s="532"/>
      <c r="D77" s="457"/>
      <c r="E77" s="532"/>
      <c r="F77" s="532"/>
      <c r="G77" s="532"/>
      <c r="H77" s="868">
        <f t="shared" si="1"/>
        <v>0</v>
      </c>
      <c r="I77" s="226"/>
      <c r="J77" s="226"/>
      <c r="K77" s="226"/>
      <c r="L77" s="227" t="e">
        <f t="shared" ref="L77:L86" si="19">I77/D77*100</f>
        <v>#DIV/0!</v>
      </c>
      <c r="M77" s="221"/>
    </row>
    <row r="78" spans="1:14" s="61" customFormat="1" ht="12.2" customHeight="1" thickBot="1" x14ac:dyDescent="0.25">
      <c r="A78" s="70" t="s">
        <v>22</v>
      </c>
      <c r="B78" s="479" t="s">
        <v>586</v>
      </c>
      <c r="C78" s="139">
        <f t="shared" ref="C78:K78" si="20">SUM(C79:C80)</f>
        <v>921237092</v>
      </c>
      <c r="D78" s="326">
        <f t="shared" si="20"/>
        <v>900293538</v>
      </c>
      <c r="E78" s="326">
        <f t="shared" si="20"/>
        <v>0</v>
      </c>
      <c r="F78" s="326">
        <f t="shared" si="20"/>
        <v>0</v>
      </c>
      <c r="G78" s="326">
        <f t="shared" si="20"/>
        <v>0</v>
      </c>
      <c r="H78" s="823">
        <f t="shared" ref="H78:H86" si="21">+D78-C78</f>
        <v>-20943554</v>
      </c>
      <c r="I78" s="211">
        <f t="shared" si="20"/>
        <v>0</v>
      </c>
      <c r="J78" s="211">
        <f t="shared" si="20"/>
        <v>0</v>
      </c>
      <c r="K78" s="211">
        <f t="shared" si="20"/>
        <v>0</v>
      </c>
      <c r="L78" s="212">
        <f t="shared" si="19"/>
        <v>0</v>
      </c>
      <c r="M78" s="221"/>
    </row>
    <row r="79" spans="1:14" s="61" customFormat="1" ht="12.2" customHeight="1" x14ac:dyDescent="0.2">
      <c r="A79" s="11" t="s">
        <v>216</v>
      </c>
      <c r="B79" s="66" t="s">
        <v>367</v>
      </c>
      <c r="C79" s="532">
        <v>500000000</v>
      </c>
      <c r="D79" s="1502">
        <v>414250771</v>
      </c>
      <c r="E79" s="532"/>
      <c r="F79" s="532"/>
      <c r="G79" s="532"/>
      <c r="H79" s="868">
        <f t="shared" si="21"/>
        <v>-85749229</v>
      </c>
      <c r="I79" s="226"/>
      <c r="J79" s="226"/>
      <c r="K79" s="226"/>
      <c r="L79" s="227">
        <f t="shared" si="19"/>
        <v>0</v>
      </c>
      <c r="M79" s="221"/>
    </row>
    <row r="80" spans="1:14" s="61" customFormat="1" ht="12.2" customHeight="1" thickBot="1" x14ac:dyDescent="0.25">
      <c r="A80" s="1356" t="s">
        <v>218</v>
      </c>
      <c r="B80" s="66" t="s">
        <v>368</v>
      </c>
      <c r="C80" s="532">
        <f>184006760+60956622+176273710</f>
        <v>421237092</v>
      </c>
      <c r="D80" s="1502">
        <v>486042767</v>
      </c>
      <c r="E80" s="532"/>
      <c r="F80" s="532"/>
      <c r="G80" s="532"/>
      <c r="H80" s="868">
        <f t="shared" si="21"/>
        <v>64805675</v>
      </c>
      <c r="I80" s="226"/>
      <c r="J80" s="226"/>
      <c r="K80" s="226"/>
      <c r="L80" s="227">
        <f t="shared" si="19"/>
        <v>0</v>
      </c>
      <c r="M80" s="221"/>
      <c r="N80" s="1549"/>
    </row>
    <row r="81" spans="1:15" s="30" customFormat="1" ht="12.2" customHeight="1" thickBot="1" x14ac:dyDescent="0.25">
      <c r="A81" s="70" t="s">
        <v>23</v>
      </c>
      <c r="B81" s="479" t="s">
        <v>587</v>
      </c>
      <c r="C81" s="139">
        <f t="shared" ref="C81:K81" si="22">SUM(C82:C84)</f>
        <v>3000000000</v>
      </c>
      <c r="D81" s="326">
        <f t="shared" si="22"/>
        <v>4270182183</v>
      </c>
      <c r="E81" s="326">
        <f t="shared" si="22"/>
        <v>0</v>
      </c>
      <c r="F81" s="326">
        <f t="shared" si="22"/>
        <v>0</v>
      </c>
      <c r="G81" s="326">
        <f t="shared" si="22"/>
        <v>0</v>
      </c>
      <c r="H81" s="823">
        <f t="shared" si="21"/>
        <v>1270182183</v>
      </c>
      <c r="I81" s="211">
        <f t="shared" si="22"/>
        <v>0</v>
      </c>
      <c r="J81" s="211">
        <f t="shared" si="22"/>
        <v>0</v>
      </c>
      <c r="K81" s="211">
        <f t="shared" si="22"/>
        <v>0</v>
      </c>
      <c r="L81" s="212">
        <f t="shared" si="19"/>
        <v>0</v>
      </c>
      <c r="M81" s="218"/>
    </row>
    <row r="82" spans="1:15" s="61" customFormat="1" ht="12.2" customHeight="1" x14ac:dyDescent="0.2">
      <c r="A82" s="11" t="s">
        <v>219</v>
      </c>
      <c r="B82" s="916" t="s">
        <v>302</v>
      </c>
      <c r="C82" s="532"/>
      <c r="D82" s="457">
        <f>335365720+253250156+220968269+230492754+230105284</f>
        <v>1270182183</v>
      </c>
      <c r="E82" s="532"/>
      <c r="F82" s="532"/>
      <c r="G82" s="532"/>
      <c r="H82" s="868">
        <f t="shared" si="21"/>
        <v>1270182183</v>
      </c>
      <c r="I82" s="226"/>
      <c r="J82" s="226"/>
      <c r="K82" s="226"/>
      <c r="L82" s="227">
        <f t="shared" si="19"/>
        <v>0</v>
      </c>
      <c r="M82" s="221"/>
    </row>
    <row r="83" spans="1:15" s="61" customFormat="1" ht="12.2" customHeight="1" x14ac:dyDescent="0.2">
      <c r="A83" s="1355" t="s">
        <v>220</v>
      </c>
      <c r="B83" s="917" t="s">
        <v>303</v>
      </c>
      <c r="C83" s="532"/>
      <c r="D83" s="457"/>
      <c r="E83" s="532"/>
      <c r="F83" s="532"/>
      <c r="G83" s="532"/>
      <c r="H83" s="868">
        <f t="shared" si="21"/>
        <v>0</v>
      </c>
      <c r="I83" s="226"/>
      <c r="J83" s="226"/>
      <c r="K83" s="226"/>
      <c r="L83" s="227" t="e">
        <f t="shared" si="19"/>
        <v>#DIV/0!</v>
      </c>
      <c r="M83" s="221"/>
    </row>
    <row r="84" spans="1:15" s="61" customFormat="1" ht="12.2" customHeight="1" thickBot="1" x14ac:dyDescent="0.25">
      <c r="A84" s="1356" t="s">
        <v>324</v>
      </c>
      <c r="B84" s="661" t="s">
        <v>376</v>
      </c>
      <c r="C84" s="532">
        <v>3000000000</v>
      </c>
      <c r="D84" s="457">
        <v>3000000000</v>
      </c>
      <c r="E84" s="532"/>
      <c r="F84" s="532"/>
      <c r="G84" s="532"/>
      <c r="H84" s="868">
        <f t="shared" si="21"/>
        <v>0</v>
      </c>
      <c r="I84" s="226"/>
      <c r="J84" s="226"/>
      <c r="K84" s="226"/>
      <c r="L84" s="227">
        <f t="shared" si="19"/>
        <v>0</v>
      </c>
      <c r="M84" s="221"/>
    </row>
    <row r="85" spans="1:15" s="30" customFormat="1" ht="12.2" customHeight="1" thickBot="1" x14ac:dyDescent="0.25">
      <c r="A85" s="70" t="s">
        <v>24</v>
      </c>
      <c r="B85" s="479" t="s">
        <v>588</v>
      </c>
      <c r="C85" s="1428">
        <f>+C70+C74+C78+C81</f>
        <v>4124626092</v>
      </c>
      <c r="D85" s="327">
        <f t="shared" ref="D85:K85" si="23">+D70+D74+D78+D81</f>
        <v>5373864721</v>
      </c>
      <c r="E85" s="327">
        <f t="shared" si="23"/>
        <v>0</v>
      </c>
      <c r="F85" s="327">
        <f t="shared" si="23"/>
        <v>0</v>
      </c>
      <c r="G85" s="327">
        <f t="shared" si="23"/>
        <v>0</v>
      </c>
      <c r="H85" s="831">
        <f t="shared" si="21"/>
        <v>1249238629</v>
      </c>
      <c r="I85" s="222">
        <f t="shared" si="23"/>
        <v>0</v>
      </c>
      <c r="J85" s="222">
        <f t="shared" si="23"/>
        <v>0</v>
      </c>
      <c r="K85" s="222">
        <f t="shared" si="23"/>
        <v>0</v>
      </c>
      <c r="L85" s="223">
        <f t="shared" si="19"/>
        <v>0</v>
      </c>
      <c r="M85" s="218"/>
    </row>
    <row r="86" spans="1:15" s="30" customFormat="1" ht="12.2" customHeight="1" thickBot="1" x14ac:dyDescent="0.25">
      <c r="A86" s="87" t="s">
        <v>25</v>
      </c>
      <c r="B86" s="741" t="s">
        <v>609</v>
      </c>
      <c r="C86" s="1428">
        <f>+C69+C85</f>
        <v>10834604924</v>
      </c>
      <c r="D86" s="327">
        <f t="shared" ref="D86:K86" si="24">+D69+D85</f>
        <v>12444178331</v>
      </c>
      <c r="E86" s="327">
        <f t="shared" si="24"/>
        <v>0</v>
      </c>
      <c r="F86" s="327">
        <f t="shared" si="24"/>
        <v>0</v>
      </c>
      <c r="G86" s="327">
        <f t="shared" si="24"/>
        <v>0</v>
      </c>
      <c r="H86" s="831">
        <f t="shared" si="21"/>
        <v>1609573407</v>
      </c>
      <c r="I86" s="222">
        <f t="shared" si="24"/>
        <v>0</v>
      </c>
      <c r="J86" s="222">
        <f t="shared" si="24"/>
        <v>0</v>
      </c>
      <c r="K86" s="222">
        <f t="shared" si="24"/>
        <v>0</v>
      </c>
      <c r="L86" s="223">
        <f t="shared" si="19"/>
        <v>0</v>
      </c>
      <c r="M86" s="218"/>
      <c r="N86" s="137"/>
      <c r="O86" s="137"/>
    </row>
    <row r="87" spans="1:15" s="61" customFormat="1" ht="15" customHeight="1" x14ac:dyDescent="0.2">
      <c r="A87" s="71"/>
      <c r="B87" s="72"/>
      <c r="C87" s="73"/>
      <c r="D87" s="183"/>
      <c r="E87" s="183"/>
      <c r="F87" s="183"/>
      <c r="G87" s="183"/>
      <c r="H87" s="183"/>
      <c r="I87" s="183"/>
      <c r="J87" s="183"/>
      <c r="K87" s="183"/>
      <c r="L87" s="185"/>
    </row>
    <row r="88" spans="1:15" s="61" customFormat="1" ht="15" customHeight="1" x14ac:dyDescent="0.2">
      <c r="A88" s="1927" t="s">
        <v>34</v>
      </c>
      <c r="B88" s="1927"/>
      <c r="C88" s="1927"/>
      <c r="D88" s="1927"/>
      <c r="E88" s="1927"/>
      <c r="F88" s="1927"/>
      <c r="G88" s="1927"/>
      <c r="H88" s="1927"/>
      <c r="I88" s="566"/>
      <c r="J88" s="566"/>
      <c r="K88" s="566"/>
      <c r="L88" s="177"/>
      <c r="N88" s="61" t="b">
        <f>D86=D135</f>
        <v>1</v>
      </c>
    </row>
    <row r="89" spans="1:15" ht="15.75" thickBot="1" x14ac:dyDescent="0.25">
      <c r="A89" s="1917" t="s">
        <v>360</v>
      </c>
      <c r="B89" s="1917"/>
      <c r="C89" s="1917"/>
      <c r="D89" s="1917"/>
      <c r="E89" s="1917"/>
      <c r="F89" s="1917"/>
      <c r="G89" s="1917"/>
      <c r="H89" s="1917"/>
      <c r="I89" s="136"/>
      <c r="J89" s="136"/>
      <c r="K89" s="136"/>
      <c r="L89" s="186"/>
    </row>
    <row r="90" spans="1:15" s="53" customFormat="1" ht="63" customHeight="1" thickBot="1" x14ac:dyDescent="0.25">
      <c r="A90" s="1341" t="s">
        <v>141</v>
      </c>
      <c r="B90" s="49" t="s">
        <v>36</v>
      </c>
      <c r="C90" s="735" t="str">
        <f>'1. mell.bevétel_össz'!C9</f>
        <v>2024. évi eredeti előirányzat a
25/2023. (XII.14.) rendelet szerint</v>
      </c>
      <c r="D90" s="49" t="str">
        <f>'1. mell.bevétel_össz'!D9</f>
        <v>Módosított előirányzat a …./2024.  (VI…..)  rendelet szerint</v>
      </c>
      <c r="E90" s="333" t="str">
        <f>'1. mell.bevétel_össz'!E9</f>
        <v>Módosított előirányzat a …./2024. (IX…..)  rendelet szerint</v>
      </c>
      <c r="F90" s="49" t="str">
        <f>'1. mell.bevétel_össz'!F9</f>
        <v>Módosított előirányzat a .../2024. (XII…...)  rendelet szerint</v>
      </c>
      <c r="G90" s="49" t="str">
        <f>'1. mell.bevétel_össz'!G9</f>
        <v>Módosított előirányzat a …../2024. (II…..)  rendelet szerint</v>
      </c>
      <c r="H90" s="162" t="str">
        <f>'1. mell.bevétel_össz'!H9</f>
        <v>Változás a 25/2023. (XII.14.) rendelethez képest</v>
      </c>
      <c r="I90" s="319" t="str">
        <f>'1. mell.bevétel_össz'!I9</f>
        <v>2024. évi teljesítés              2024.06.30-ig</v>
      </c>
      <c r="J90" s="240" t="str">
        <f>'1. mell.bevétel_össz'!J9</f>
        <v>2024. évi teljesítés              2024.09.30-ig</v>
      </c>
      <c r="K90" s="240" t="str">
        <f>'1. mell.bevétel_össz'!K9</f>
        <v>2024. évi teljesítés              2024.12.31-ig</v>
      </c>
      <c r="L90" s="241" t="str">
        <f>'1. mell.bevétel_össz'!L9</f>
        <v>Teljesítés %-a</v>
      </c>
      <c r="M90" s="213"/>
      <c r="N90" s="1548">
        <f>+H86-H135</f>
        <v>0</v>
      </c>
    </row>
    <row r="91" spans="1:15" s="38" customFormat="1" ht="12.2" customHeight="1" thickBot="1" x14ac:dyDescent="0.25">
      <c r="A91" s="83" t="s">
        <v>12</v>
      </c>
      <c r="B91" s="1037" t="s">
        <v>537</v>
      </c>
      <c r="C91" s="753">
        <f>C92+C94+C95+C96+C97</f>
        <v>6047890302</v>
      </c>
      <c r="D91" s="1432">
        <f>D92+D94+D95+D96+D97</f>
        <v>6196448554</v>
      </c>
      <c r="E91" s="322">
        <f>E92+E94+E95+E96+E97</f>
        <v>0</v>
      </c>
      <c r="F91" s="322">
        <f t="shared" ref="F91:K91" si="25">F92+F94+F95+F96+F97</f>
        <v>0</v>
      </c>
      <c r="G91" s="322">
        <f t="shared" si="25"/>
        <v>0</v>
      </c>
      <c r="H91" s="872">
        <f>+D91-C91</f>
        <v>148558252</v>
      </c>
      <c r="I91" s="872">
        <f t="shared" si="25"/>
        <v>0</v>
      </c>
      <c r="J91" s="232">
        <f t="shared" si="25"/>
        <v>0</v>
      </c>
      <c r="K91" s="232">
        <f t="shared" si="25"/>
        <v>0</v>
      </c>
      <c r="L91" s="233">
        <f t="shared" ref="L91:L125" si="26">I91/D91*100</f>
        <v>0</v>
      </c>
      <c r="M91" s="234"/>
    </row>
    <row r="92" spans="1:15" ht="12.2" customHeight="1" x14ac:dyDescent="0.2">
      <c r="A92" s="119" t="s">
        <v>90</v>
      </c>
      <c r="B92" s="57" t="s">
        <v>68</v>
      </c>
      <c r="C92" s="754">
        <v>167141870</v>
      </c>
      <c r="D92" s="143">
        <f>167141870-900000+450000-412548+225000+1700000-236220</f>
        <v>167968102</v>
      </c>
      <c r="E92" s="323"/>
      <c r="F92" s="143"/>
      <c r="G92" s="143"/>
      <c r="H92" s="873">
        <f t="shared" ref="H92:H135" si="27">+D92-C92</f>
        <v>826232</v>
      </c>
      <c r="I92" s="873"/>
      <c r="J92" s="235"/>
      <c r="K92" s="235"/>
      <c r="L92" s="236">
        <f t="shared" si="26"/>
        <v>0</v>
      </c>
      <c r="M92" s="237"/>
    </row>
    <row r="93" spans="1:15" ht="12.2" customHeight="1" x14ac:dyDescent="0.2">
      <c r="A93" s="1355" t="s">
        <v>304</v>
      </c>
      <c r="B93" s="466" t="s">
        <v>269</v>
      </c>
      <c r="C93" s="746"/>
      <c r="D93" s="140"/>
      <c r="E93" s="324"/>
      <c r="F93" s="140"/>
      <c r="G93" s="140"/>
      <c r="H93" s="821">
        <f t="shared" si="27"/>
        <v>0</v>
      </c>
      <c r="I93" s="821"/>
      <c r="J93" s="214"/>
      <c r="K93" s="214"/>
      <c r="L93" s="215" t="e">
        <f t="shared" si="26"/>
        <v>#DIV/0!</v>
      </c>
      <c r="M93" s="237"/>
    </row>
    <row r="94" spans="1:15" ht="12.2" customHeight="1" x14ac:dyDescent="0.2">
      <c r="A94" s="1355" t="s">
        <v>91</v>
      </c>
      <c r="B94" s="461" t="s">
        <v>86</v>
      </c>
      <c r="C94" s="747">
        <v>32010231</v>
      </c>
      <c r="D94" s="531">
        <f>32010231+63000</f>
        <v>32073231</v>
      </c>
      <c r="E94" s="456"/>
      <c r="F94" s="531"/>
      <c r="G94" s="531"/>
      <c r="H94" s="822">
        <f t="shared" si="27"/>
        <v>63000</v>
      </c>
      <c r="I94" s="822"/>
      <c r="J94" s="216"/>
      <c r="K94" s="822"/>
      <c r="L94" s="217">
        <f t="shared" si="26"/>
        <v>0</v>
      </c>
      <c r="M94" s="237"/>
    </row>
    <row r="95" spans="1:15" ht="12.2" customHeight="1" x14ac:dyDescent="0.2">
      <c r="A95" s="1355" t="s">
        <v>92</v>
      </c>
      <c r="B95" s="461" t="s">
        <v>69</v>
      </c>
      <c r="C95" s="747">
        <f>+'12.Városüzemeltetés'!C23</f>
        <v>750038512</v>
      </c>
      <c r="D95" s="680">
        <f>'12.Városüzemeltetés'!D23</f>
        <v>825978372</v>
      </c>
      <c r="E95" s="820">
        <f>'12.Városüzemeltetés'!E23</f>
        <v>0</v>
      </c>
      <c r="F95" s="680">
        <f>'12.Városüzemeltetés'!F23</f>
        <v>0</v>
      </c>
      <c r="G95" s="680">
        <f>'12.Városüzemeltetés'!G23</f>
        <v>0</v>
      </c>
      <c r="H95" s="705">
        <f t="shared" si="27"/>
        <v>75939860</v>
      </c>
      <c r="I95" s="824">
        <f>'12.Városüzemeltetés'!I23</f>
        <v>0</v>
      </c>
      <c r="J95" s="219">
        <f>'12.Városüzemeltetés'!J23</f>
        <v>0</v>
      </c>
      <c r="K95" s="820">
        <f>'12.Városüzemeltetés'!K23</f>
        <v>0</v>
      </c>
      <c r="L95" s="220">
        <f t="shared" si="26"/>
        <v>0</v>
      </c>
      <c r="M95" s="237"/>
    </row>
    <row r="96" spans="1:15" ht="12.2" customHeight="1" x14ac:dyDescent="0.2">
      <c r="A96" s="1355" t="s">
        <v>89</v>
      </c>
      <c r="B96" s="461" t="s">
        <v>80</v>
      </c>
      <c r="C96" s="748">
        <f>'14.Szoc. '!C22</f>
        <v>270328000</v>
      </c>
      <c r="D96" s="680">
        <f>'14.Szoc. '!D22</f>
        <v>270328000</v>
      </c>
      <c r="E96" s="820">
        <f>'14.Szoc. '!E22</f>
        <v>0</v>
      </c>
      <c r="F96" s="680">
        <f>'14.Szoc. '!F22</f>
        <v>0</v>
      </c>
      <c r="G96" s="680">
        <f>'14.Szoc. '!G22</f>
        <v>0</v>
      </c>
      <c r="H96" s="824">
        <f t="shared" si="27"/>
        <v>0</v>
      </c>
      <c r="I96" s="824">
        <f>'14.Szoc. '!I22</f>
        <v>0</v>
      </c>
      <c r="J96" s="219">
        <f>'14.Szoc. '!J22</f>
        <v>0</v>
      </c>
      <c r="K96" s="824">
        <f>'14.Szoc. '!K22</f>
        <v>0</v>
      </c>
      <c r="L96" s="220">
        <f t="shared" si="26"/>
        <v>0</v>
      </c>
      <c r="M96" s="237"/>
      <c r="N96" s="29" t="s">
        <v>383</v>
      </c>
    </row>
    <row r="97" spans="1:18" ht="12.2" customHeight="1" x14ac:dyDescent="0.2">
      <c r="A97" s="1355" t="s">
        <v>146</v>
      </c>
      <c r="B97" s="59" t="s">
        <v>87</v>
      </c>
      <c r="C97" s="748">
        <f>SUM(C98:C104)</f>
        <v>4828371689</v>
      </c>
      <c r="D97" s="680">
        <f>SUM(D98:D104)</f>
        <v>4900100849</v>
      </c>
      <c r="E97" s="820">
        <f>SUM(E98:E104)</f>
        <v>0</v>
      </c>
      <c r="F97" s="820">
        <f t="shared" ref="F97:K97" si="28">SUM(F98:F104)</f>
        <v>0</v>
      </c>
      <c r="G97" s="820">
        <f t="shared" si="28"/>
        <v>0</v>
      </c>
      <c r="H97" s="824">
        <f t="shared" si="27"/>
        <v>71729160</v>
      </c>
      <c r="I97" s="824">
        <f t="shared" si="28"/>
        <v>0</v>
      </c>
      <c r="J97" s="219">
        <f t="shared" si="28"/>
        <v>0</v>
      </c>
      <c r="K97" s="824">
        <f t="shared" si="28"/>
        <v>0</v>
      </c>
      <c r="L97" s="220">
        <f t="shared" si="26"/>
        <v>0</v>
      </c>
      <c r="M97" s="237"/>
    </row>
    <row r="98" spans="1:18" ht="12.2" customHeight="1" x14ac:dyDescent="0.2">
      <c r="A98" s="1355" t="s">
        <v>305</v>
      </c>
      <c r="B98" s="893" t="s">
        <v>628</v>
      </c>
      <c r="C98" s="748"/>
      <c r="D98" s="680"/>
      <c r="E98" s="820"/>
      <c r="F98" s="680"/>
      <c r="G98" s="680"/>
      <c r="H98" s="824">
        <f t="shared" si="27"/>
        <v>0</v>
      </c>
      <c r="I98" s="824"/>
      <c r="J98" s="219"/>
      <c r="K98" s="824"/>
      <c r="L98" s="220" t="e">
        <f t="shared" si="26"/>
        <v>#DIV/0!</v>
      </c>
      <c r="M98" s="237"/>
    </row>
    <row r="99" spans="1:18" ht="12.2" customHeight="1" x14ac:dyDescent="0.2">
      <c r="A99" s="1355" t="s">
        <v>306</v>
      </c>
      <c r="B99" s="1038" t="s">
        <v>621</v>
      </c>
      <c r="C99" s="748">
        <v>2970949518</v>
      </c>
      <c r="D99" s="680">
        <v>2970949518</v>
      </c>
      <c r="E99" s="820"/>
      <c r="F99" s="680"/>
      <c r="G99" s="680"/>
      <c r="H99" s="824">
        <f t="shared" si="27"/>
        <v>0</v>
      </c>
      <c r="I99" s="824"/>
      <c r="J99" s="219"/>
      <c r="K99" s="824"/>
      <c r="L99" s="220">
        <f t="shared" si="26"/>
        <v>0</v>
      </c>
      <c r="M99" s="237"/>
    </row>
    <row r="100" spans="1:18" ht="12.2" customHeight="1" x14ac:dyDescent="0.2">
      <c r="A100" s="1355" t="s">
        <v>307</v>
      </c>
      <c r="B100" s="1038" t="s">
        <v>620</v>
      </c>
      <c r="C100" s="748"/>
      <c r="D100" s="680"/>
      <c r="E100" s="820"/>
      <c r="F100" s="680"/>
      <c r="G100" s="680"/>
      <c r="H100" s="824">
        <f t="shared" si="27"/>
        <v>0</v>
      </c>
      <c r="I100" s="824"/>
      <c r="J100" s="219"/>
      <c r="K100" s="824"/>
      <c r="L100" s="220" t="e">
        <f t="shared" si="26"/>
        <v>#DIV/0!</v>
      </c>
      <c r="M100" s="237"/>
    </row>
    <row r="101" spans="1:18" ht="12.2" customHeight="1" x14ac:dyDescent="0.2">
      <c r="A101" s="1355" t="s">
        <v>308</v>
      </c>
      <c r="B101" s="1038" t="s">
        <v>619</v>
      </c>
      <c r="C101" s="748">
        <f>'13.támogatás'!C9</f>
        <v>13260000</v>
      </c>
      <c r="D101" s="680">
        <f>'13.támogatás'!D9</f>
        <v>13560000</v>
      </c>
      <c r="E101" s="820">
        <f>'13.támogatás'!E9</f>
        <v>0</v>
      </c>
      <c r="F101" s="680">
        <f>'13.támogatás'!F9</f>
        <v>0</v>
      </c>
      <c r="G101" s="680">
        <f>'13.támogatás'!G9</f>
        <v>0</v>
      </c>
      <c r="H101" s="824">
        <f t="shared" si="27"/>
        <v>300000</v>
      </c>
      <c r="I101" s="824">
        <f>'13.támogatás'!I9</f>
        <v>0</v>
      </c>
      <c r="J101" s="219">
        <f>'13.támogatás'!J9</f>
        <v>0</v>
      </c>
      <c r="K101" s="824">
        <f>'13.támogatás'!K9</f>
        <v>0</v>
      </c>
      <c r="L101" s="220">
        <f t="shared" si="26"/>
        <v>0</v>
      </c>
      <c r="M101" s="237"/>
    </row>
    <row r="102" spans="1:18" ht="12.2" customHeight="1" x14ac:dyDescent="0.2">
      <c r="A102" s="1355" t="s">
        <v>309</v>
      </c>
      <c r="B102" s="1038" t="s">
        <v>624</v>
      </c>
      <c r="C102" s="748"/>
      <c r="D102" s="680"/>
      <c r="E102" s="820"/>
      <c r="F102" s="680"/>
      <c r="G102" s="680"/>
      <c r="H102" s="824">
        <f t="shared" si="27"/>
        <v>0</v>
      </c>
      <c r="I102" s="824"/>
      <c r="J102" s="219"/>
      <c r="K102" s="824"/>
      <c r="L102" s="220" t="e">
        <f t="shared" si="26"/>
        <v>#DIV/0!</v>
      </c>
      <c r="M102" s="237"/>
    </row>
    <row r="103" spans="1:18" ht="12.2" customHeight="1" x14ac:dyDescent="0.2">
      <c r="A103" s="1355" t="s">
        <v>359</v>
      </c>
      <c r="B103" s="1038" t="s">
        <v>618</v>
      </c>
      <c r="C103" s="1431">
        <f>'13.támogatás'!C16</f>
        <v>1514740086</v>
      </c>
      <c r="D103" s="680">
        <f>'13.támogatás'!D16</f>
        <v>1562108176</v>
      </c>
      <c r="E103" s="820">
        <f>'13.támogatás'!E16</f>
        <v>0</v>
      </c>
      <c r="F103" s="820">
        <f>'13.támogatás'!F16</f>
        <v>0</v>
      </c>
      <c r="G103" s="820">
        <f>'13.támogatás'!G16</f>
        <v>0</v>
      </c>
      <c r="H103" s="824">
        <f t="shared" si="27"/>
        <v>47368090</v>
      </c>
      <c r="I103" s="824">
        <f>'13.támogatás'!I16</f>
        <v>0</v>
      </c>
      <c r="J103" s="219">
        <f>'13.támogatás'!J16</f>
        <v>0</v>
      </c>
      <c r="K103" s="824">
        <f>'13.támogatás'!K16</f>
        <v>0</v>
      </c>
      <c r="L103" s="220">
        <f t="shared" si="26"/>
        <v>0</v>
      </c>
      <c r="M103" s="237"/>
    </row>
    <row r="104" spans="1:18" ht="12.2" customHeight="1" x14ac:dyDescent="0.2">
      <c r="A104" s="1355" t="s">
        <v>589</v>
      </c>
      <c r="B104" s="1039" t="s">
        <v>623</v>
      </c>
      <c r="C104" s="784">
        <f>+C105+C106</f>
        <v>329422085</v>
      </c>
      <c r="D104" s="1433">
        <f>+D105+D106</f>
        <v>353483155</v>
      </c>
      <c r="E104" s="871">
        <f>+E105+E106</f>
        <v>0</v>
      </c>
      <c r="F104" s="1433">
        <f t="shared" ref="F104:G104" si="29">+F105+F106</f>
        <v>0</v>
      </c>
      <c r="G104" s="1433">
        <f t="shared" si="29"/>
        <v>0</v>
      </c>
      <c r="H104" s="825">
        <f t="shared" si="27"/>
        <v>24061070</v>
      </c>
      <c r="I104" s="825">
        <f>SUM(I105:I106)</f>
        <v>0</v>
      </c>
      <c r="J104" s="238">
        <f>SUM(J105:J106)</f>
        <v>0</v>
      </c>
      <c r="K104" s="825">
        <f>SUM(K105:K106)</f>
        <v>0</v>
      </c>
      <c r="L104" s="239">
        <f t="shared" si="26"/>
        <v>0</v>
      </c>
      <c r="M104" s="237"/>
    </row>
    <row r="105" spans="1:18" ht="12.75" customHeight="1" x14ac:dyDescent="0.2">
      <c r="A105" s="11" t="s">
        <v>590</v>
      </c>
      <c r="B105" s="1040" t="s">
        <v>591</v>
      </c>
      <c r="C105" s="746">
        <v>100000000</v>
      </c>
      <c r="D105" s="140">
        <v>100000000</v>
      </c>
      <c r="E105" s="324"/>
      <c r="F105" s="140"/>
      <c r="G105" s="140"/>
      <c r="H105" s="821">
        <f t="shared" si="27"/>
        <v>0</v>
      </c>
      <c r="I105" s="821">
        <f>+I106+I107</f>
        <v>0</v>
      </c>
      <c r="J105" s="821">
        <f>+J106+J107</f>
        <v>0</v>
      </c>
      <c r="K105" s="214">
        <f>+K106+K107</f>
        <v>0</v>
      </c>
      <c r="L105" s="215">
        <f t="shared" si="26"/>
        <v>0</v>
      </c>
      <c r="M105" s="237"/>
    </row>
    <row r="106" spans="1:18" ht="12.75" customHeight="1" x14ac:dyDescent="0.2">
      <c r="A106" s="1356" t="s">
        <v>592</v>
      </c>
      <c r="B106" s="1041" t="s">
        <v>593</v>
      </c>
      <c r="C106" s="747">
        <f>C107+C108</f>
        <v>229422085</v>
      </c>
      <c r="D106" s="531">
        <f>D107+D108</f>
        <v>253483155</v>
      </c>
      <c r="E106" s="456">
        <f>E107+E108</f>
        <v>0</v>
      </c>
      <c r="F106" s="531"/>
      <c r="G106" s="531"/>
      <c r="H106" s="822">
        <f t="shared" si="27"/>
        <v>24061070</v>
      </c>
      <c r="I106" s="822">
        <f>SUM(I107:I108)</f>
        <v>0</v>
      </c>
      <c r="J106" s="216">
        <f>SUM(J107:J108)</f>
        <v>0</v>
      </c>
      <c r="K106" s="216">
        <f>SUM(K107:K108)</f>
        <v>0</v>
      </c>
      <c r="L106" s="217">
        <f t="shared" si="26"/>
        <v>0</v>
      </c>
      <c r="M106" s="237"/>
      <c r="N106" s="29" t="s">
        <v>383</v>
      </c>
      <c r="O106" s="17"/>
    </row>
    <row r="107" spans="1:18" ht="12.75" customHeight="1" x14ac:dyDescent="0.2">
      <c r="A107" s="1356" t="s">
        <v>594</v>
      </c>
      <c r="B107" s="1042" t="s">
        <v>622</v>
      </c>
      <c r="C107" s="747">
        <v>229422085</v>
      </c>
      <c r="D107" s="531">
        <f>229422085+58835016+113163033+94144324+7883972-6254750-3500000-20000000-5000000-1000000+7468959+7695445+64478875-1600000-54720000-40000000-6350000-500000-2600000-10350000-5830000+36397926+8251458+8309334-1807000-3000000-170000-2000000-1000000-9000000-82000000-1500000-1000000-1369374+8177022-11950000+7556830-5000000-2500000-4300000-15000000-5000000-10000000-10000000-4000000-10000000-25000000-5000000-30000000</f>
        <v>253483155</v>
      </c>
      <c r="E107" s="456"/>
      <c r="F107" s="531"/>
      <c r="G107" s="531"/>
      <c r="H107" s="822">
        <f t="shared" si="27"/>
        <v>24061070</v>
      </c>
      <c r="I107" s="822">
        <f>SUM(I108:I108)</f>
        <v>0</v>
      </c>
      <c r="J107" s="216">
        <f>SUM(J108:J108)</f>
        <v>0</v>
      </c>
      <c r="K107" s="216">
        <f>SUM(K108:K108)</f>
        <v>0</v>
      </c>
      <c r="L107" s="217">
        <f t="shared" si="26"/>
        <v>0</v>
      </c>
      <c r="M107" s="237"/>
      <c r="N107" s="17">
        <f>+C86-C135</f>
        <v>0</v>
      </c>
      <c r="O107" s="915"/>
    </row>
    <row r="108" spans="1:18" ht="12.75" customHeight="1" thickBot="1" x14ac:dyDescent="0.25">
      <c r="A108" s="1356" t="s">
        <v>595</v>
      </c>
      <c r="B108" s="1042" t="s">
        <v>610</v>
      </c>
      <c r="C108" s="747">
        <v>0</v>
      </c>
      <c r="D108" s="187"/>
      <c r="E108" s="335"/>
      <c r="F108" s="187"/>
      <c r="G108" s="187"/>
      <c r="H108" s="824">
        <f t="shared" si="27"/>
        <v>0</v>
      </c>
      <c r="I108" s="822"/>
      <c r="J108" s="216"/>
      <c r="K108" s="216"/>
      <c r="L108" s="217" t="e">
        <f t="shared" si="26"/>
        <v>#DIV/0!</v>
      </c>
      <c r="M108" s="237"/>
    </row>
    <row r="109" spans="1:18" ht="12.2" customHeight="1" thickBot="1" x14ac:dyDescent="0.25">
      <c r="A109" s="13" t="s">
        <v>13</v>
      </c>
      <c r="B109" s="120" t="s">
        <v>382</v>
      </c>
      <c r="C109" s="745">
        <f>+C110+C112+C114</f>
        <v>1036465100</v>
      </c>
      <c r="D109" s="139">
        <f>+D110+D112+D114</f>
        <v>1179972112</v>
      </c>
      <c r="E109" s="326">
        <f t="shared" ref="E109:K109" si="30">+E110+E112+E114</f>
        <v>0</v>
      </c>
      <c r="F109" s="326">
        <f t="shared" si="30"/>
        <v>0</v>
      </c>
      <c r="G109" s="326">
        <f t="shared" si="30"/>
        <v>0</v>
      </c>
      <c r="H109" s="823">
        <f t="shared" si="27"/>
        <v>143507012</v>
      </c>
      <c r="I109" s="823">
        <f t="shared" si="30"/>
        <v>0</v>
      </c>
      <c r="J109" s="211">
        <f t="shared" si="30"/>
        <v>0</v>
      </c>
      <c r="K109" s="211">
        <f t="shared" si="30"/>
        <v>0</v>
      </c>
      <c r="L109" s="212">
        <f t="shared" si="26"/>
        <v>0</v>
      </c>
      <c r="M109" s="237"/>
    </row>
    <row r="110" spans="1:18" ht="12.2" customHeight="1" x14ac:dyDescent="0.2">
      <c r="A110" s="11" t="s">
        <v>93</v>
      </c>
      <c r="B110" s="461" t="s">
        <v>118</v>
      </c>
      <c r="C110" s="334">
        <f>'15.felh.felúj.'!C9</f>
        <v>162477185</v>
      </c>
      <c r="D110" s="140">
        <f>'15.felh.felúj.'!D9</f>
        <v>177984197</v>
      </c>
      <c r="E110" s="324">
        <f>'15.felh.felúj.'!E9</f>
        <v>0</v>
      </c>
      <c r="F110" s="324">
        <f>'15.felh.felúj.'!F9</f>
        <v>0</v>
      </c>
      <c r="G110" s="324">
        <f>'15.felh.felúj.'!G9</f>
        <v>0</v>
      </c>
      <c r="H110" s="821">
        <f t="shared" si="27"/>
        <v>15507012</v>
      </c>
      <c r="I110" s="873">
        <f>'15.felh.felúj.'!I9</f>
        <v>0</v>
      </c>
      <c r="J110" s="235">
        <f>'15.felh.felúj.'!J9</f>
        <v>0</v>
      </c>
      <c r="K110" s="324">
        <f>'15.felh.felúj.'!K9</f>
        <v>0</v>
      </c>
      <c r="L110" s="215">
        <f t="shared" si="26"/>
        <v>0</v>
      </c>
      <c r="M110" s="237"/>
      <c r="P110" s="17"/>
    </row>
    <row r="111" spans="1:18" ht="12.2" customHeight="1" x14ac:dyDescent="0.2">
      <c r="A111" s="11" t="s">
        <v>315</v>
      </c>
      <c r="B111" s="486" t="s">
        <v>224</v>
      </c>
      <c r="C111" s="746">
        <v>50667185</v>
      </c>
      <c r="D111" s="1497">
        <v>50667185</v>
      </c>
      <c r="E111" s="324"/>
      <c r="F111" s="140"/>
      <c r="G111" s="140"/>
      <c r="H111" s="821">
        <f t="shared" si="27"/>
        <v>0</v>
      </c>
      <c r="I111" s="821"/>
      <c r="J111" s="214"/>
      <c r="K111" s="821"/>
      <c r="L111" s="215">
        <f t="shared" si="26"/>
        <v>0</v>
      </c>
      <c r="M111" s="237" t="s">
        <v>383</v>
      </c>
    </row>
    <row r="112" spans="1:18" ht="12.2" customHeight="1" x14ac:dyDescent="0.2">
      <c r="A112" s="11" t="s">
        <v>94</v>
      </c>
      <c r="B112" s="486" t="s">
        <v>2</v>
      </c>
      <c r="C112" s="318">
        <f>'15.felh.felúj.'!C29</f>
        <v>583374915</v>
      </c>
      <c r="D112" s="1498">
        <f>'15.felh.felúj.'!D29</f>
        <v>583374915</v>
      </c>
      <c r="E112" s="456">
        <f>'15.felh.felúj.'!E29</f>
        <v>0</v>
      </c>
      <c r="F112" s="456">
        <f>'15.felh.felúj.'!F29</f>
        <v>0</v>
      </c>
      <c r="G112" s="456">
        <f>'15.felh.felúj.'!G29</f>
        <v>0</v>
      </c>
      <c r="H112" s="822">
        <f t="shared" si="27"/>
        <v>0</v>
      </c>
      <c r="I112" s="822">
        <f>'15.felh.felúj.'!I29</f>
        <v>0</v>
      </c>
      <c r="J112" s="216">
        <f>'15.felh.felúj.'!J29</f>
        <v>0</v>
      </c>
      <c r="K112" s="456">
        <f>'15.felh.felúj.'!K29</f>
        <v>0</v>
      </c>
      <c r="L112" s="217">
        <f t="shared" si="26"/>
        <v>0</v>
      </c>
      <c r="M112" s="237"/>
      <c r="O112" s="17"/>
      <c r="R112" s="17"/>
    </row>
    <row r="113" spans="1:18" ht="11.45" customHeight="1" x14ac:dyDescent="0.2">
      <c r="A113" s="11" t="s">
        <v>314</v>
      </c>
      <c r="B113" s="486" t="s">
        <v>348</v>
      </c>
      <c r="C113" s="747">
        <v>169374287</v>
      </c>
      <c r="D113" s="1497">
        <v>169374287</v>
      </c>
      <c r="E113" s="456"/>
      <c r="F113" s="531"/>
      <c r="G113" s="531"/>
      <c r="H113" s="822">
        <f t="shared" si="27"/>
        <v>0</v>
      </c>
      <c r="I113" s="822"/>
      <c r="J113" s="216"/>
      <c r="K113" s="822"/>
      <c r="L113" s="217">
        <f t="shared" si="26"/>
        <v>0</v>
      </c>
      <c r="M113" s="237"/>
    </row>
    <row r="114" spans="1:18" ht="12.2" customHeight="1" x14ac:dyDescent="0.2">
      <c r="A114" s="11" t="s">
        <v>95</v>
      </c>
      <c r="B114" s="661" t="s">
        <v>267</v>
      </c>
      <c r="C114" s="318">
        <f>SUM(C115:C118)</f>
        <v>290613000</v>
      </c>
      <c r="D114" s="1498">
        <f>SUM(D115:D118)</f>
        <v>418613000</v>
      </c>
      <c r="E114" s="456">
        <f t="shared" ref="E114:K114" si="31">SUM(E115:E118)</f>
        <v>0</v>
      </c>
      <c r="F114" s="456">
        <f t="shared" si="31"/>
        <v>0</v>
      </c>
      <c r="G114" s="456">
        <f>SUM(G115:G118)</f>
        <v>0</v>
      </c>
      <c r="H114" s="822">
        <f t="shared" si="27"/>
        <v>128000000</v>
      </c>
      <c r="I114" s="822">
        <f t="shared" si="31"/>
        <v>0</v>
      </c>
      <c r="J114" s="216">
        <f t="shared" si="31"/>
        <v>0</v>
      </c>
      <c r="K114" s="456">
        <f t="shared" si="31"/>
        <v>0</v>
      </c>
      <c r="L114" s="217">
        <f t="shared" si="26"/>
        <v>0</v>
      </c>
      <c r="M114" s="237"/>
    </row>
    <row r="115" spans="1:18" ht="12.2" customHeight="1" x14ac:dyDescent="0.2">
      <c r="A115" s="11" t="s">
        <v>316</v>
      </c>
      <c r="B115" s="483" t="s">
        <v>225</v>
      </c>
      <c r="C115" s="747"/>
      <c r="D115" s="531"/>
      <c r="E115" s="456"/>
      <c r="F115" s="531"/>
      <c r="G115" s="531"/>
      <c r="H115" s="822">
        <f t="shared" si="27"/>
        <v>0</v>
      </c>
      <c r="I115" s="822"/>
      <c r="J115" s="216"/>
      <c r="K115" s="822"/>
      <c r="L115" s="217" t="e">
        <f t="shared" si="26"/>
        <v>#DIV/0!</v>
      </c>
      <c r="M115" s="237"/>
    </row>
    <row r="116" spans="1:18" ht="12.2" customHeight="1" x14ac:dyDescent="0.2">
      <c r="A116" s="11" t="s">
        <v>317</v>
      </c>
      <c r="B116" s="483" t="s">
        <v>226</v>
      </c>
      <c r="C116" s="318">
        <f>'13.támogatás'!C50</f>
        <v>31613000</v>
      </c>
      <c r="D116" s="531">
        <f>'13.támogatás'!D50</f>
        <v>31613000</v>
      </c>
      <c r="E116" s="456">
        <f>'13.támogatás'!E50</f>
        <v>0</v>
      </c>
      <c r="F116" s="456">
        <f>'13.támogatás'!F50</f>
        <v>0</v>
      </c>
      <c r="G116" s="456">
        <f>'13.támogatás'!G50</f>
        <v>0</v>
      </c>
      <c r="H116" s="822">
        <f t="shared" si="27"/>
        <v>0</v>
      </c>
      <c r="I116" s="822">
        <f>'13.támogatás'!I50</f>
        <v>0</v>
      </c>
      <c r="J116" s="216">
        <f>'13.támogatás'!J50</f>
        <v>0</v>
      </c>
      <c r="K116" s="456">
        <f>'13.támogatás'!K50</f>
        <v>0</v>
      </c>
      <c r="L116" s="217">
        <f t="shared" si="26"/>
        <v>0</v>
      </c>
      <c r="M116" s="237"/>
    </row>
    <row r="117" spans="1:18" ht="12.2" customHeight="1" x14ac:dyDescent="0.2">
      <c r="A117" s="11" t="s">
        <v>318</v>
      </c>
      <c r="B117" s="483" t="s">
        <v>223</v>
      </c>
      <c r="C117" s="747">
        <f>144000000+12000000</f>
        <v>156000000</v>
      </c>
      <c r="D117" s="531">
        <f>156000000+62000000</f>
        <v>218000000</v>
      </c>
      <c r="E117" s="456"/>
      <c r="F117" s="531"/>
      <c r="G117" s="531"/>
      <c r="H117" s="822">
        <f t="shared" si="27"/>
        <v>62000000</v>
      </c>
      <c r="I117" s="822"/>
      <c r="J117" s="216"/>
      <c r="K117" s="822"/>
      <c r="L117" s="217">
        <f t="shared" si="26"/>
        <v>0</v>
      </c>
      <c r="M117" s="237"/>
      <c r="O117" s="29" t="s">
        <v>383</v>
      </c>
    </row>
    <row r="118" spans="1:18" ht="12.2" customHeight="1" thickBot="1" x14ac:dyDescent="0.25">
      <c r="A118" s="11" t="s">
        <v>319</v>
      </c>
      <c r="B118" s="483" t="s">
        <v>227</v>
      </c>
      <c r="C118" s="1431">
        <f>'13.támogatás'!C54</f>
        <v>103000000</v>
      </c>
      <c r="D118" s="680">
        <f>'13.támogatás'!D54</f>
        <v>169000000</v>
      </c>
      <c r="E118" s="820">
        <f>'13.támogatás'!E54</f>
        <v>0</v>
      </c>
      <c r="F118" s="820">
        <f>'13.támogatás'!F54</f>
        <v>0</v>
      </c>
      <c r="G118" s="820">
        <f>'13.támogatás'!G54</f>
        <v>0</v>
      </c>
      <c r="H118" s="824">
        <f t="shared" si="27"/>
        <v>66000000</v>
      </c>
      <c r="I118" s="824">
        <f>'13.támogatás'!I54</f>
        <v>0</v>
      </c>
      <c r="J118" s="820">
        <f>'13.támogatás'!J54</f>
        <v>0</v>
      </c>
      <c r="K118" s="325">
        <f>'13.támogatás'!K54</f>
        <v>0</v>
      </c>
      <c r="L118" s="220">
        <f t="shared" si="26"/>
        <v>0</v>
      </c>
      <c r="M118" s="237"/>
    </row>
    <row r="119" spans="1:18" ht="12.2" customHeight="1" thickBot="1" x14ac:dyDescent="0.25">
      <c r="A119" s="13" t="s">
        <v>14</v>
      </c>
      <c r="B119" s="63" t="s">
        <v>530</v>
      </c>
      <c r="C119" s="745">
        <f t="shared" ref="C119:K119" si="32">+C91+C109</f>
        <v>7084355402</v>
      </c>
      <c r="D119" s="139">
        <f t="shared" si="32"/>
        <v>7376420666</v>
      </c>
      <c r="E119" s="326">
        <f t="shared" si="32"/>
        <v>0</v>
      </c>
      <c r="F119" s="326">
        <f t="shared" si="32"/>
        <v>0</v>
      </c>
      <c r="G119" s="326">
        <f t="shared" si="32"/>
        <v>0</v>
      </c>
      <c r="H119" s="823">
        <f t="shared" si="27"/>
        <v>292065264</v>
      </c>
      <c r="I119" s="823">
        <f t="shared" si="32"/>
        <v>0</v>
      </c>
      <c r="J119" s="823">
        <f t="shared" si="32"/>
        <v>0</v>
      </c>
      <c r="K119" s="211">
        <f t="shared" si="32"/>
        <v>0</v>
      </c>
      <c r="L119" s="212">
        <f t="shared" si="26"/>
        <v>0</v>
      </c>
      <c r="M119" s="237"/>
    </row>
    <row r="120" spans="1:18" ht="12.2" customHeight="1" thickBot="1" x14ac:dyDescent="0.25">
      <c r="A120" s="13" t="s">
        <v>15</v>
      </c>
      <c r="B120" s="63" t="s">
        <v>531</v>
      </c>
      <c r="C120" s="745">
        <f t="shared" ref="C120:K120" si="33">+C121+C122+C123</f>
        <v>0</v>
      </c>
      <c r="D120" s="139">
        <f t="shared" si="33"/>
        <v>0</v>
      </c>
      <c r="E120" s="326">
        <f t="shared" si="33"/>
        <v>0</v>
      </c>
      <c r="F120" s="139">
        <f t="shared" si="33"/>
        <v>0</v>
      </c>
      <c r="G120" s="139">
        <f t="shared" si="33"/>
        <v>0</v>
      </c>
      <c r="H120" s="823">
        <f t="shared" si="27"/>
        <v>0</v>
      </c>
      <c r="I120" s="823">
        <f t="shared" si="33"/>
        <v>0</v>
      </c>
      <c r="J120" s="823">
        <f t="shared" si="33"/>
        <v>0</v>
      </c>
      <c r="K120" s="211">
        <f t="shared" si="33"/>
        <v>0</v>
      </c>
      <c r="L120" s="212" t="e">
        <f t="shared" si="26"/>
        <v>#DIV/0!</v>
      </c>
      <c r="M120" s="237"/>
    </row>
    <row r="121" spans="1:18" s="38" customFormat="1" ht="12.2" customHeight="1" x14ac:dyDescent="0.2">
      <c r="A121" s="11" t="s">
        <v>99</v>
      </c>
      <c r="B121" s="16" t="s">
        <v>369</v>
      </c>
      <c r="C121" s="747"/>
      <c r="D121" s="531"/>
      <c r="E121" s="456"/>
      <c r="F121" s="531"/>
      <c r="G121" s="531"/>
      <c r="H121" s="822">
        <f t="shared" si="27"/>
        <v>0</v>
      </c>
      <c r="I121" s="822"/>
      <c r="J121" s="216"/>
      <c r="K121" s="216"/>
      <c r="L121" s="217" t="e">
        <f t="shared" si="26"/>
        <v>#DIV/0!</v>
      </c>
      <c r="M121" s="234"/>
    </row>
    <row r="122" spans="1:18" ht="12.2" customHeight="1" x14ac:dyDescent="0.2">
      <c r="A122" s="11" t="s">
        <v>100</v>
      </c>
      <c r="B122" s="16" t="s">
        <v>242</v>
      </c>
      <c r="C122" s="747"/>
      <c r="D122" s="531"/>
      <c r="E122" s="456"/>
      <c r="F122" s="531"/>
      <c r="G122" s="531"/>
      <c r="H122" s="822">
        <f t="shared" si="27"/>
        <v>0</v>
      </c>
      <c r="I122" s="822"/>
      <c r="J122" s="216"/>
      <c r="K122" s="216"/>
      <c r="L122" s="217" t="e">
        <f t="shared" si="26"/>
        <v>#DIV/0!</v>
      </c>
      <c r="M122" s="237"/>
    </row>
    <row r="123" spans="1:18" ht="12.2" customHeight="1" thickBot="1" x14ac:dyDescent="0.25">
      <c r="A123" s="12" t="s">
        <v>163</v>
      </c>
      <c r="B123" s="59" t="s">
        <v>243</v>
      </c>
      <c r="C123" s="747"/>
      <c r="D123" s="531"/>
      <c r="E123" s="456"/>
      <c r="F123" s="531"/>
      <c r="G123" s="531"/>
      <c r="H123" s="822">
        <f t="shared" si="27"/>
        <v>0</v>
      </c>
      <c r="I123" s="822"/>
      <c r="J123" s="216"/>
      <c r="K123" s="216"/>
      <c r="L123" s="217" t="e">
        <f t="shared" si="26"/>
        <v>#DIV/0!</v>
      </c>
      <c r="M123" s="237"/>
    </row>
    <row r="124" spans="1:18" ht="12.2" customHeight="1" thickBot="1" x14ac:dyDescent="0.25">
      <c r="A124" s="13" t="s">
        <v>16</v>
      </c>
      <c r="B124" s="63" t="s">
        <v>535</v>
      </c>
      <c r="C124" s="745">
        <f>+C125+C127+C126</f>
        <v>0</v>
      </c>
      <c r="D124" s="139">
        <f t="shared" ref="D124:K124" si="34">+D125+D127</f>
        <v>0</v>
      </c>
      <c r="E124" s="326">
        <f t="shared" si="34"/>
        <v>0</v>
      </c>
      <c r="F124" s="326">
        <f t="shared" si="34"/>
        <v>0</v>
      </c>
      <c r="G124" s="326">
        <f t="shared" si="34"/>
        <v>0</v>
      </c>
      <c r="H124" s="823">
        <f t="shared" si="27"/>
        <v>0</v>
      </c>
      <c r="I124" s="823">
        <f t="shared" si="34"/>
        <v>0</v>
      </c>
      <c r="J124" s="211">
        <f t="shared" si="34"/>
        <v>0</v>
      </c>
      <c r="K124" s="211">
        <f t="shared" si="34"/>
        <v>0</v>
      </c>
      <c r="L124" s="212" t="e">
        <f t="shared" si="26"/>
        <v>#DIV/0!</v>
      </c>
      <c r="M124" s="237"/>
    </row>
    <row r="125" spans="1:18" ht="12.2" customHeight="1" x14ac:dyDescent="0.2">
      <c r="A125" s="11" t="s">
        <v>88</v>
      </c>
      <c r="B125" s="16" t="s">
        <v>389</v>
      </c>
      <c r="C125" s="747"/>
      <c r="D125" s="531"/>
      <c r="E125" s="456"/>
      <c r="F125" s="531"/>
      <c r="G125" s="531"/>
      <c r="H125" s="822">
        <f t="shared" si="27"/>
        <v>0</v>
      </c>
      <c r="I125" s="822"/>
      <c r="J125" s="216"/>
      <c r="K125" s="216"/>
      <c r="L125" s="217" t="e">
        <f t="shared" si="26"/>
        <v>#DIV/0!</v>
      </c>
      <c r="M125" s="237"/>
    </row>
    <row r="126" spans="1:18" ht="12.2" customHeight="1" x14ac:dyDescent="0.2">
      <c r="A126" s="11" t="s">
        <v>101</v>
      </c>
      <c r="B126" s="16" t="s">
        <v>390</v>
      </c>
      <c r="C126" s="747"/>
      <c r="D126" s="531"/>
      <c r="E126" s="456"/>
      <c r="F126" s="531"/>
      <c r="G126" s="531"/>
      <c r="H126" s="822">
        <f t="shared" si="27"/>
        <v>0</v>
      </c>
      <c r="I126" s="822"/>
      <c r="J126" s="216"/>
      <c r="K126" s="216"/>
      <c r="L126" s="217"/>
      <c r="M126" s="237"/>
    </row>
    <row r="127" spans="1:18" ht="12.2" customHeight="1" thickBot="1" x14ac:dyDescent="0.25">
      <c r="A127" s="11" t="s">
        <v>102</v>
      </c>
      <c r="B127" s="917" t="s">
        <v>526</v>
      </c>
      <c r="C127" s="747"/>
      <c r="D127" s="531"/>
      <c r="E127" s="456"/>
      <c r="F127" s="531"/>
      <c r="G127" s="531"/>
      <c r="H127" s="822">
        <f t="shared" si="27"/>
        <v>0</v>
      </c>
      <c r="I127" s="822"/>
      <c r="J127" s="216"/>
      <c r="K127" s="216"/>
      <c r="L127" s="217" t="e">
        <f t="shared" ref="L127:L135" si="35">I127/D127*100</f>
        <v>#DIV/0!</v>
      </c>
      <c r="M127" s="237"/>
    </row>
    <row r="128" spans="1:18" ht="12.2" customHeight="1" thickBot="1" x14ac:dyDescent="0.25">
      <c r="A128" s="13" t="s">
        <v>17</v>
      </c>
      <c r="B128" s="63" t="s">
        <v>532</v>
      </c>
      <c r="C128" s="712">
        <f t="shared" ref="C128:K128" si="36">SUM(C129:C133)</f>
        <v>3750249522</v>
      </c>
      <c r="D128" s="1428">
        <f>SUM(D129:D133)</f>
        <v>5067757665</v>
      </c>
      <c r="E128" s="327" t="e">
        <f t="shared" si="36"/>
        <v>#REF!</v>
      </c>
      <c r="F128" s="327">
        <f t="shared" si="36"/>
        <v>0</v>
      </c>
      <c r="G128" s="327">
        <f t="shared" si="36"/>
        <v>0</v>
      </c>
      <c r="H128" s="831">
        <f>+D128-C128</f>
        <v>1317508143</v>
      </c>
      <c r="I128" s="831">
        <f t="shared" si="36"/>
        <v>0</v>
      </c>
      <c r="J128" s="222">
        <f t="shared" si="36"/>
        <v>0</v>
      </c>
      <c r="K128" s="222">
        <f t="shared" si="36"/>
        <v>0</v>
      </c>
      <c r="L128" s="223">
        <f t="shared" si="35"/>
        <v>0</v>
      </c>
      <c r="M128" s="237"/>
      <c r="R128" s="86"/>
    </row>
    <row r="129" spans="1:15" ht="11.25" customHeight="1" x14ac:dyDescent="0.2">
      <c r="A129" s="11" t="s">
        <v>103</v>
      </c>
      <c r="B129" s="16" t="s">
        <v>239</v>
      </c>
      <c r="C129" s="747">
        <f>'5.Int.össz'!C47</f>
        <v>3646703576</v>
      </c>
      <c r="D129" s="531">
        <f>'5.Int.össz'!D47</f>
        <v>3643196777</v>
      </c>
      <c r="E129" s="456" t="e">
        <f>'5.Int.össz'!E47</f>
        <v>#REF!</v>
      </c>
      <c r="F129" s="531">
        <f>'5.Int.össz'!F47</f>
        <v>0</v>
      </c>
      <c r="G129" s="531">
        <f>'5.Int.össz'!G47</f>
        <v>0</v>
      </c>
      <c r="H129" s="822">
        <f>+D129-C129</f>
        <v>-3506799</v>
      </c>
      <c r="I129" s="822">
        <f>'5.Int.össz'!I47</f>
        <v>0</v>
      </c>
      <c r="J129" s="216">
        <f>'5.Int.össz'!J47</f>
        <v>0</v>
      </c>
      <c r="K129" s="216">
        <f>'5.Int.össz'!K47</f>
        <v>0</v>
      </c>
      <c r="L129" s="217">
        <f t="shared" si="35"/>
        <v>0</v>
      </c>
      <c r="M129" s="237"/>
    </row>
    <row r="130" spans="1:15" ht="12.2" customHeight="1" x14ac:dyDescent="0.2">
      <c r="A130" s="11" t="s">
        <v>104</v>
      </c>
      <c r="B130" s="16" t="s">
        <v>240</v>
      </c>
      <c r="C130" s="747">
        <f>'5.Int.össz'!C48</f>
        <v>49250000</v>
      </c>
      <c r="D130" s="531">
        <f>'5.Int.össz'!D48</f>
        <v>97631300</v>
      </c>
      <c r="E130" s="456">
        <f>'5.Int.össz'!E48</f>
        <v>0</v>
      </c>
      <c r="F130" s="531">
        <f>'5.Int.össz'!F48</f>
        <v>0</v>
      </c>
      <c r="G130" s="531">
        <f>'5.Int.össz'!G48</f>
        <v>0</v>
      </c>
      <c r="H130" s="822">
        <f t="shared" si="27"/>
        <v>48381300</v>
      </c>
      <c r="I130" s="822">
        <f>'5.Int.össz'!I48</f>
        <v>0</v>
      </c>
      <c r="J130" s="216">
        <f>'5.Int.össz'!J48</f>
        <v>0</v>
      </c>
      <c r="K130" s="216">
        <f>'5.Int.össz'!K48</f>
        <v>0</v>
      </c>
      <c r="L130" s="217">
        <f t="shared" si="35"/>
        <v>0</v>
      </c>
      <c r="M130" s="237"/>
    </row>
    <row r="131" spans="1:15" s="38" customFormat="1" ht="12.2" customHeight="1" x14ac:dyDescent="0.2">
      <c r="A131" s="11" t="s">
        <v>204</v>
      </c>
      <c r="B131" s="16" t="s">
        <v>370</v>
      </c>
      <c r="C131" s="747"/>
      <c r="D131" s="531"/>
      <c r="E131" s="456"/>
      <c r="F131" s="531"/>
      <c r="G131" s="531"/>
      <c r="H131" s="822">
        <f t="shared" si="27"/>
        <v>0</v>
      </c>
      <c r="I131" s="822"/>
      <c r="J131" s="216"/>
      <c r="K131" s="216"/>
      <c r="L131" s="217" t="e">
        <f t="shared" si="35"/>
        <v>#DIV/0!</v>
      </c>
      <c r="M131" s="234"/>
    </row>
    <row r="132" spans="1:15" s="38" customFormat="1" ht="12.2" customHeight="1" x14ac:dyDescent="0.2">
      <c r="A132" s="1355" t="s">
        <v>205</v>
      </c>
      <c r="B132" s="461" t="s">
        <v>228</v>
      </c>
      <c r="C132" s="747"/>
      <c r="D132" s="531"/>
      <c r="E132" s="456"/>
      <c r="F132" s="531"/>
      <c r="G132" s="531"/>
      <c r="H132" s="822">
        <f t="shared" si="27"/>
        <v>0</v>
      </c>
      <c r="I132" s="822"/>
      <c r="J132" s="216"/>
      <c r="K132" s="216"/>
      <c r="L132" s="217" t="e">
        <f t="shared" si="35"/>
        <v>#DIV/0!</v>
      </c>
      <c r="M132" s="234"/>
    </row>
    <row r="133" spans="1:15" s="38" customFormat="1" ht="12.2" customHeight="1" thickBot="1" x14ac:dyDescent="0.25">
      <c r="A133" s="12" t="s">
        <v>207</v>
      </c>
      <c r="B133" s="59" t="s">
        <v>350</v>
      </c>
      <c r="C133" s="747">
        <v>54295946</v>
      </c>
      <c r="D133" s="531">
        <f>54295946+2451459+335365720+253250156+220968269+230492754+230105284</f>
        <v>1326929588</v>
      </c>
      <c r="E133" s="456"/>
      <c r="F133" s="531"/>
      <c r="G133" s="531"/>
      <c r="H133" s="822">
        <f t="shared" si="27"/>
        <v>1272633642</v>
      </c>
      <c r="I133" s="822"/>
      <c r="J133" s="216"/>
      <c r="K133" s="216"/>
      <c r="L133" s="217">
        <f t="shared" si="35"/>
        <v>0</v>
      </c>
      <c r="M133" s="234"/>
    </row>
    <row r="134" spans="1:15" ht="12.2" customHeight="1" thickBot="1" x14ac:dyDescent="0.25">
      <c r="A134" s="13" t="s">
        <v>18</v>
      </c>
      <c r="B134" s="63" t="s">
        <v>534</v>
      </c>
      <c r="C134" s="758">
        <f t="shared" ref="C134:K134" si="37">+C120+C124+C128</f>
        <v>3750249522</v>
      </c>
      <c r="D134" s="1434">
        <f t="shared" si="37"/>
        <v>5067757665</v>
      </c>
      <c r="E134" s="481" t="e">
        <f t="shared" si="37"/>
        <v>#REF!</v>
      </c>
      <c r="F134" s="481">
        <f t="shared" si="37"/>
        <v>0</v>
      </c>
      <c r="G134" s="481">
        <f t="shared" si="37"/>
        <v>0</v>
      </c>
      <c r="H134" s="875">
        <f t="shared" si="27"/>
        <v>1317508143</v>
      </c>
      <c r="I134" s="1435">
        <f t="shared" si="37"/>
        <v>0</v>
      </c>
      <c r="J134" s="662">
        <f t="shared" si="37"/>
        <v>0</v>
      </c>
      <c r="K134" s="662">
        <f t="shared" si="37"/>
        <v>0</v>
      </c>
      <c r="L134" s="663">
        <f t="shared" si="35"/>
        <v>0</v>
      </c>
      <c r="M134" s="237"/>
    </row>
    <row r="135" spans="1:15" ht="15" customHeight="1" thickBot="1" x14ac:dyDescent="0.25">
      <c r="A135" s="87" t="s">
        <v>19</v>
      </c>
      <c r="B135" s="482" t="s">
        <v>533</v>
      </c>
      <c r="C135" s="758">
        <f>+C119+C134</f>
        <v>10834604924</v>
      </c>
      <c r="D135" s="1434">
        <f t="shared" ref="D135:K135" si="38">+D119+D134</f>
        <v>12444178331</v>
      </c>
      <c r="E135" s="481" t="e">
        <f t="shared" si="38"/>
        <v>#REF!</v>
      </c>
      <c r="F135" s="481">
        <f t="shared" si="38"/>
        <v>0</v>
      </c>
      <c r="G135" s="481">
        <f t="shared" si="38"/>
        <v>0</v>
      </c>
      <c r="H135" s="875">
        <f t="shared" si="27"/>
        <v>1609573407</v>
      </c>
      <c r="I135" s="1435">
        <f t="shared" si="38"/>
        <v>0</v>
      </c>
      <c r="J135" s="662">
        <f t="shared" si="38"/>
        <v>0</v>
      </c>
      <c r="K135" s="662">
        <f t="shared" si="38"/>
        <v>0</v>
      </c>
      <c r="L135" s="663">
        <f t="shared" si="35"/>
        <v>0</v>
      </c>
      <c r="M135" s="237"/>
      <c r="O135" s="17"/>
    </row>
    <row r="136" spans="1:15" ht="13.5" thickBot="1" x14ac:dyDescent="0.25">
      <c r="A136" s="709"/>
      <c r="B136" s="710"/>
      <c r="C136" s="1436"/>
      <c r="D136" s="711"/>
      <c r="E136" s="711"/>
      <c r="F136" s="711"/>
      <c r="G136" s="711"/>
      <c r="H136" s="711"/>
    </row>
    <row r="137" spans="1:15" s="781" customFormat="1" ht="15" customHeight="1" thickBot="1" x14ac:dyDescent="0.25">
      <c r="A137" s="775" t="s">
        <v>289</v>
      </c>
      <c r="B137" s="776"/>
      <c r="C137" s="826">
        <v>3</v>
      </c>
      <c r="D137" s="777">
        <v>3</v>
      </c>
      <c r="E137" s="778"/>
      <c r="F137" s="778"/>
      <c r="G137" s="778"/>
      <c r="H137" s="1421">
        <f>+D137-C137</f>
        <v>0</v>
      </c>
      <c r="I137" s="1421"/>
      <c r="J137" s="779"/>
      <c r="K137" s="779"/>
      <c r="L137" s="780">
        <f>I137/D137*100</f>
        <v>0</v>
      </c>
      <c r="M137" s="782"/>
    </row>
    <row r="138" spans="1:15" s="781" customFormat="1" ht="14.25" hidden="1" customHeight="1" thickBot="1" x14ac:dyDescent="0.25">
      <c r="A138" s="775" t="s">
        <v>290</v>
      </c>
      <c r="B138" s="776"/>
      <c r="C138" s="920"/>
      <c r="D138" s="778"/>
      <c r="E138" s="778"/>
      <c r="F138" s="778"/>
      <c r="G138" s="778"/>
      <c r="H138" s="803"/>
      <c r="I138" s="779"/>
      <c r="J138" s="779"/>
      <c r="K138" s="779"/>
      <c r="L138" s="780" t="e">
        <f>I138/D138*100</f>
        <v>#DIV/0!</v>
      </c>
      <c r="M138" s="782"/>
    </row>
    <row r="139" spans="1:15" x14ac:dyDescent="0.2">
      <c r="H139" s="1475" t="s">
        <v>821</v>
      </c>
    </row>
    <row r="140" spans="1:15" x14ac:dyDescent="0.2">
      <c r="D140" s="476"/>
      <c r="E140" s="476"/>
      <c r="F140" s="476"/>
      <c r="G140" s="476">
        <f>G86-G135</f>
        <v>0</v>
      </c>
      <c r="H140" s="476"/>
    </row>
  </sheetData>
  <sheetProtection formatCells="0"/>
  <mergeCells count="11">
    <mergeCell ref="A1:H1"/>
    <mergeCell ref="A89:H89"/>
    <mergeCell ref="C5:H5"/>
    <mergeCell ref="C6:H6"/>
    <mergeCell ref="A12:H12"/>
    <mergeCell ref="A88:H88"/>
    <mergeCell ref="A2:H2"/>
    <mergeCell ref="A8:H8"/>
    <mergeCell ref="A9:H9"/>
    <mergeCell ref="A3:G3"/>
    <mergeCell ref="A4:L4"/>
  </mergeCells>
  <phoneticPr fontId="51" type="noConversion"/>
  <printOptions horizontalCentered="1"/>
  <pageMargins left="0.19685039370078741" right="0.19685039370078741" top="0.39370078740157483" bottom="0.19685039370078741" header="0.78740157480314965" footer="0.78740157480314965"/>
  <pageSetup paperSize="9" scale="70" orientation="portrait" r:id="rId1"/>
  <headerFooter alignWithMargins="0"/>
  <rowBreaks count="1" manualBreakCount="1">
    <brk id="87" max="9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2"/>
  <sheetViews>
    <sheetView view="pageBreakPreview" topLeftCell="A22" zoomScale="120" zoomScaleNormal="100" zoomScaleSheetLayoutView="120" workbookViewId="0">
      <selection activeCell="X22" sqref="X22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4" t="s">
        <v>877</v>
      </c>
      <c r="B1" s="1894"/>
      <c r="C1" s="1894"/>
      <c r="D1" s="1894"/>
      <c r="E1" s="1894"/>
      <c r="F1" s="1894"/>
      <c r="G1" s="1894"/>
      <c r="H1" s="1894"/>
    </row>
    <row r="2" spans="1:12" s="715" customFormat="1" ht="12" x14ac:dyDescent="0.2">
      <c r="A2" s="2035" t="s">
        <v>842</v>
      </c>
      <c r="B2" s="2035"/>
      <c r="C2" s="2035"/>
      <c r="D2" s="2035"/>
      <c r="E2" s="2035"/>
      <c r="F2" s="2035"/>
      <c r="G2" s="2035"/>
      <c r="H2" s="203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2" s="45" customFormat="1" ht="36" x14ac:dyDescent="0.2">
      <c r="A5" s="43" t="s">
        <v>136</v>
      </c>
      <c r="B5" s="44" t="s">
        <v>288</v>
      </c>
      <c r="C5" s="1932" t="s">
        <v>182</v>
      </c>
      <c r="D5" s="1933"/>
      <c r="E5" s="1933"/>
      <c r="F5" s="1933"/>
      <c r="G5" s="1933"/>
      <c r="H5" s="1934" t="s">
        <v>182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400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0</v>
      </c>
      <c r="D11" s="163">
        <f t="shared" ref="D11:L11" si="0">SUM(D12:D22)</f>
        <v>0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719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 t="e">
        <f t="shared" si="0"/>
        <v>#DIV/0!</v>
      </c>
    </row>
    <row r="12" spans="1:12" s="30" customFormat="1" ht="12.2" customHeight="1" x14ac:dyDescent="0.2">
      <c r="A12" s="56" t="s">
        <v>90</v>
      </c>
      <c r="B12" s="57" t="s">
        <v>142</v>
      </c>
      <c r="C12" s="164">
        <f>'9.Óvoda'!C12-'29._Óvoda_önként'!C12</f>
        <v>0</v>
      </c>
      <c r="D12" s="337">
        <f>'9.Óvoda'!D12-'29._Óvoda_önként'!D12</f>
        <v>0</v>
      </c>
      <c r="E12" s="763">
        <f>'9.Óvoda'!E12-'29._Óvoda_önként'!E12</f>
        <v>0</v>
      </c>
      <c r="F12" s="763">
        <f>'9.Óvoda'!F12-'29._Óvoda_önként'!F12</f>
        <v>0</v>
      </c>
      <c r="G12" s="763">
        <f>'9.Óvoda'!G12-'29._Óvoda_önként'!G12</f>
        <v>0</v>
      </c>
      <c r="H12" s="720">
        <f t="shared" ref="H12:H49" si="1">+D12-C12</f>
        <v>0</v>
      </c>
      <c r="I12" s="1514">
        <f>'9.Óvoda'!I12-'29._Óvoda_önként'!I12</f>
        <v>0</v>
      </c>
      <c r="J12" s="421">
        <f>'9.Óvoda'!J12-'29._Óvoda_önként'!J12</f>
        <v>0</v>
      </c>
      <c r="K12" s="421">
        <f>'9.Óvoda'!K12-'29._Óvoda_önként'!K12</f>
        <v>0</v>
      </c>
      <c r="L12" s="421" t="e">
        <f>'9.Óvoda'!L12-'29._Óvoda_önként'!L12</f>
        <v>#DIV/0!</v>
      </c>
    </row>
    <row r="13" spans="1:12" s="30" customFormat="1" ht="12.2" customHeight="1" x14ac:dyDescent="0.2">
      <c r="A13" s="1419" t="s">
        <v>91</v>
      </c>
      <c r="B13" s="461" t="s">
        <v>143</v>
      </c>
      <c r="C13" s="462">
        <f>'9.Óvoda'!C13-'29._Óvoda_önként'!C13</f>
        <v>0</v>
      </c>
      <c r="D13" s="472">
        <f>'9.Óvoda'!D13-'29._Óvoda_önként'!D13</f>
        <v>0</v>
      </c>
      <c r="E13" s="101">
        <f>'9.Óvoda'!E13-'29._Óvoda_önként'!E13</f>
        <v>0</v>
      </c>
      <c r="F13" s="101">
        <f>'9.Óvoda'!F13-'29._Óvoda_önként'!F13</f>
        <v>0</v>
      </c>
      <c r="G13" s="101">
        <f>'9.Óvoda'!G13-'29._Óvoda_önként'!G13</f>
        <v>0</v>
      </c>
      <c r="H13" s="721">
        <f t="shared" si="1"/>
        <v>0</v>
      </c>
      <c r="I13" s="1515">
        <f>'9.Óvoda'!I13-'29._Óvoda_önként'!I13</f>
        <v>0</v>
      </c>
      <c r="J13" s="422">
        <f>'9.Óvoda'!J13-'29._Óvoda_önként'!J13</f>
        <v>0</v>
      </c>
      <c r="K13" s="422">
        <f>'9.Óvoda'!K13-'29._Óvoda_önként'!K13</f>
        <v>0</v>
      </c>
      <c r="L13" s="422" t="e">
        <f>'9.Óvoda'!L13-'29._Óvoda_önként'!L13</f>
        <v>#DIV/0!</v>
      </c>
    </row>
    <row r="14" spans="1:12" s="30" customFormat="1" ht="12.2" customHeight="1" x14ac:dyDescent="0.2">
      <c r="A14" s="1419" t="s">
        <v>92</v>
      </c>
      <c r="B14" s="461" t="s">
        <v>144</v>
      </c>
      <c r="C14" s="462">
        <f>'9.Óvoda'!C14-'29._Óvoda_önként'!C14</f>
        <v>0</v>
      </c>
      <c r="D14" s="472">
        <f>'9.Óvoda'!D14-'29._Óvoda_önként'!D14</f>
        <v>0</v>
      </c>
      <c r="E14" s="101">
        <f>'9.Óvoda'!E14-'29._Óvoda_önként'!E14</f>
        <v>0</v>
      </c>
      <c r="F14" s="101">
        <f>'9.Óvoda'!F14-'29._Óvoda_önként'!F14</f>
        <v>0</v>
      </c>
      <c r="G14" s="101">
        <f>'9.Óvoda'!G14-'29._Óvoda_önként'!G14</f>
        <v>0</v>
      </c>
      <c r="H14" s="721">
        <f t="shared" si="1"/>
        <v>0</v>
      </c>
      <c r="I14" s="1515">
        <f>'9.Óvoda'!I14-'29._Óvoda_önként'!I14</f>
        <v>0</v>
      </c>
      <c r="J14" s="422">
        <f>'9.Óvoda'!J14-'29._Óvoda_önként'!J14</f>
        <v>0</v>
      </c>
      <c r="K14" s="422">
        <f>'9.Óvoda'!K14-'29._Óvoda_önként'!K14</f>
        <v>0</v>
      </c>
      <c r="L14" s="422" t="e">
        <f>'9.Óvoda'!L14-'29._Óvoda_önként'!L14</f>
        <v>#DIV/0!</v>
      </c>
    </row>
    <row r="15" spans="1:12" s="30" customFormat="1" ht="12.2" customHeight="1" x14ac:dyDescent="0.2">
      <c r="A15" s="1419" t="s">
        <v>89</v>
      </c>
      <c r="B15" s="461" t="s">
        <v>145</v>
      </c>
      <c r="C15" s="462">
        <f>'9.Óvoda'!C15-'29._Óvoda_önként'!C15</f>
        <v>0</v>
      </c>
      <c r="D15" s="472">
        <f>'9.Óvoda'!D15-'29._Óvoda_önként'!D15</f>
        <v>0</v>
      </c>
      <c r="E15" s="101">
        <f>'9.Óvoda'!E15-'29._Óvoda_önként'!E15</f>
        <v>0</v>
      </c>
      <c r="F15" s="101">
        <f>'9.Óvoda'!F15-'29._Óvoda_önként'!F15</f>
        <v>0</v>
      </c>
      <c r="G15" s="101">
        <f>'9.Óvoda'!G15-'29._Óvoda_önként'!G15</f>
        <v>0</v>
      </c>
      <c r="H15" s="721">
        <f t="shared" si="1"/>
        <v>0</v>
      </c>
      <c r="I15" s="1515">
        <f>'9.Óvoda'!I15-'29._Óvoda_önként'!I15</f>
        <v>0</v>
      </c>
      <c r="J15" s="422">
        <f>'9.Óvoda'!J15-'29._Óvoda_önként'!J15</f>
        <v>0</v>
      </c>
      <c r="K15" s="422">
        <f>'9.Óvoda'!K15-'29._Óvoda_önként'!K15</f>
        <v>0</v>
      </c>
      <c r="L15" s="422" t="e">
        <f>'9.Óvoda'!L15-'29._Óvoda_önként'!L15</f>
        <v>#DIV/0!</v>
      </c>
    </row>
    <row r="16" spans="1:12" s="30" customFormat="1" ht="12.2" customHeight="1" x14ac:dyDescent="0.2">
      <c r="A16" s="1419" t="s">
        <v>146</v>
      </c>
      <c r="B16" s="461" t="s">
        <v>147</v>
      </c>
      <c r="C16" s="462">
        <f>'9.Óvoda'!C16-'29._Óvoda_önként'!C16</f>
        <v>0</v>
      </c>
      <c r="D16" s="472">
        <f>'9.Óvoda'!D16-'29._Óvoda_önként'!D16</f>
        <v>0</v>
      </c>
      <c r="E16" s="101">
        <f>'9.Óvoda'!E16-'29._Óvoda_önként'!E16</f>
        <v>0</v>
      </c>
      <c r="F16" s="101">
        <f>'9.Óvoda'!F16-'29._Óvoda_önként'!F16</f>
        <v>0</v>
      </c>
      <c r="G16" s="101">
        <f>'9.Óvoda'!G16-'29._Óvoda_önként'!G16</f>
        <v>0</v>
      </c>
      <c r="H16" s="721">
        <f t="shared" si="1"/>
        <v>0</v>
      </c>
      <c r="I16" s="1515">
        <f>'9.Óvoda'!I16-'29._Óvoda_önként'!I16</f>
        <v>0</v>
      </c>
      <c r="J16" s="422">
        <f>'9.Óvoda'!J16-'29._Óvoda_önként'!J16</f>
        <v>0</v>
      </c>
      <c r="K16" s="422">
        <f>'9.Óvoda'!K16-'29._Óvoda_önként'!K16</f>
        <v>0</v>
      </c>
      <c r="L16" s="422" t="e">
        <f>'9.Óvoda'!L16-'29._Óvoda_önként'!L16</f>
        <v>#DIV/0!</v>
      </c>
    </row>
    <row r="17" spans="1:12" s="30" customFormat="1" ht="12.2" customHeight="1" x14ac:dyDescent="0.2">
      <c r="A17" s="1419" t="s">
        <v>148</v>
      </c>
      <c r="B17" s="461" t="s">
        <v>149</v>
      </c>
      <c r="C17" s="462">
        <f>'9.Óvoda'!C17-'29._Óvoda_önként'!C17</f>
        <v>0</v>
      </c>
      <c r="D17" s="472">
        <f>'9.Óvoda'!D17-'29._Óvoda_önként'!D17</f>
        <v>0</v>
      </c>
      <c r="E17" s="101">
        <f>'9.Óvoda'!E17-'29._Óvoda_önként'!E17</f>
        <v>0</v>
      </c>
      <c r="F17" s="101">
        <f>'9.Óvoda'!F17-'29._Óvoda_önként'!F17</f>
        <v>0</v>
      </c>
      <c r="G17" s="101">
        <f>'9.Óvoda'!G17-'29._Óvoda_önként'!G17</f>
        <v>0</v>
      </c>
      <c r="H17" s="721">
        <f t="shared" si="1"/>
        <v>0</v>
      </c>
      <c r="I17" s="1515">
        <f>'9.Óvoda'!I17-'29._Óvoda_önként'!I17</f>
        <v>0</v>
      </c>
      <c r="J17" s="422">
        <f>'9.Óvoda'!J17-'29._Óvoda_önként'!J17</f>
        <v>0</v>
      </c>
      <c r="K17" s="422">
        <f>'9.Óvoda'!K17-'29._Óvoda_önként'!K17</f>
        <v>0</v>
      </c>
      <c r="L17" s="422" t="e">
        <f>'9.Óvoda'!L17-'29._Óvoda_önként'!L17</f>
        <v>#DIV/0!</v>
      </c>
    </row>
    <row r="18" spans="1:12" s="30" customFormat="1" ht="12.2" customHeight="1" x14ac:dyDescent="0.2">
      <c r="A18" s="1419" t="s">
        <v>150</v>
      </c>
      <c r="B18" s="59" t="s">
        <v>151</v>
      </c>
      <c r="C18" s="462">
        <f>'9.Óvoda'!C18-'29._Óvoda_önként'!C18</f>
        <v>0</v>
      </c>
      <c r="D18" s="472">
        <f>'9.Óvoda'!D18-'29._Óvoda_önként'!D18</f>
        <v>0</v>
      </c>
      <c r="E18" s="101">
        <f>'9.Óvoda'!E18-'29._Óvoda_önként'!E18</f>
        <v>0</v>
      </c>
      <c r="F18" s="101">
        <f>'9.Óvoda'!F18-'29._Óvoda_önként'!F18</f>
        <v>0</v>
      </c>
      <c r="G18" s="101">
        <f>'9.Óvoda'!G18-'29._Óvoda_önként'!G18</f>
        <v>0</v>
      </c>
      <c r="H18" s="721">
        <f t="shared" si="1"/>
        <v>0</v>
      </c>
      <c r="I18" s="1515">
        <f>'9.Óvoda'!I18-'29._Óvoda_önként'!I18</f>
        <v>0</v>
      </c>
      <c r="J18" s="422">
        <f>'9.Óvoda'!J18-'29._Óvoda_önként'!J18</f>
        <v>0</v>
      </c>
      <c r="K18" s="422">
        <f>'9.Óvoda'!K18-'29._Óvoda_önként'!K18</f>
        <v>0</v>
      </c>
      <c r="L18" s="422" t="e">
        <f>'9.Óvoda'!L18-'29._Óvoda_önként'!L18</f>
        <v>#DIV/0!</v>
      </c>
    </row>
    <row r="19" spans="1:12" s="30" customFormat="1" ht="12.2" customHeight="1" x14ac:dyDescent="0.2">
      <c r="A19" s="1419" t="s">
        <v>152</v>
      </c>
      <c r="B19" s="477" t="s">
        <v>301</v>
      </c>
      <c r="C19" s="151">
        <f>'9.Óvoda'!C19-'29._Óvoda_önként'!C19</f>
        <v>0</v>
      </c>
      <c r="D19" s="328">
        <f>'9.Óvoda'!D19-'29._Óvoda_önként'!D19</f>
        <v>0</v>
      </c>
      <c r="E19" s="106">
        <f>'9.Óvoda'!E19-'29._Óvoda_önként'!E19</f>
        <v>0</v>
      </c>
      <c r="F19" s="106">
        <f>'9.Óvoda'!F19-'29._Óvoda_önként'!F19</f>
        <v>0</v>
      </c>
      <c r="G19" s="106">
        <f>'9.Óvoda'!G19-'29._Óvoda_önként'!G19</f>
        <v>0</v>
      </c>
      <c r="H19" s="722">
        <f t="shared" si="1"/>
        <v>0</v>
      </c>
      <c r="I19" s="1516">
        <f>'9.Óvoda'!I19-'29._Óvoda_önként'!I19</f>
        <v>0</v>
      </c>
      <c r="J19" s="423">
        <f>'9.Óvoda'!J19-'29._Óvoda_önként'!J19</f>
        <v>0</v>
      </c>
      <c r="K19" s="423">
        <f>'9.Óvoda'!K19-'29._Óvoda_önként'!K19</f>
        <v>0</v>
      </c>
      <c r="L19" s="423" t="e">
        <f>'9.Óvoda'!L19-'29._Óvoda_önként'!L19</f>
        <v>#DIV/0!</v>
      </c>
    </row>
    <row r="20" spans="1:12" s="61" customFormat="1" ht="12.2" customHeight="1" x14ac:dyDescent="0.2">
      <c r="A20" s="1419" t="s">
        <v>153</v>
      </c>
      <c r="B20" s="461" t="s">
        <v>154</v>
      </c>
      <c r="C20" s="462">
        <f>'9.Óvoda'!C20-'29._Óvoda_önként'!C20</f>
        <v>0</v>
      </c>
      <c r="D20" s="472">
        <f>'9.Óvoda'!D20-'29._Óvoda_önként'!D20</f>
        <v>0</v>
      </c>
      <c r="E20" s="101">
        <f>'9.Óvoda'!E20-'29._Óvoda_önként'!E20</f>
        <v>0</v>
      </c>
      <c r="F20" s="101">
        <f>'9.Óvoda'!F20-'29._Óvoda_önként'!F20</f>
        <v>0</v>
      </c>
      <c r="G20" s="101">
        <f>'9.Óvoda'!G20-'29._Óvoda_önként'!G20</f>
        <v>0</v>
      </c>
      <c r="H20" s="721">
        <f t="shared" si="1"/>
        <v>0</v>
      </c>
      <c r="I20" s="1515">
        <f>'9.Óvoda'!I20-'29._Óvoda_önként'!I20</f>
        <v>0</v>
      </c>
      <c r="J20" s="422">
        <f>'9.Óvoda'!J20-'29._Óvoda_önként'!J20</f>
        <v>0</v>
      </c>
      <c r="K20" s="422">
        <f>'9.Óvoda'!K20-'29._Óvoda_önként'!K20</f>
        <v>0</v>
      </c>
      <c r="L20" s="422" t="e">
        <f>'9.Óvoda'!L20-'29._Óvoda_önként'!L20</f>
        <v>#DIV/0!</v>
      </c>
    </row>
    <row r="21" spans="1:12" s="61" customFormat="1" ht="12.2" customHeight="1" x14ac:dyDescent="0.2">
      <c r="A21" s="1419" t="s">
        <v>155</v>
      </c>
      <c r="B21" s="477" t="s">
        <v>274</v>
      </c>
      <c r="C21" s="464">
        <f>'9.Óvoda'!C21-'29._Óvoda_önként'!C21</f>
        <v>0</v>
      </c>
      <c r="D21" s="473">
        <f>'9.Óvoda'!D21-'29._Óvoda_önként'!D21</f>
        <v>0</v>
      </c>
      <c r="E21" s="101">
        <f>'9.Óvoda'!E21-'29._Óvoda_önként'!E21</f>
        <v>0</v>
      </c>
      <c r="F21" s="101">
        <f>'9.Óvoda'!F21-'29._Óvoda_önként'!F21</f>
        <v>0</v>
      </c>
      <c r="G21" s="462">
        <f>'9.Óvoda'!G21-'29._Óvoda_önként'!G21</f>
        <v>0</v>
      </c>
      <c r="H21" s="723">
        <f t="shared" si="1"/>
        <v>0</v>
      </c>
      <c r="I21" s="1517">
        <f>'9.Óvoda'!I21-'29._Óvoda_önként'!I21</f>
        <v>0</v>
      </c>
      <c r="J21" s="424">
        <f>'9.Óvoda'!J21-'29._Óvoda_önként'!J21</f>
        <v>0</v>
      </c>
      <c r="K21" s="424">
        <f>'9.Óvoda'!K21-'29._Óvoda_önként'!K21</f>
        <v>0</v>
      </c>
      <c r="L21" s="424" t="e">
        <f>'9.Óvoda'!L21-'29._Óvoda_önként'!L21</f>
        <v>#DIV/0!</v>
      </c>
    </row>
    <row r="22" spans="1:12" s="61" customFormat="1" ht="12.2" customHeight="1" thickBot="1" x14ac:dyDescent="0.25">
      <c r="A22" s="1419" t="s">
        <v>275</v>
      </c>
      <c r="B22" s="59" t="s">
        <v>156</v>
      </c>
      <c r="C22" s="464">
        <f>'9.Óvoda'!C22-'29._Óvoda_önként'!C22</f>
        <v>0</v>
      </c>
      <c r="D22" s="473">
        <f>'9.Óvoda'!D22-'29._Óvoda_önként'!D22</f>
        <v>0</v>
      </c>
      <c r="E22" s="106">
        <f>'9.Óvoda'!E22-'29._Óvoda_önként'!E22</f>
        <v>0</v>
      </c>
      <c r="F22" s="106">
        <f>'9.Óvoda'!F22-'29._Óvoda_önként'!F22</f>
        <v>0</v>
      </c>
      <c r="G22" s="106">
        <f>'9.Óvoda'!G22-'29._Óvoda_önként'!G22</f>
        <v>0</v>
      </c>
      <c r="H22" s="724">
        <f t="shared" si="1"/>
        <v>0</v>
      </c>
      <c r="I22" s="1518">
        <f>'9.Óvoda'!I22-'29._Óvoda_önként'!I22</f>
        <v>0</v>
      </c>
      <c r="J22" s="425">
        <f>'9.Óvoda'!J22-'29._Óvoda_önként'!J22</f>
        <v>0</v>
      </c>
      <c r="K22" s="425">
        <f>'9.Óvoda'!K22-'29._Óvoda_önként'!K22</f>
        <v>0</v>
      </c>
      <c r="L22" s="425" t="e">
        <f>'9.Óvoda'!L22-'29._Óvoda_önként'!L22</f>
        <v>#DIV/0!</v>
      </c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L23" si="2">SUM(D24:D26)</f>
        <v>0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55">
        <f t="shared" si="1"/>
        <v>0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 t="e">
        <f t="shared" si="2"/>
        <v>#DIV/0!</v>
      </c>
    </row>
    <row r="24" spans="1:12" s="61" customFormat="1" ht="12.2" customHeight="1" x14ac:dyDescent="0.2">
      <c r="A24" s="1419" t="s">
        <v>93</v>
      </c>
      <c r="B24" s="16" t="s">
        <v>158</v>
      </c>
      <c r="C24" s="462">
        <f>'9.Óvoda'!C24-'29._Óvoda_önként'!C24</f>
        <v>0</v>
      </c>
      <c r="D24" s="472">
        <f>'9.Óvoda'!D24-'29._Óvoda_önként'!D24</f>
        <v>0</v>
      </c>
      <c r="E24" s="764">
        <f>'9.Óvoda'!E24-'29._Óvoda_önként'!E24</f>
        <v>0</v>
      </c>
      <c r="F24" s="764">
        <f>'9.Óvoda'!F24-'29._Óvoda_önként'!F24</f>
        <v>0</v>
      </c>
      <c r="G24" s="764">
        <f>'9.Óvoda'!G24-'29._Óvoda_önként'!G24</f>
        <v>0</v>
      </c>
      <c r="H24" s="82">
        <f t="shared" si="1"/>
        <v>0</v>
      </c>
      <c r="I24" s="1519">
        <f>'9.Óvoda'!I24-'29._Óvoda_önként'!I24</f>
        <v>0</v>
      </c>
      <c r="J24" s="426">
        <f>'9.Óvoda'!J24-'29._Óvoda_önként'!J24</f>
        <v>0</v>
      </c>
      <c r="K24" s="426">
        <f>'9.Óvoda'!K24-'29._Óvoda_önként'!K24</f>
        <v>0</v>
      </c>
      <c r="L24" s="426" t="e">
        <f>'9.Óvoda'!L24-'29._Óvoda_önként'!L24</f>
        <v>#DIV/0!</v>
      </c>
    </row>
    <row r="25" spans="1:12" s="61" customFormat="1" ht="12.2" customHeight="1" x14ac:dyDescent="0.2">
      <c r="A25" s="1419" t="s">
        <v>94</v>
      </c>
      <c r="B25" s="461" t="s">
        <v>159</v>
      </c>
      <c r="C25" s="462">
        <f>'9.Óvoda'!C25-'29._Óvoda_önként'!C25</f>
        <v>0</v>
      </c>
      <c r="D25" s="472">
        <f>'9.Óvoda'!D25-'29._Óvoda_önként'!D25</f>
        <v>0</v>
      </c>
      <c r="E25" s="101">
        <f>'9.Óvoda'!E25-'29._Óvoda_önként'!E25</f>
        <v>0</v>
      </c>
      <c r="F25" s="101">
        <f>'9.Óvoda'!F25-'29._Óvoda_önként'!F25</f>
        <v>0</v>
      </c>
      <c r="G25" s="101">
        <f>'9.Óvoda'!G25-'29._Óvoda_önként'!G25</f>
        <v>0</v>
      </c>
      <c r="H25" s="721">
        <f t="shared" si="1"/>
        <v>0</v>
      </c>
      <c r="I25" s="1515">
        <f>'9.Óvoda'!I25-'29._Óvoda_önként'!I25</f>
        <v>0</v>
      </c>
      <c r="J25" s="422">
        <f>'9.Óvoda'!J25-'29._Óvoda_önként'!J25</f>
        <v>0</v>
      </c>
      <c r="K25" s="422">
        <f>'9.Óvoda'!K25-'29._Óvoda_önként'!K25</f>
        <v>0</v>
      </c>
      <c r="L25" s="422" t="e">
        <f>'9.Óvoda'!L25-'29._Óvoda_önként'!L25</f>
        <v>#DIV/0!</v>
      </c>
    </row>
    <row r="26" spans="1:12" s="61" customFormat="1" ht="12.2" customHeight="1" x14ac:dyDescent="0.2">
      <c r="A26" s="1419" t="s">
        <v>95</v>
      </c>
      <c r="B26" s="461" t="s">
        <v>160</v>
      </c>
      <c r="C26" s="462">
        <f>'9.Óvoda'!C26-'29._Óvoda_önként'!C26</f>
        <v>0</v>
      </c>
      <c r="D26" s="472">
        <f>'9.Óvoda'!D26-'29._Óvoda_önként'!D26</f>
        <v>0</v>
      </c>
      <c r="E26" s="101">
        <f>'9.Óvoda'!E26-'29._Óvoda_önként'!E26</f>
        <v>0</v>
      </c>
      <c r="F26" s="101">
        <f>'9.Óvoda'!F26-'29._Óvoda_önként'!F26</f>
        <v>0</v>
      </c>
      <c r="G26" s="101">
        <f>'9.Óvoda'!G26-'29._Óvoda_önként'!G26</f>
        <v>0</v>
      </c>
      <c r="H26" s="721">
        <f t="shared" si="1"/>
        <v>0</v>
      </c>
      <c r="I26" s="1515">
        <f>'9.Óvoda'!I26-'29._Óvoda_önként'!I26</f>
        <v>0</v>
      </c>
      <c r="J26" s="422">
        <f>'9.Óvoda'!J26-'29._Óvoda_önként'!J26</f>
        <v>0</v>
      </c>
      <c r="K26" s="422">
        <f>'9.Óvoda'!K26-'29._Óvoda_önként'!K26</f>
        <v>0</v>
      </c>
      <c r="L26" s="422" t="e">
        <f>'9.Óvoda'!L26-'29._Óvoda_önként'!L26</f>
        <v>#DIV/0!</v>
      </c>
    </row>
    <row r="27" spans="1:12" s="61" customFormat="1" ht="12.2" customHeight="1" thickBot="1" x14ac:dyDescent="0.25">
      <c r="A27" s="1419" t="s">
        <v>316</v>
      </c>
      <c r="B27" s="466" t="s">
        <v>232</v>
      </c>
      <c r="C27" s="462">
        <f>'9.Óvoda'!C27-'29._Óvoda_önként'!C27</f>
        <v>0</v>
      </c>
      <c r="D27" s="472">
        <f>'9.Óvoda'!D27-'29._Óvoda_önként'!D27</f>
        <v>0</v>
      </c>
      <c r="E27" s="101">
        <f>'9.Óvoda'!E27-'29._Óvoda_önként'!E27</f>
        <v>0</v>
      </c>
      <c r="F27" s="101">
        <f>'9.Óvoda'!F27-'29._Óvoda_önként'!F27</f>
        <v>0</v>
      </c>
      <c r="G27" s="101">
        <f>'9.Óvoda'!G27-'29._Óvoda_önként'!G27</f>
        <v>0</v>
      </c>
      <c r="H27" s="725">
        <f t="shared" si="1"/>
        <v>0</v>
      </c>
      <c r="I27" s="1520">
        <f>'9.Óvoda'!I27-'29._Óvoda_önként'!I27</f>
        <v>0</v>
      </c>
      <c r="J27" s="427">
        <f>'9.Óvoda'!J27-'29._Óvoda_önként'!J27</f>
        <v>0</v>
      </c>
      <c r="K27" s="427">
        <f>'9.Óvoda'!K27-'29._Óvoda_önként'!K27</f>
        <v>0</v>
      </c>
      <c r="L27" s="427" t="e">
        <f>'9.Óvoda'!L27-'29._Óvoda_önként'!L27</f>
        <v>#DIV/0!</v>
      </c>
    </row>
    <row r="28" spans="1:12" s="61" customFormat="1" ht="12.2" customHeight="1" thickBot="1" x14ac:dyDescent="0.25">
      <c r="A28" s="62" t="s">
        <v>14</v>
      </c>
      <c r="B28" s="63" t="s">
        <v>83</v>
      </c>
      <c r="C28" s="166">
        <f>'9.Óvoda'!C28-'29._Óvoda_önként'!C28</f>
        <v>0</v>
      </c>
      <c r="D28" s="165">
        <f>'9.Óvoda'!D28-'29._Óvoda_önként'!D28</f>
        <v>0</v>
      </c>
      <c r="E28" s="765">
        <f>'9.Óvoda'!E28-'29._Óvoda_önként'!E28</f>
        <v>0</v>
      </c>
      <c r="F28" s="765">
        <f>'9.Óvoda'!F28-'29._Óvoda_önként'!F28</f>
        <v>0</v>
      </c>
      <c r="G28" s="765">
        <f>'9.Óvoda'!G28-'29._Óvoda_önként'!G28</f>
        <v>0</v>
      </c>
      <c r="H28" s="81">
        <f t="shared" si="1"/>
        <v>0</v>
      </c>
      <c r="I28" s="434">
        <f>'9.Óvoda'!I28-'29._Óvoda_önként'!I28</f>
        <v>0</v>
      </c>
      <c r="J28" s="428">
        <f>'9.Óvoda'!J28-'29._Óvoda_önként'!J28</f>
        <v>0</v>
      </c>
      <c r="K28" s="428">
        <f>'9.Óvoda'!K28-'29._Óvoda_önként'!K28</f>
        <v>0</v>
      </c>
      <c r="L28" s="428" t="e">
        <f>'9.Óvoda'!L28-'29._Óvoda_önként'!L28</f>
        <v>#DIV/0!</v>
      </c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'9.Óvoda'!C29-'29._Óvoda_önként'!C29</f>
        <v>0</v>
      </c>
      <c r="D29" s="163">
        <f>'9.Óvoda'!D29-'29._Óvoda_önként'!D29</f>
        <v>0</v>
      </c>
      <c r="E29" s="762">
        <f>'9.Óvoda'!E29-'29._Óvoda_önként'!E29</f>
        <v>0</v>
      </c>
      <c r="F29" s="762">
        <f>'9.Óvoda'!F29-'29._Óvoda_önként'!F29</f>
        <v>0</v>
      </c>
      <c r="G29" s="762">
        <f>'9.Óvoda'!G29-'29._Óvoda_önként'!G29</f>
        <v>0</v>
      </c>
      <c r="H29" s="81">
        <f t="shared" si="1"/>
        <v>0</v>
      </c>
      <c r="I29" s="434">
        <f>'9.Óvoda'!I29-'29._Óvoda_önként'!I29</f>
        <v>0</v>
      </c>
      <c r="J29" s="428">
        <f>'9.Óvoda'!J29-'29._Óvoda_önként'!J29</f>
        <v>0</v>
      </c>
      <c r="K29" s="428">
        <f>'9.Óvoda'!K29-'29._Óvoda_önként'!K29</f>
        <v>0</v>
      </c>
      <c r="L29" s="428" t="e">
        <f>'9.Óvoda'!L29-'29._Óvoda_önként'!L29</f>
        <v>#DIV/0!</v>
      </c>
    </row>
    <row r="30" spans="1:12" s="61" customFormat="1" ht="12.2" customHeight="1" x14ac:dyDescent="0.2">
      <c r="A30" s="65" t="s">
        <v>99</v>
      </c>
      <c r="B30" s="66" t="s">
        <v>159</v>
      </c>
      <c r="C30" s="156">
        <f>'9.Óvoda'!C30-'29._Óvoda_önként'!C30</f>
        <v>0</v>
      </c>
      <c r="D30" s="329">
        <f>'9.Óvoda'!D30-'29._Óvoda_önként'!D30</f>
        <v>0</v>
      </c>
      <c r="E30" s="766">
        <f>'9.Óvoda'!E30-'29._Óvoda_önként'!E30</f>
        <v>0</v>
      </c>
      <c r="F30" s="766">
        <f>'9.Óvoda'!F30-'29._Óvoda_önként'!F30</f>
        <v>0</v>
      </c>
      <c r="G30" s="766">
        <f>'9.Óvoda'!G30-'29._Óvoda_önként'!G30</f>
        <v>0</v>
      </c>
      <c r="H30" s="726">
        <f t="shared" si="1"/>
        <v>0</v>
      </c>
      <c r="I30" s="1521">
        <f>'9.Óvoda'!I30-'29._Óvoda_önként'!I30</f>
        <v>0</v>
      </c>
      <c r="J30" s="429">
        <f>'9.Óvoda'!J30-'29._Óvoda_önként'!J30</f>
        <v>0</v>
      </c>
      <c r="K30" s="429">
        <f>'9.Óvoda'!K30-'29._Óvoda_önként'!K30</f>
        <v>0</v>
      </c>
      <c r="L30" s="429" t="e">
        <f>'9.Óvoda'!L30-'29._Óvoda_önként'!L30</f>
        <v>#DIV/0!</v>
      </c>
    </row>
    <row r="31" spans="1:12" s="61" customFormat="1" ht="12.2" customHeight="1" x14ac:dyDescent="0.2">
      <c r="A31" s="65" t="s">
        <v>100</v>
      </c>
      <c r="B31" s="467" t="s">
        <v>162</v>
      </c>
      <c r="C31" s="148">
        <f>'9.Óvoda'!C31-'29._Óvoda_önként'!C31</f>
        <v>0</v>
      </c>
      <c r="D31" s="338">
        <f>'9.Óvoda'!D31-'29._Óvoda_önként'!D31</f>
        <v>0</v>
      </c>
      <c r="E31" s="129">
        <f>'9.Óvoda'!E31-'29._Óvoda_önként'!E31</f>
        <v>0</v>
      </c>
      <c r="F31" s="129">
        <f>'9.Óvoda'!F31-'29._Óvoda_önként'!F31</f>
        <v>0</v>
      </c>
      <c r="G31" s="471">
        <f>'9.Óvoda'!G31-'29._Óvoda_önként'!G31</f>
        <v>0</v>
      </c>
      <c r="H31" s="714">
        <f t="shared" si="1"/>
        <v>0</v>
      </c>
      <c r="I31" s="1522">
        <f>'9.Óvoda'!I31-'29._Óvoda_önként'!I31</f>
        <v>0</v>
      </c>
      <c r="J31" s="430">
        <f>'9.Óvoda'!J31-'29._Óvoda_önként'!J31</f>
        <v>0</v>
      </c>
      <c r="K31" s="430">
        <f>'9.Óvoda'!K31-'29._Óvoda_önként'!K31</f>
        <v>0</v>
      </c>
      <c r="L31" s="430" t="e">
        <f>'9.Óvoda'!L31-'29._Óvoda_önként'!L31</f>
        <v>#DIV/0!</v>
      </c>
    </row>
    <row r="32" spans="1:12" s="61" customFormat="1" ht="12.2" customHeight="1" thickBot="1" x14ac:dyDescent="0.25">
      <c r="A32" s="1419" t="s">
        <v>280</v>
      </c>
      <c r="B32" s="123" t="s">
        <v>164</v>
      </c>
      <c r="C32" s="109">
        <f>'9.Óvoda'!C32-'29._Óvoda_önként'!C32</f>
        <v>0</v>
      </c>
      <c r="D32" s="330">
        <f>'9.Óvoda'!D32-'29._Óvoda_önként'!D32</f>
        <v>0</v>
      </c>
      <c r="E32" s="767">
        <f>'9.Óvoda'!E32-'29._Óvoda_önként'!E32</f>
        <v>0</v>
      </c>
      <c r="F32" s="767">
        <f>'9.Óvoda'!F32-'29._Óvoda_önként'!F32</f>
        <v>0</v>
      </c>
      <c r="G32" s="767">
        <f>'9.Óvoda'!G32-'29._Óvoda_önként'!G32</f>
        <v>0</v>
      </c>
      <c r="H32" s="727">
        <f t="shared" si="1"/>
        <v>0</v>
      </c>
      <c r="I32" s="1523">
        <f>'9.Óvoda'!I32-'29._Óvoda_önként'!I32</f>
        <v>0</v>
      </c>
      <c r="J32" s="431">
        <f>'9.Óvoda'!J32-'29._Óvoda_önként'!J32</f>
        <v>0</v>
      </c>
      <c r="K32" s="431">
        <f>'9.Óvoda'!K32-'29._Óvoda_önként'!K32</f>
        <v>0</v>
      </c>
      <c r="L32" s="431" t="e">
        <f>'9.Óvoda'!L32-'29._Óvoda_önként'!L32</f>
        <v>#DIV/0!</v>
      </c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L33" si="3">+D34+D35+D36</f>
        <v>0</v>
      </c>
      <c r="E33" s="762">
        <f t="shared" si="3"/>
        <v>0</v>
      </c>
      <c r="F33" s="762">
        <f t="shared" si="3"/>
        <v>0</v>
      </c>
      <c r="G33" s="762">
        <f t="shared" si="3"/>
        <v>0</v>
      </c>
      <c r="H33" s="81">
        <f t="shared" si="1"/>
        <v>0</v>
      </c>
      <c r="I33" s="434">
        <f t="shared" si="3"/>
        <v>0</v>
      </c>
      <c r="J33" s="428">
        <f t="shared" si="3"/>
        <v>0</v>
      </c>
      <c r="K33" s="428">
        <f t="shared" si="3"/>
        <v>0</v>
      </c>
      <c r="L33" s="428" t="e">
        <f t="shared" si="3"/>
        <v>#DIV/0!</v>
      </c>
    </row>
    <row r="34" spans="1:12" s="61" customFormat="1" ht="12.2" customHeight="1" x14ac:dyDescent="0.2">
      <c r="A34" s="65" t="s">
        <v>88</v>
      </c>
      <c r="B34" s="66" t="s">
        <v>166</v>
      </c>
      <c r="C34" s="156">
        <f>'9.Óvoda'!C34-'29._Óvoda_önként'!C34</f>
        <v>0</v>
      </c>
      <c r="D34" s="329">
        <f>'9.Óvoda'!D34-'29._Óvoda_önként'!D34</f>
        <v>0</v>
      </c>
      <c r="E34" s="766">
        <f>'9.Óvoda'!E34-'29._Óvoda_önként'!E34</f>
        <v>0</v>
      </c>
      <c r="F34" s="766">
        <f>'9.Óvoda'!F34-'29._Óvoda_önként'!F34</f>
        <v>0</v>
      </c>
      <c r="G34" s="766">
        <f>'9.Óvoda'!G34-'29._Óvoda_önként'!G34</f>
        <v>0</v>
      </c>
      <c r="H34" s="726">
        <f t="shared" si="1"/>
        <v>0</v>
      </c>
      <c r="I34" s="1521">
        <f>'9.Óvoda'!I34-'29._Óvoda_önként'!I34</f>
        <v>0</v>
      </c>
      <c r="J34" s="429">
        <f>'9.Óvoda'!J34-'29._Óvoda_önként'!J34</f>
        <v>0</v>
      </c>
      <c r="K34" s="429">
        <f>'9.Óvoda'!K34-'29._Óvoda_önként'!K34</f>
        <v>0</v>
      </c>
      <c r="L34" s="429" t="e">
        <f>'9.Óvoda'!L34-'29._Óvoda_önként'!L34</f>
        <v>#DIV/0!</v>
      </c>
    </row>
    <row r="35" spans="1:12" s="61" customFormat="1" ht="12.2" customHeight="1" x14ac:dyDescent="0.2">
      <c r="A35" s="65" t="s">
        <v>101</v>
      </c>
      <c r="B35" s="467" t="s">
        <v>167</v>
      </c>
      <c r="C35" s="148">
        <f>'9.Óvoda'!C35-'29._Óvoda_önként'!C35</f>
        <v>0</v>
      </c>
      <c r="D35" s="338">
        <f>'9.Óvoda'!D35-'29._Óvoda_önként'!D35</f>
        <v>0</v>
      </c>
      <c r="E35" s="129">
        <f>'9.Óvoda'!E35-'29._Óvoda_önként'!E35</f>
        <v>0</v>
      </c>
      <c r="F35" s="129">
        <f>'9.Óvoda'!F35-'29._Óvoda_önként'!F35</f>
        <v>0</v>
      </c>
      <c r="G35" s="471">
        <f>'9.Óvoda'!G35-'29._Óvoda_önként'!G35</f>
        <v>0</v>
      </c>
      <c r="H35" s="714">
        <f t="shared" si="1"/>
        <v>0</v>
      </c>
      <c r="I35" s="1522">
        <f>'9.Óvoda'!I35-'29._Óvoda_önként'!I35</f>
        <v>0</v>
      </c>
      <c r="J35" s="430">
        <f>'9.Óvoda'!J35-'29._Óvoda_önként'!J35</f>
        <v>0</v>
      </c>
      <c r="K35" s="430">
        <f>'9.Óvoda'!K35-'29._Óvoda_önként'!K35</f>
        <v>0</v>
      </c>
      <c r="L35" s="430" t="e">
        <f>'9.Óvoda'!L35-'29._Óvoda_önként'!L35</f>
        <v>#DIV/0!</v>
      </c>
    </row>
    <row r="36" spans="1:12" s="61" customFormat="1" ht="12.2" customHeight="1" thickBot="1" x14ac:dyDescent="0.25">
      <c r="A36" s="1419" t="s">
        <v>102</v>
      </c>
      <c r="B36" s="69" t="s">
        <v>168</v>
      </c>
      <c r="C36" s="109">
        <f>'9.Óvoda'!C36-'29._Óvoda_önként'!C36</f>
        <v>0</v>
      </c>
      <c r="D36" s="330">
        <f>'9.Óvoda'!D36-'29._Óvoda_önként'!D36</f>
        <v>0</v>
      </c>
      <c r="E36" s="767">
        <f>'9.Óvoda'!E36-'29._Óvoda_önként'!E36</f>
        <v>0</v>
      </c>
      <c r="F36" s="767">
        <f>'9.Óvoda'!F36-'29._Óvoda_önként'!F36</f>
        <v>0</v>
      </c>
      <c r="G36" s="767">
        <f>'9.Óvoda'!G36-'29._Óvoda_önként'!G36</f>
        <v>0</v>
      </c>
      <c r="H36" s="728">
        <f t="shared" si="1"/>
        <v>0</v>
      </c>
      <c r="I36" s="1524">
        <f>'9.Óvoda'!I36-'29._Óvoda_önként'!I36</f>
        <v>0</v>
      </c>
      <c r="J36" s="432">
        <f>'9.Óvoda'!J36-'29._Óvoda_önként'!J36</f>
        <v>0</v>
      </c>
      <c r="K36" s="432">
        <f>'9.Óvoda'!K36-'29._Óvoda_önként'!K36</f>
        <v>0</v>
      </c>
      <c r="L36" s="432" t="e">
        <f>'9.Óvoda'!L36-'29._Óvoda_önként'!L36</f>
        <v>#DIV/0!</v>
      </c>
    </row>
    <row r="37" spans="1:12" s="30" customFormat="1" ht="12.2" customHeight="1" thickBot="1" x14ac:dyDescent="0.25">
      <c r="A37" s="62" t="s">
        <v>17</v>
      </c>
      <c r="B37" s="63" t="s">
        <v>169</v>
      </c>
      <c r="C37" s="166">
        <f>'9.Óvoda'!C37-'29._Óvoda_önként'!C37</f>
        <v>0</v>
      </c>
      <c r="D37" s="165">
        <f>'9.Óvoda'!D37-'29._Óvoda_önként'!D37</f>
        <v>0</v>
      </c>
      <c r="E37" s="765">
        <f>'9.Óvoda'!E37-'29._Óvoda_önként'!E37</f>
        <v>0</v>
      </c>
      <c r="F37" s="765">
        <f>'9.Óvoda'!F37-'29._Óvoda_önként'!F37</f>
        <v>0</v>
      </c>
      <c r="G37" s="765">
        <f>'9.Óvoda'!G37-'29._Óvoda_önként'!G37</f>
        <v>0</v>
      </c>
      <c r="H37" s="81">
        <f t="shared" si="1"/>
        <v>0</v>
      </c>
      <c r="I37" s="434">
        <f>'9.Óvoda'!I37-'29._Óvoda_önként'!I37</f>
        <v>0</v>
      </c>
      <c r="J37" s="428">
        <f>'9.Óvoda'!J37-'29._Óvoda_önként'!J37</f>
        <v>0</v>
      </c>
      <c r="K37" s="428">
        <f>'9.Óvoda'!K37-'29._Óvoda_önként'!K37</f>
        <v>0</v>
      </c>
      <c r="L37" s="428" t="e">
        <f>'9.Óvoda'!L37-'29._Óvoda_önként'!L37</f>
        <v>#DIV/0!</v>
      </c>
    </row>
    <row r="38" spans="1:12" s="30" customFormat="1" ht="12.2" customHeight="1" thickBot="1" x14ac:dyDescent="0.25">
      <c r="A38" s="1420" t="s">
        <v>103</v>
      </c>
      <c r="B38" s="468" t="s">
        <v>164</v>
      </c>
      <c r="C38" s="166">
        <f>'9.Óvoda'!C38-'29._Óvoda_önként'!C38</f>
        <v>0</v>
      </c>
      <c r="D38" s="165">
        <f>'9.Óvoda'!D38-'29._Óvoda_önként'!D38</f>
        <v>0</v>
      </c>
      <c r="E38" s="768">
        <f>'9.Óvoda'!E38-'29._Óvoda_önként'!E38</f>
        <v>0</v>
      </c>
      <c r="F38" s="768">
        <f>'9.Óvoda'!F38-'29._Óvoda_önként'!F38</f>
        <v>0</v>
      </c>
      <c r="G38" s="768">
        <f>'9.Óvoda'!G38-'29._Óvoda_önként'!G38</f>
        <v>0</v>
      </c>
      <c r="H38" s="729">
        <f t="shared" si="1"/>
        <v>0</v>
      </c>
      <c r="I38" s="433">
        <f>'9.Óvoda'!I38-'29._Óvoda_önként'!I38</f>
        <v>0</v>
      </c>
      <c r="J38" s="433">
        <f>'9.Óvoda'!J38-'29._Óvoda_önként'!J38</f>
        <v>0</v>
      </c>
      <c r="K38" s="433">
        <f>'9.Óvoda'!K38-'29._Óvoda_önként'!K38</f>
        <v>0</v>
      </c>
      <c r="L38" s="433" t="e">
        <f>'9.Óvoda'!L38-'29._Óvoda_önként'!L38</f>
        <v>#DIV/0!</v>
      </c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'9.Óvoda'!C39-'29._Óvoda_önként'!C39</f>
        <v>0</v>
      </c>
      <c r="D39" s="165">
        <f>'9.Óvoda'!D39-'29._Óvoda_önként'!D39</f>
        <v>0</v>
      </c>
      <c r="E39" s="765">
        <f>'9.Óvoda'!E39-'29._Óvoda_önként'!E39</f>
        <v>0</v>
      </c>
      <c r="F39" s="765">
        <f>'9.Óvoda'!F39-'29._Óvoda_önként'!F39</f>
        <v>0</v>
      </c>
      <c r="G39" s="765">
        <f>'9.Óvoda'!G39-'29._Óvoda_önként'!G39</f>
        <v>0</v>
      </c>
      <c r="H39" s="81">
        <f t="shared" si="1"/>
        <v>0</v>
      </c>
      <c r="I39" s="434">
        <f>'9.Óvoda'!I39-'29._Óvoda_önként'!I39</f>
        <v>0</v>
      </c>
      <c r="J39" s="434">
        <f>'9.Óvoda'!J39-'29._Óvoda_önként'!J39</f>
        <v>0</v>
      </c>
      <c r="K39" s="434">
        <f>'9.Óvoda'!K39-'29._Óvoda_önként'!K39</f>
        <v>0</v>
      </c>
      <c r="L39" s="434" t="e">
        <f>'9.Óvoda'!L39-'29._Óvoda_önként'!L39</f>
        <v>#DIV/0!</v>
      </c>
    </row>
    <row r="40" spans="1:12" s="30" customFormat="1" ht="12.2" customHeight="1" x14ac:dyDescent="0.2">
      <c r="A40" s="11" t="s">
        <v>106</v>
      </c>
      <c r="B40" s="115" t="s">
        <v>211</v>
      </c>
      <c r="C40" s="167">
        <f>'9.Óvoda'!C40-'29._Óvoda_önként'!C40</f>
        <v>0</v>
      </c>
      <c r="D40" s="339">
        <f>'9.Óvoda'!D40-'29._Óvoda_önként'!D40</f>
        <v>0</v>
      </c>
      <c r="E40" s="769">
        <f>'9.Óvoda'!E40-'29._Óvoda_önként'!E40</f>
        <v>0</v>
      </c>
      <c r="F40" s="769">
        <f>'9.Óvoda'!F40-'29._Óvoda_önként'!F40</f>
        <v>0</v>
      </c>
      <c r="G40" s="769">
        <f>'9.Óvoda'!G40-'29._Óvoda_önként'!G40</f>
        <v>0</v>
      </c>
      <c r="H40" s="730">
        <f t="shared" si="1"/>
        <v>0</v>
      </c>
      <c r="I40" s="1525">
        <f>'9.Óvoda'!I40-'29._Óvoda_önként'!I40</f>
        <v>0</v>
      </c>
      <c r="J40" s="435">
        <f>'9.Óvoda'!J40-'29._Óvoda_önként'!J40</f>
        <v>0</v>
      </c>
      <c r="K40" s="435">
        <f>'9.Óvoda'!K40-'29._Óvoda_önként'!K40</f>
        <v>0</v>
      </c>
      <c r="L40" s="435" t="e">
        <f>'9.Óvoda'!L40-'29._Óvoda_önként'!L40</f>
        <v>#DIV/0!</v>
      </c>
    </row>
    <row r="41" spans="1:12" s="30" customFormat="1" ht="12.2" customHeight="1" x14ac:dyDescent="0.2">
      <c r="A41" s="1355" t="s">
        <v>107</v>
      </c>
      <c r="B41" s="478" t="s">
        <v>212</v>
      </c>
      <c r="C41" s="469">
        <f>'9.Óvoda'!C41-'29._Óvoda_önként'!C41</f>
        <v>0</v>
      </c>
      <c r="D41" s="474">
        <f>'9.Óvoda'!D41-'29._Óvoda_önként'!D41</f>
        <v>0</v>
      </c>
      <c r="E41" s="783">
        <f>'9.Óvoda'!E41-'29._Óvoda_önként'!E41</f>
        <v>0</v>
      </c>
      <c r="F41" s="770">
        <f>'9.Óvoda'!F41-'29._Óvoda_önként'!F41</f>
        <v>0</v>
      </c>
      <c r="G41" s="770">
        <f>'9.Óvoda'!G41-'29._Óvoda_önként'!G41</f>
        <v>0</v>
      </c>
      <c r="H41" s="731">
        <f t="shared" si="1"/>
        <v>0</v>
      </c>
      <c r="I41" s="1526">
        <f>'9.Óvoda'!I41-'29._Óvoda_önként'!I41</f>
        <v>0</v>
      </c>
      <c r="J41" s="436">
        <f>'9.Óvoda'!J41-'29._Óvoda_önként'!J41</f>
        <v>0</v>
      </c>
      <c r="K41" s="436">
        <f>'9.Óvoda'!K41-'29._Óvoda_önként'!K41</f>
        <v>0</v>
      </c>
      <c r="L41" s="436" t="e">
        <f>'9.Óvoda'!L41-'29._Óvoda_önként'!L41</f>
        <v>#DIV/0!</v>
      </c>
    </row>
    <row r="42" spans="1:12" s="30" customFormat="1" ht="12.2" customHeight="1" thickBot="1" x14ac:dyDescent="0.25">
      <c r="A42" s="1355" t="s">
        <v>322</v>
      </c>
      <c r="B42" s="124" t="s">
        <v>164</v>
      </c>
      <c r="C42" s="169">
        <f>'9.Óvoda'!C42-'29._Óvoda_önként'!C42</f>
        <v>0</v>
      </c>
      <c r="D42" s="168">
        <f>'9.Óvoda'!D42-'29._Óvoda_önként'!D42</f>
        <v>0</v>
      </c>
      <c r="E42" s="771">
        <f>'9.Óvoda'!E42-'29._Óvoda_önként'!E42</f>
        <v>0</v>
      </c>
      <c r="F42" s="771">
        <f>'9.Óvoda'!F42-'29._Óvoda_önként'!F42</f>
        <v>0</v>
      </c>
      <c r="G42" s="771">
        <f>'9.Óvoda'!G42-'29._Óvoda_önként'!G42</f>
        <v>0</v>
      </c>
      <c r="H42" s="732">
        <f t="shared" si="1"/>
        <v>0</v>
      </c>
      <c r="I42" s="437">
        <f>'9.Óvoda'!I42-'29._Óvoda_önként'!I42</f>
        <v>0</v>
      </c>
      <c r="J42" s="437">
        <f>'9.Óvoda'!J42-'29._Óvoda_önként'!J42</f>
        <v>0</v>
      </c>
      <c r="K42" s="437">
        <f>'9.Óvoda'!K42-'29._Óvoda_önként'!K42</f>
        <v>0</v>
      </c>
      <c r="L42" s="437" t="e">
        <f>'9.Óvoda'!L42-'29._Óvoda_önként'!L42</f>
        <v>#DIV/0!</v>
      </c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0</v>
      </c>
      <c r="D43" s="163">
        <f t="shared" ref="D43:L43" si="4">+D11+D23+D28+D29+D33+D37+D39</f>
        <v>0</v>
      </c>
      <c r="E43" s="762">
        <f t="shared" si="4"/>
        <v>0</v>
      </c>
      <c r="F43" s="762">
        <f t="shared" si="4"/>
        <v>0</v>
      </c>
      <c r="G43" s="762">
        <f t="shared" si="4"/>
        <v>0</v>
      </c>
      <c r="H43" s="81">
        <f t="shared" si="1"/>
        <v>0</v>
      </c>
      <c r="I43" s="434">
        <f t="shared" si="4"/>
        <v>0</v>
      </c>
      <c r="J43" s="434">
        <f t="shared" si="4"/>
        <v>0</v>
      </c>
      <c r="K43" s="434">
        <f t="shared" si="4"/>
        <v>0</v>
      </c>
      <c r="L43" s="434" t="e">
        <f t="shared" si="4"/>
        <v>#DIV/0!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494335000</v>
      </c>
      <c r="D44" s="163">
        <f t="shared" ref="D44:L44" si="5">SUM(D45:D48)</f>
        <v>510583800</v>
      </c>
      <c r="E44" s="762">
        <f t="shared" si="5"/>
        <v>0</v>
      </c>
      <c r="F44" s="762">
        <f t="shared" si="5"/>
        <v>0</v>
      </c>
      <c r="G44" s="762">
        <f t="shared" si="5"/>
        <v>0</v>
      </c>
      <c r="H44" s="81">
        <f t="shared" si="1"/>
        <v>16248800</v>
      </c>
      <c r="I44" s="434">
        <f t="shared" si="5"/>
        <v>0</v>
      </c>
      <c r="J44" s="434">
        <f t="shared" si="5"/>
        <v>0</v>
      </c>
      <c r="K44" s="434">
        <f t="shared" si="5"/>
        <v>0</v>
      </c>
      <c r="L44" s="434">
        <f t="shared" si="5"/>
        <v>0</v>
      </c>
    </row>
    <row r="45" spans="1:12" s="30" customFormat="1" ht="12.2" customHeight="1" x14ac:dyDescent="0.2">
      <c r="A45" s="65" t="s">
        <v>170</v>
      </c>
      <c r="B45" s="66" t="s">
        <v>130</v>
      </c>
      <c r="C45" s="156">
        <f>'9.Óvoda'!C45-'29._Óvoda_önként'!C45</f>
        <v>0</v>
      </c>
      <c r="D45" s="329">
        <f>'9.Óvoda'!D45-'29._Óvoda_önként'!D45</f>
        <v>2924583</v>
      </c>
      <c r="E45" s="766">
        <f>'9.Óvoda'!E45-'29._Óvoda_önként'!E45</f>
        <v>0</v>
      </c>
      <c r="F45" s="766">
        <f>'9.Óvoda'!F45-'29._Óvoda_önként'!F45</f>
        <v>0</v>
      </c>
      <c r="G45" s="766">
        <f>'9.Óvoda'!G45-'29._Óvoda_önként'!G45</f>
        <v>0</v>
      </c>
      <c r="H45" s="726">
        <f t="shared" si="1"/>
        <v>2924583</v>
      </c>
      <c r="I45" s="1521">
        <f>'9.Óvoda'!I45-'29._Óvoda_önként'!I45</f>
        <v>0</v>
      </c>
      <c r="J45" s="429">
        <f>'9.Óvoda'!J45-'29._Óvoda_önként'!J45</f>
        <v>0</v>
      </c>
      <c r="K45" s="429">
        <f>'9.Óvoda'!K45-'29._Óvoda_önként'!K45</f>
        <v>0</v>
      </c>
      <c r="L45" s="429">
        <f>'9.Óvoda'!L45-'29._Óvoda_önként'!L45</f>
        <v>0</v>
      </c>
    </row>
    <row r="46" spans="1:12" s="30" customFormat="1" ht="12.2" customHeight="1" x14ac:dyDescent="0.2">
      <c r="A46" s="78" t="s">
        <v>171</v>
      </c>
      <c r="B46" s="66" t="s">
        <v>185</v>
      </c>
      <c r="C46" s="148">
        <f>'9.Óvoda'!C46-'29._Óvoda_önként'!C46</f>
        <v>0</v>
      </c>
      <c r="D46" s="338">
        <f>'9.Óvoda'!D46-'29._Óvoda_önként'!D46</f>
        <v>700000</v>
      </c>
      <c r="E46" s="107">
        <f>'9.Óvoda'!E46-'29._Óvoda_önként'!E46</f>
        <v>0</v>
      </c>
      <c r="F46" s="107">
        <f>'9.Óvoda'!F46-'29._Óvoda_önként'!F46</f>
        <v>0</v>
      </c>
      <c r="G46" s="107">
        <f>'9.Óvoda'!G46-'29._Óvoda_önként'!G46</f>
        <v>0</v>
      </c>
      <c r="H46" s="733">
        <f t="shared" si="1"/>
        <v>700000</v>
      </c>
      <c r="I46" s="1527">
        <f>'9.Óvoda'!I46-'29._Óvoda_önként'!I46</f>
        <v>0</v>
      </c>
      <c r="J46" s="438">
        <f>'9.Óvoda'!J46-'29._Óvoda_önként'!J46</f>
        <v>0</v>
      </c>
      <c r="K46" s="438">
        <f>'9.Óvoda'!K46-'29._Óvoda_önként'!K46</f>
        <v>0</v>
      </c>
      <c r="L46" s="438">
        <f>'9.Óvoda'!L46-'29._Óvoda_önként'!L46</f>
        <v>0</v>
      </c>
    </row>
    <row r="47" spans="1:12" s="30" customFormat="1" ht="13.5" customHeight="1" x14ac:dyDescent="0.2">
      <c r="A47" s="1419" t="s">
        <v>172</v>
      </c>
      <c r="B47" s="467" t="s">
        <v>176</v>
      </c>
      <c r="C47" s="471">
        <f>'9.Óvoda'!C47-'29._Óvoda_önként'!C47</f>
        <v>494035000</v>
      </c>
      <c r="D47" s="454">
        <f>'9.Óvoda'!D47-'29._Óvoda_önként'!D47</f>
        <v>503471417</v>
      </c>
      <c r="E47" s="129">
        <f>'9.Óvoda'!E47-'29._Óvoda_önként'!E47</f>
        <v>0</v>
      </c>
      <c r="F47" s="129">
        <f>'9.Óvoda'!F47-'29._Óvoda_önként'!F47</f>
        <v>0</v>
      </c>
      <c r="G47" s="129">
        <f>'9.Óvoda'!G47-'29._Óvoda_önként'!G47</f>
        <v>0</v>
      </c>
      <c r="H47" s="714">
        <f t="shared" si="1"/>
        <v>9436417</v>
      </c>
      <c r="I47" s="1522">
        <f>'9.Óvoda'!I47-'29._Óvoda_önként'!I47</f>
        <v>0</v>
      </c>
      <c r="J47" s="430">
        <f>'9.Óvoda'!J47-'29._Óvoda_önként'!J47</f>
        <v>0</v>
      </c>
      <c r="K47" s="430">
        <f>'9.Óvoda'!K47-'29._Óvoda_önként'!K47</f>
        <v>0</v>
      </c>
      <c r="L47" s="430">
        <f>'9.Óvoda'!L47-'29._Óvoda_önként'!L47</f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'9.Óvoda'!C48-'29._Óvoda_önként'!C48</f>
        <v>300000</v>
      </c>
      <c r="D48" s="340">
        <f>'9.Óvoda'!D48-'29._Óvoda_önként'!D48</f>
        <v>3487800</v>
      </c>
      <c r="E48" s="767">
        <f>'9.Óvoda'!E48-'29._Óvoda_önként'!E48</f>
        <v>0</v>
      </c>
      <c r="F48" s="767">
        <f>'9.Óvoda'!F48-'29._Óvoda_önként'!F48</f>
        <v>0</v>
      </c>
      <c r="G48" s="767">
        <f>'9.Óvoda'!G48-'29._Óvoda_önként'!G48</f>
        <v>0</v>
      </c>
      <c r="H48" s="728">
        <f t="shared" si="1"/>
        <v>3187800</v>
      </c>
      <c r="I48" s="1524">
        <f>'9.Óvoda'!I48-'29._Óvoda_önként'!I48</f>
        <v>0</v>
      </c>
      <c r="J48" s="432">
        <f>'9.Óvoda'!J48-'29._Óvoda_önként'!J48</f>
        <v>0</v>
      </c>
      <c r="K48" s="432">
        <f>'9.Óvoda'!K48-'29._Óvoda_önként'!K48</f>
        <v>0</v>
      </c>
      <c r="L48" s="432">
        <f>'9.Óvoda'!L48-'29._Óvoda_önként'!L48</f>
        <v>0</v>
      </c>
    </row>
    <row r="49" spans="1:12" s="739" customFormat="1" ht="12" thickBot="1" x14ac:dyDescent="0.2">
      <c r="A49" s="70" t="s">
        <v>21</v>
      </c>
      <c r="B49" s="736" t="s">
        <v>173</v>
      </c>
      <c r="C49" s="171">
        <f>+C43+C44</f>
        <v>494335000</v>
      </c>
      <c r="D49" s="170">
        <f t="shared" ref="D49:L49" si="6">+D43+D44</f>
        <v>510583800</v>
      </c>
      <c r="E49" s="772">
        <f t="shared" si="6"/>
        <v>0</v>
      </c>
      <c r="F49" s="772">
        <f t="shared" si="6"/>
        <v>0</v>
      </c>
      <c r="G49" s="772">
        <f t="shared" si="6"/>
        <v>0</v>
      </c>
      <c r="H49" s="737">
        <f t="shared" si="1"/>
        <v>16248800</v>
      </c>
      <c r="I49" s="738">
        <f t="shared" si="6"/>
        <v>0</v>
      </c>
      <c r="J49" s="738">
        <f t="shared" si="6"/>
        <v>0</v>
      </c>
      <c r="K49" s="738">
        <f t="shared" si="6"/>
        <v>0</v>
      </c>
      <c r="L49" s="738" t="e">
        <f t="shared" si="6"/>
        <v>#DIV/0!</v>
      </c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 t="shared" ref="C52:L52" si="7">C8</f>
        <v>2024. évi eredeti előirányzat a
25/2023. (XII.14.) rendelet szerint</v>
      </c>
      <c r="D52" s="293" t="str">
        <f t="shared" si="7"/>
        <v>Módosított előirányzat a …./2024.  (VI…..)  rendelet szerint</v>
      </c>
      <c r="E52" s="20" t="str">
        <f t="shared" si="7"/>
        <v>Módosított előirányzat a …./2024. (IX…..)  rendelet szerint</v>
      </c>
      <c r="F52" s="20" t="str">
        <f t="shared" si="7"/>
        <v>Módosított előirányzat a .../2024. (XII…...)  rendelet szerint</v>
      </c>
      <c r="G52" s="20" t="str">
        <f t="shared" si="7"/>
        <v>Módosított előirányzat a …../2024. (II…..)  rendelet szerint</v>
      </c>
      <c r="H52" s="20" t="str">
        <f t="shared" si="7"/>
        <v>Változás a 25/2023. (XII.14.) rendelethez képest</v>
      </c>
      <c r="I52" s="20" t="str">
        <f t="shared" si="7"/>
        <v>2024. évi teljesítés              2024.06.30-ig</v>
      </c>
      <c r="J52" s="20" t="str">
        <f t="shared" si="7"/>
        <v>2024. évi teljesítés              2024.09.30-ig</v>
      </c>
      <c r="K52" s="20" t="str">
        <f t="shared" si="7"/>
        <v>2024. évi teljesítés              2024.12.31-ig</v>
      </c>
      <c r="L52" s="20" t="str">
        <f t="shared" si="7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>
        <f>SUM(C54:C59)-C55</f>
        <v>494035000</v>
      </c>
      <c r="D53" s="163">
        <f t="shared" ref="D53:L53" si="8">SUM(D54:D59)-D55</f>
        <v>506396000</v>
      </c>
      <c r="E53" s="762">
        <f t="shared" si="8"/>
        <v>0</v>
      </c>
      <c r="F53" s="762">
        <f t="shared" si="8"/>
        <v>0</v>
      </c>
      <c r="G53" s="762">
        <f t="shared" si="8"/>
        <v>0</v>
      </c>
      <c r="H53" s="55">
        <f t="shared" ref="H53:H70" si="9">+D53-C53</f>
        <v>12361000</v>
      </c>
      <c r="I53" s="55">
        <f t="shared" si="8"/>
        <v>0</v>
      </c>
      <c r="J53" s="55">
        <f t="shared" si="8"/>
        <v>0</v>
      </c>
      <c r="K53" s="55">
        <f t="shared" si="8"/>
        <v>0</v>
      </c>
      <c r="L53" s="55" t="e">
        <f t="shared" si="8"/>
        <v>#DIV/0!</v>
      </c>
    </row>
    <row r="54" spans="1:12" x14ac:dyDescent="0.2">
      <c r="A54" s="460" t="s">
        <v>90</v>
      </c>
      <c r="B54" s="16" t="s">
        <v>68</v>
      </c>
      <c r="C54" s="156">
        <f>'9.Óvoda'!C55-'29._Óvoda_önként'!C54</f>
        <v>422190000</v>
      </c>
      <c r="D54" s="329">
        <f>'9.Óvoda'!D55-'29._Óvoda_önként'!D54</f>
        <v>429368000</v>
      </c>
      <c r="E54" s="766">
        <f>'9.Óvoda'!E55-'29._Óvoda_önként'!E54</f>
        <v>0</v>
      </c>
      <c r="F54" s="766">
        <f>'9.Óvoda'!F55-'29._Óvoda_önként'!F54</f>
        <v>0</v>
      </c>
      <c r="G54" s="766">
        <f>'9.Óvoda'!G55-'29._Óvoda_önként'!G54</f>
        <v>0</v>
      </c>
      <c r="H54" s="40">
        <f t="shared" si="9"/>
        <v>7178000</v>
      </c>
      <c r="I54" s="40">
        <f>'9.Óvoda'!I55-'29._Óvoda_önként'!I54</f>
        <v>0</v>
      </c>
      <c r="J54" s="40">
        <f>'9.Óvoda'!J55-'29._Óvoda_önként'!J54</f>
        <v>0</v>
      </c>
      <c r="K54" s="40">
        <f>'9.Óvoda'!K55-'29._Óvoda_önként'!K54</f>
        <v>0</v>
      </c>
      <c r="L54" s="40">
        <f>'9.Óvoda'!L55-'29._Óvoda_önként'!L54</f>
        <v>0</v>
      </c>
    </row>
    <row r="55" spans="1:12" x14ac:dyDescent="0.2">
      <c r="A55" s="460" t="s">
        <v>304</v>
      </c>
      <c r="B55" s="466" t="s">
        <v>269</v>
      </c>
      <c r="C55" s="156">
        <f>'9.Óvoda'!C56-'29._Óvoda_önként'!C55</f>
        <v>27000000</v>
      </c>
      <c r="D55" s="329">
        <f>'9.Óvoda'!D56-'29._Óvoda_önként'!D55</f>
        <v>240000</v>
      </c>
      <c r="E55" s="766">
        <f>'9.Óvoda'!E56-'29._Óvoda_önként'!E55</f>
        <v>0</v>
      </c>
      <c r="F55" s="766">
        <f>'9.Óvoda'!F56-'29._Óvoda_önként'!F55</f>
        <v>0</v>
      </c>
      <c r="G55" s="766">
        <f>'9.Óvoda'!G56-'29._Óvoda_önként'!G55</f>
        <v>0</v>
      </c>
      <c r="H55" s="40">
        <f t="shared" si="9"/>
        <v>-26760000</v>
      </c>
      <c r="I55" s="40">
        <f>'9.Óvoda'!I56-'29._Óvoda_önként'!I55</f>
        <v>0</v>
      </c>
      <c r="J55" s="40">
        <f>'9.Óvoda'!J56-'29._Óvoda_önként'!J55</f>
        <v>0</v>
      </c>
      <c r="K55" s="40">
        <f>'9.Óvoda'!K56-'29._Óvoda_önként'!K55</f>
        <v>0</v>
      </c>
      <c r="L55" s="40">
        <f>'9.Óvoda'!L56-'29._Óvoda_önként'!L55</f>
        <v>0</v>
      </c>
    </row>
    <row r="56" spans="1:12" x14ac:dyDescent="0.2">
      <c r="A56" s="460" t="s">
        <v>91</v>
      </c>
      <c r="B56" s="461" t="s">
        <v>86</v>
      </c>
      <c r="C56" s="471">
        <f>'9.Óvoda'!C57-'29._Óvoda_önként'!C56</f>
        <v>66320000</v>
      </c>
      <c r="D56" s="454">
        <f>'9.Óvoda'!D57-'29._Óvoda_önként'!D56</f>
        <v>68125601</v>
      </c>
      <c r="E56" s="129">
        <f>'9.Óvoda'!E57-'29._Óvoda_önként'!E56</f>
        <v>0</v>
      </c>
      <c r="F56" s="129">
        <f>'9.Óvoda'!F57-'29._Óvoda_önként'!F56</f>
        <v>0</v>
      </c>
      <c r="G56" s="129">
        <f>'9.Óvoda'!G57-'29._Óvoda_önként'!G56</f>
        <v>0</v>
      </c>
      <c r="H56" s="455">
        <f t="shared" si="9"/>
        <v>1805601</v>
      </c>
      <c r="I56" s="41">
        <f>'9.Óvoda'!I57-'29._Óvoda_önként'!I56</f>
        <v>0</v>
      </c>
      <c r="J56" s="41">
        <f>'9.Óvoda'!J57-'29._Óvoda_önként'!J56</f>
        <v>0</v>
      </c>
      <c r="K56" s="41">
        <f>'9.Óvoda'!K57-'29._Óvoda_önként'!K56</f>
        <v>0</v>
      </c>
      <c r="L56" s="41">
        <f>'9.Óvoda'!L57-'29._Óvoda_önként'!L56</f>
        <v>0</v>
      </c>
    </row>
    <row r="57" spans="1:12" x14ac:dyDescent="0.2">
      <c r="A57" s="460" t="s">
        <v>92</v>
      </c>
      <c r="B57" s="461" t="s">
        <v>69</v>
      </c>
      <c r="C57" s="471">
        <f>'9.Óvoda'!C58-'29._Óvoda_önként'!C57</f>
        <v>5525000</v>
      </c>
      <c r="D57" s="454">
        <f>'9.Óvoda'!D58-'29._Óvoda_önként'!D57</f>
        <v>8902399</v>
      </c>
      <c r="E57" s="129">
        <f>'9.Óvoda'!E58-'29._Óvoda_önként'!E57</f>
        <v>0</v>
      </c>
      <c r="F57" s="129">
        <f>'9.Óvoda'!F58-'29._Óvoda_önként'!F57</f>
        <v>0</v>
      </c>
      <c r="G57" s="129">
        <f>'9.Óvoda'!G58-'29._Óvoda_önként'!G57</f>
        <v>0</v>
      </c>
      <c r="H57" s="455">
        <f t="shared" si="9"/>
        <v>3377399</v>
      </c>
      <c r="I57" s="41">
        <f>'9.Óvoda'!I58-'29._Óvoda_önként'!I57</f>
        <v>0</v>
      </c>
      <c r="J57" s="41">
        <f>'9.Óvoda'!J58-'29._Óvoda_önként'!J57</f>
        <v>0</v>
      </c>
      <c r="K57" s="41">
        <f>'9.Óvoda'!K58-'29._Óvoda_önként'!K57</f>
        <v>0</v>
      </c>
      <c r="L57" s="41">
        <f>'9.Óvoda'!L58-'29._Óvoda_önként'!L57</f>
        <v>0</v>
      </c>
    </row>
    <row r="58" spans="1:12" x14ac:dyDescent="0.2">
      <c r="A58" s="460" t="s">
        <v>89</v>
      </c>
      <c r="B58" s="461" t="s">
        <v>80</v>
      </c>
      <c r="C58" s="471">
        <f>'9.Óvoda'!C59-'29._Óvoda_önként'!C58</f>
        <v>0</v>
      </c>
      <c r="D58" s="454">
        <f>'9.Óvoda'!D59-'29._Óvoda_önként'!D58</f>
        <v>0</v>
      </c>
      <c r="E58" s="129">
        <f>'9.Óvoda'!E59-'29._Óvoda_önként'!E58</f>
        <v>0</v>
      </c>
      <c r="F58" s="129">
        <f>'9.Óvoda'!F59-'29._Óvoda_önként'!F58</f>
        <v>0</v>
      </c>
      <c r="G58" s="129">
        <f>'9.Óvoda'!G59-'29._Óvoda_önként'!G58</f>
        <v>0</v>
      </c>
      <c r="H58" s="455">
        <f t="shared" si="9"/>
        <v>0</v>
      </c>
      <c r="I58" s="41">
        <f>'9.Óvoda'!I59-'29._Óvoda_önként'!I58</f>
        <v>0</v>
      </c>
      <c r="J58" s="41">
        <f>'9.Óvoda'!J59-'29._Óvoda_önként'!J58</f>
        <v>0</v>
      </c>
      <c r="K58" s="41">
        <f>'9.Óvoda'!K59-'29._Óvoda_önként'!K58</f>
        <v>0</v>
      </c>
      <c r="L58" s="41" t="e">
        <f>'9.Óvoda'!L59-'29._Óvoda_önként'!L58</f>
        <v>#DIV/0!</v>
      </c>
    </row>
    <row r="59" spans="1:12" x14ac:dyDescent="0.2">
      <c r="A59" s="460" t="s">
        <v>146</v>
      </c>
      <c r="B59" s="461" t="s">
        <v>87</v>
      </c>
      <c r="C59" s="471">
        <f>'9.Óvoda'!C60-'29._Óvoda_önként'!C59</f>
        <v>0</v>
      </c>
      <c r="D59" s="454">
        <f>'9.Óvoda'!D60-'29._Óvoda_önként'!D59</f>
        <v>0</v>
      </c>
      <c r="E59" s="129">
        <f>'9.Óvoda'!E60-'29._Óvoda_önként'!E59</f>
        <v>0</v>
      </c>
      <c r="F59" s="129">
        <f>'9.Óvoda'!F60-'29._Óvoda_önként'!F59</f>
        <v>0</v>
      </c>
      <c r="G59" s="129">
        <f>'9.Óvoda'!G60-'29._Óvoda_önként'!G59</f>
        <v>0</v>
      </c>
      <c r="H59" s="455">
        <f t="shared" si="9"/>
        <v>0</v>
      </c>
      <c r="I59" s="41">
        <f>'9.Óvoda'!I60-'29._Óvoda_önként'!I59</f>
        <v>0</v>
      </c>
      <c r="J59" s="41">
        <f>'9.Óvoda'!J60-'29._Óvoda_önként'!J59</f>
        <v>0</v>
      </c>
      <c r="K59" s="41">
        <f>'9.Óvoda'!K60-'29._Óvoda_önként'!K59</f>
        <v>0</v>
      </c>
      <c r="L59" s="41" t="e">
        <f>'9.Óvoda'!L60-'29._Óvoda_önként'!L59</f>
        <v>#DIV/0!</v>
      </c>
    </row>
    <row r="60" spans="1:12" x14ac:dyDescent="0.2">
      <c r="A60" s="460" t="s">
        <v>305</v>
      </c>
      <c r="B60" s="702" t="s">
        <v>234</v>
      </c>
      <c r="C60" s="471">
        <f>'9.Óvoda'!C61-'29._Óvoda_önként'!C60</f>
        <v>0</v>
      </c>
      <c r="D60" s="454">
        <f>'9.Óvoda'!D61-'29._Óvoda_önként'!D60</f>
        <v>0</v>
      </c>
      <c r="E60" s="129">
        <f>'9.Óvoda'!E61-'29._Óvoda_önként'!E60</f>
        <v>0</v>
      </c>
      <c r="F60" s="129">
        <f>'9.Óvoda'!F61-'29._Óvoda_önként'!F60</f>
        <v>0</v>
      </c>
      <c r="G60" s="129">
        <f>'9.Óvoda'!G61-'29._Óvoda_önként'!G60</f>
        <v>0</v>
      </c>
      <c r="H60" s="455">
        <f t="shared" si="9"/>
        <v>0</v>
      </c>
      <c r="I60" s="41">
        <f>'9.Óvoda'!I61-'29._Óvoda_önként'!I60</f>
        <v>0</v>
      </c>
      <c r="J60" s="41">
        <f>'9.Óvoda'!J61-'29._Óvoda_önként'!J60</f>
        <v>0</v>
      </c>
      <c r="K60" s="41">
        <f>'9.Óvoda'!K61-'29._Óvoda_önként'!K60</f>
        <v>0</v>
      </c>
      <c r="L60" s="41" t="e">
        <f>'9.Óvoda'!L61-'29._Óvoda_önként'!L60</f>
        <v>#DIV/0!</v>
      </c>
    </row>
    <row r="61" spans="1:12" ht="13.5" thickBot="1" x14ac:dyDescent="0.25">
      <c r="A61" s="91" t="s">
        <v>306</v>
      </c>
      <c r="B61" s="92" t="s">
        <v>233</v>
      </c>
      <c r="C61" s="109">
        <f>'9.Óvoda'!C62-'29._Óvoda_önként'!C61</f>
        <v>0</v>
      </c>
      <c r="D61" s="330">
        <f>'9.Óvoda'!D62-'29._Óvoda_önként'!D61</f>
        <v>0</v>
      </c>
      <c r="E61" s="773">
        <f>'9.Óvoda'!E62-'29._Óvoda_önként'!E61</f>
        <v>0</v>
      </c>
      <c r="F61" s="773">
        <f>'9.Óvoda'!F62-'29._Óvoda_önként'!F61</f>
        <v>0</v>
      </c>
      <c r="G61" s="773">
        <f>'9.Óvoda'!G62-'29._Óvoda_önként'!G61</f>
        <v>0</v>
      </c>
      <c r="H61" s="68">
        <f t="shared" si="9"/>
        <v>0</v>
      </c>
      <c r="I61" s="68">
        <f>'9.Óvoda'!I62-'29._Óvoda_önként'!I61</f>
        <v>0</v>
      </c>
      <c r="J61" s="68">
        <f>'9.Óvoda'!J62-'29._Óvoda_önként'!J61</f>
        <v>0</v>
      </c>
      <c r="K61" s="68">
        <f>'9.Óvoda'!K62-'29._Óvoda_önként'!K61</f>
        <v>0</v>
      </c>
      <c r="L61" s="68" t="e">
        <f>'9.Óvoda'!L62-'29._Óvoda_önként'!L61</f>
        <v>#DIV/0!</v>
      </c>
    </row>
    <row r="62" spans="1:12" ht="13.5" thickBot="1" x14ac:dyDescent="0.25">
      <c r="A62" s="62" t="s">
        <v>13</v>
      </c>
      <c r="B62" s="63" t="s">
        <v>538</v>
      </c>
      <c r="C62" s="103">
        <f>SUM(C63:C67)</f>
        <v>300000</v>
      </c>
      <c r="D62" s="163">
        <f t="shared" ref="D62:L62" si="10">SUM(D63:D67)</f>
        <v>4187800</v>
      </c>
      <c r="E62" s="762">
        <f t="shared" si="10"/>
        <v>0</v>
      </c>
      <c r="F62" s="762">
        <f t="shared" si="10"/>
        <v>0</v>
      </c>
      <c r="G62" s="762">
        <f t="shared" si="10"/>
        <v>0</v>
      </c>
      <c r="H62" s="55">
        <f t="shared" si="9"/>
        <v>3887800</v>
      </c>
      <c r="I62" s="55">
        <f t="shared" si="10"/>
        <v>0</v>
      </c>
      <c r="J62" s="55">
        <f t="shared" si="10"/>
        <v>0</v>
      </c>
      <c r="K62" s="55">
        <f t="shared" si="10"/>
        <v>0</v>
      </c>
      <c r="L62" s="55" t="e">
        <f t="shared" si="10"/>
        <v>#DIV/0!</v>
      </c>
    </row>
    <row r="63" spans="1:12" s="38" customFormat="1" x14ac:dyDescent="0.2">
      <c r="A63" s="460" t="s">
        <v>93</v>
      </c>
      <c r="B63" s="16" t="s">
        <v>118</v>
      </c>
      <c r="C63" s="156">
        <f>'9.Óvoda'!C64-'29._Óvoda_önként'!C63</f>
        <v>300000</v>
      </c>
      <c r="D63" s="329">
        <f>'9.Óvoda'!D64-'29._Óvoda_önként'!D63</f>
        <v>4187800</v>
      </c>
      <c r="E63" s="766">
        <f>'9.Óvoda'!E64-'29._Óvoda_önként'!E63</f>
        <v>0</v>
      </c>
      <c r="F63" s="766">
        <f>'9.Óvoda'!F64-'29._Óvoda_önként'!F63</f>
        <v>0</v>
      </c>
      <c r="G63" s="766">
        <f>'9.Óvoda'!G64-'29._Óvoda_önként'!G63</f>
        <v>0</v>
      </c>
      <c r="H63" s="40">
        <f t="shared" si="9"/>
        <v>3887800</v>
      </c>
      <c r="I63" s="40">
        <f>'9.Óvoda'!I64-'29._Óvoda_önként'!I63</f>
        <v>0</v>
      </c>
      <c r="J63" s="40">
        <f>'9.Óvoda'!J64-'29._Óvoda_önként'!J63</f>
        <v>0</v>
      </c>
      <c r="K63" s="40">
        <f>'9.Óvoda'!K64-'29._Óvoda_önként'!K63</f>
        <v>0</v>
      </c>
      <c r="L63" s="40">
        <f>'9.Óvoda'!L64-'29._Óvoda_önként'!L63</f>
        <v>0</v>
      </c>
    </row>
    <row r="64" spans="1:12" s="38" customFormat="1" x14ac:dyDescent="0.2">
      <c r="A64" s="460" t="s">
        <v>315</v>
      </c>
      <c r="B64" s="703" t="s">
        <v>235</v>
      </c>
      <c r="C64" s="156">
        <f>'9.Óvoda'!C65-'29._Óvoda_önként'!C64</f>
        <v>0</v>
      </c>
      <c r="D64" s="329">
        <f>'9.Óvoda'!D65-'29._Óvoda_önként'!D64</f>
        <v>0</v>
      </c>
      <c r="E64" s="766">
        <f>'9.Óvoda'!E65-'29._Óvoda_önként'!E64</f>
        <v>0</v>
      </c>
      <c r="F64" s="766">
        <f>'9.Óvoda'!F65-'29._Óvoda_önként'!F64</f>
        <v>0</v>
      </c>
      <c r="G64" s="766">
        <f>'9.Óvoda'!G65-'29._Óvoda_önként'!G64</f>
        <v>0</v>
      </c>
      <c r="H64" s="40">
        <f t="shared" si="9"/>
        <v>0</v>
      </c>
      <c r="I64" s="40">
        <f>'9.Óvoda'!I65-'29._Óvoda_önként'!I64</f>
        <v>0</v>
      </c>
      <c r="J64" s="40">
        <f>'9.Óvoda'!J65-'29._Óvoda_önként'!J64</f>
        <v>0</v>
      </c>
      <c r="K64" s="40">
        <f>'9.Óvoda'!K65-'29._Óvoda_önként'!K64</f>
        <v>0</v>
      </c>
      <c r="L64" s="40" t="e">
        <f>'9.Óvoda'!L65-'29._Óvoda_önként'!L64</f>
        <v>#DIV/0!</v>
      </c>
    </row>
    <row r="65" spans="1:12" x14ac:dyDescent="0.2">
      <c r="A65" s="460" t="s">
        <v>94</v>
      </c>
      <c r="B65" s="461" t="s">
        <v>2</v>
      </c>
      <c r="C65" s="156">
        <f>'9.Óvoda'!C66-'29._Óvoda_önként'!C65</f>
        <v>0</v>
      </c>
      <c r="D65" s="454">
        <f>'9.Óvoda'!D66-'29._Óvoda_önként'!D65</f>
        <v>0</v>
      </c>
      <c r="E65" s="129">
        <f>'9.Óvoda'!E66-'29._Óvoda_önként'!E65</f>
        <v>0</v>
      </c>
      <c r="F65" s="129">
        <f>'9.Óvoda'!F66-'29._Óvoda_önként'!F65</f>
        <v>0</v>
      </c>
      <c r="G65" s="129">
        <f>'9.Óvoda'!G66-'29._Óvoda_önként'!G65</f>
        <v>0</v>
      </c>
      <c r="H65" s="455">
        <f t="shared" si="9"/>
        <v>0</v>
      </c>
      <c r="I65" s="41">
        <f>'9.Óvoda'!I66-'29._Óvoda_önként'!I65</f>
        <v>0</v>
      </c>
      <c r="J65" s="41">
        <f>'9.Óvoda'!J66-'29._Óvoda_önként'!J65</f>
        <v>0</v>
      </c>
      <c r="K65" s="41">
        <f>'9.Óvoda'!K66-'29._Óvoda_önként'!K65</f>
        <v>0</v>
      </c>
      <c r="L65" s="41" t="e">
        <f>'9.Óvoda'!L66-'29._Óvoda_önként'!L65</f>
        <v>#DIV/0!</v>
      </c>
    </row>
    <row r="66" spans="1:12" x14ac:dyDescent="0.2">
      <c r="A66" s="460" t="s">
        <v>340</v>
      </c>
      <c r="B66" s="704" t="s">
        <v>236</v>
      </c>
      <c r="C66" s="156">
        <f>'9.Óvoda'!C67-'29._Óvoda_önként'!C66</f>
        <v>0</v>
      </c>
      <c r="D66" s="454">
        <f>'9.Óvoda'!D67-'29._Óvoda_önként'!D66</f>
        <v>0</v>
      </c>
      <c r="E66" s="129">
        <f>'9.Óvoda'!E67-'29._Óvoda_önként'!E66</f>
        <v>0</v>
      </c>
      <c r="F66" s="129">
        <f>'9.Óvoda'!F67-'29._Óvoda_önként'!F66</f>
        <v>0</v>
      </c>
      <c r="G66" s="129">
        <f>'9.Óvoda'!G67-'29._Óvoda_önként'!G66</f>
        <v>0</v>
      </c>
      <c r="H66" s="455">
        <f t="shared" si="9"/>
        <v>0</v>
      </c>
      <c r="I66" s="41">
        <f>'9.Óvoda'!I67-'29._Óvoda_önként'!I66</f>
        <v>0</v>
      </c>
      <c r="J66" s="41">
        <f>'9.Óvoda'!J67-'29._Óvoda_önként'!J66</f>
        <v>0</v>
      </c>
      <c r="K66" s="41">
        <f>'9.Óvoda'!K67-'29._Óvoda_önként'!K66</f>
        <v>0</v>
      </c>
      <c r="L66" s="41" t="e">
        <f>'9.Óvoda'!L67-'29._Óvoda_önként'!L66</f>
        <v>#DIV/0!</v>
      </c>
    </row>
    <row r="67" spans="1:12" x14ac:dyDescent="0.2">
      <c r="A67" s="460" t="s">
        <v>95</v>
      </c>
      <c r="B67" s="16" t="s">
        <v>174</v>
      </c>
      <c r="C67" s="156">
        <f>'9.Óvoda'!C68-'29._Óvoda_önként'!C67</f>
        <v>0</v>
      </c>
      <c r="D67" s="454">
        <f>'9.Óvoda'!D68-'29._Óvoda_önként'!D67</f>
        <v>0</v>
      </c>
      <c r="E67" s="129">
        <f>'9.Óvoda'!E68-'29._Óvoda_önként'!E67</f>
        <v>0</v>
      </c>
      <c r="F67" s="129">
        <f>'9.Óvoda'!F68-'29._Óvoda_önként'!F67</f>
        <v>0</v>
      </c>
      <c r="G67" s="129">
        <f>'9.Óvoda'!G68-'29._Óvoda_önként'!G67</f>
        <v>0</v>
      </c>
      <c r="H67" s="455">
        <f t="shared" si="9"/>
        <v>0</v>
      </c>
      <c r="I67" s="41">
        <f>'9.Óvoda'!I68-'29._Óvoda_önként'!I67</f>
        <v>0</v>
      </c>
      <c r="J67" s="41">
        <f>'9.Óvoda'!J68-'29._Óvoda_önként'!J67</f>
        <v>0</v>
      </c>
      <c r="K67" s="41">
        <f>'9.Óvoda'!K68-'29._Óvoda_önként'!K67</f>
        <v>0</v>
      </c>
      <c r="L67" s="41" t="e">
        <f>'9.Óvoda'!L68-'29._Óvoda_önként'!L67</f>
        <v>#DIV/0!</v>
      </c>
    </row>
    <row r="68" spans="1:12" x14ac:dyDescent="0.2">
      <c r="A68" s="460" t="s">
        <v>316</v>
      </c>
      <c r="B68" s="702" t="s">
        <v>238</v>
      </c>
      <c r="C68" s="156">
        <f>'9.Óvoda'!C69-'29._Óvoda_önként'!C68</f>
        <v>0</v>
      </c>
      <c r="D68" s="454">
        <f>'9.Óvoda'!D69-'29._Óvoda_önként'!D68</f>
        <v>0</v>
      </c>
      <c r="E68" s="129">
        <f>'9.Óvoda'!E69-'29._Óvoda_önként'!E68</f>
        <v>0</v>
      </c>
      <c r="F68" s="129">
        <f>'9.Óvoda'!F69-'29._Óvoda_önként'!F68</f>
        <v>0</v>
      </c>
      <c r="G68" s="129">
        <f>'9.Óvoda'!G69-'29._Óvoda_önként'!G68</f>
        <v>0</v>
      </c>
      <c r="H68" s="455">
        <f t="shared" si="9"/>
        <v>0</v>
      </c>
      <c r="I68" s="41">
        <f>'9.Óvoda'!I69-'29._Óvoda_önként'!I68</f>
        <v>0</v>
      </c>
      <c r="J68" s="41">
        <f>'9.Óvoda'!J69-'29._Óvoda_önként'!J68</f>
        <v>0</v>
      </c>
      <c r="K68" s="41">
        <f>'9.Óvoda'!K69-'29._Óvoda_önként'!K68</f>
        <v>0</v>
      </c>
      <c r="L68" s="41" t="e">
        <f>'9.Óvoda'!L69-'29._Óvoda_önként'!L68</f>
        <v>#DIV/0!</v>
      </c>
    </row>
    <row r="69" spans="1:12" ht="13.5" thickBot="1" x14ac:dyDescent="0.25">
      <c r="A69" s="460" t="s">
        <v>317</v>
      </c>
      <c r="B69" s="702" t="s">
        <v>237</v>
      </c>
      <c r="C69" s="156">
        <f>'9.Óvoda'!C70-'29._Óvoda_önként'!C69</f>
        <v>0</v>
      </c>
      <c r="D69" s="454">
        <f>'9.Óvoda'!D70-'29._Óvoda_önként'!D69</f>
        <v>0</v>
      </c>
      <c r="E69" s="129">
        <f>'9.Óvoda'!E70-'29._Óvoda_önként'!E69</f>
        <v>0</v>
      </c>
      <c r="F69" s="129">
        <f>'9.Óvoda'!F70-'29._Óvoda_önként'!F69</f>
        <v>0</v>
      </c>
      <c r="G69" s="129">
        <f>'9.Óvoda'!G70-'29._Óvoda_önként'!G69</f>
        <v>0</v>
      </c>
      <c r="H69" s="455">
        <f t="shared" si="9"/>
        <v>0</v>
      </c>
      <c r="I69" s="41">
        <f>'9.Óvoda'!I70-'29._Óvoda_önként'!I69</f>
        <v>0</v>
      </c>
      <c r="J69" s="41">
        <f>'9.Óvoda'!J70-'29._Óvoda_önként'!J69</f>
        <v>0</v>
      </c>
      <c r="K69" s="41">
        <f>'9.Óvoda'!K70-'29._Óvoda_önként'!K69</f>
        <v>0</v>
      </c>
      <c r="L69" s="41" t="e">
        <f>'9.Óvoda'!L70-'29._Óvoda_önként'!L69</f>
        <v>#DIV/0!</v>
      </c>
    </row>
    <row r="70" spans="1:12" ht="13.5" thickBot="1" x14ac:dyDescent="0.25">
      <c r="A70" s="62" t="s">
        <v>14</v>
      </c>
      <c r="B70" s="74" t="s">
        <v>175</v>
      </c>
      <c r="C70" s="171">
        <f>+C53+C62</f>
        <v>494335000</v>
      </c>
      <c r="D70" s="170">
        <f t="shared" ref="D70:L70" si="11">+D53+D62</f>
        <v>510583800</v>
      </c>
      <c r="E70" s="772">
        <f t="shared" si="11"/>
        <v>0</v>
      </c>
      <c r="F70" s="772">
        <f t="shared" si="11"/>
        <v>0</v>
      </c>
      <c r="G70" s="772">
        <f t="shared" si="11"/>
        <v>0</v>
      </c>
      <c r="H70" s="75">
        <f t="shared" si="9"/>
        <v>16248800</v>
      </c>
      <c r="I70" s="75">
        <f t="shared" si="11"/>
        <v>0</v>
      </c>
      <c r="J70" s="75">
        <f t="shared" si="11"/>
        <v>0</v>
      </c>
      <c r="K70" s="75">
        <f t="shared" si="11"/>
        <v>0</v>
      </c>
      <c r="L70" s="75" t="e">
        <f t="shared" si="11"/>
        <v>#DIV/0!</v>
      </c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>
        <f>'9.Óvoda'!C73-'29._Óvoda_önként'!C72</f>
        <v>79</v>
      </c>
      <c r="D72" s="828">
        <f>'9.Óvoda'!D73-'29._Óvoda_önként'!D72</f>
        <v>79</v>
      </c>
      <c r="E72" s="701">
        <f>'9.Óvoda'!E73-'29._Óvoda_önként'!E72</f>
        <v>0</v>
      </c>
      <c r="F72" s="701">
        <f>'9.Óvoda'!F73-'29._Óvoda_önként'!F72</f>
        <v>0</v>
      </c>
      <c r="G72" s="701">
        <f>'9.Óvoda'!G73-'29._Óvoda_önként'!G72</f>
        <v>0</v>
      </c>
      <c r="H72" s="303">
        <f>+D72-C72</f>
        <v>0</v>
      </c>
      <c r="I72" s="303">
        <f>'9.Óvoda'!I73-'29._Óvoda_önként'!I72</f>
        <v>0</v>
      </c>
      <c r="J72" s="303">
        <f>'9.Óvoda'!J73-'29._Óvoda_önként'!J72</f>
        <v>0</v>
      </c>
      <c r="K72" s="303">
        <f>'9.Óvoda'!K73-'29._Óvoda_önként'!K72</f>
        <v>0</v>
      </c>
      <c r="L72" s="303">
        <f>'9.Óvoda'!L73-'29._Óvoda_önként'!L72</f>
        <v>0</v>
      </c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39370078740157483" header="0.78740157480314965" footer="0.78740157480314965"/>
  <pageSetup paperSize="9" scale="7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72"/>
  <sheetViews>
    <sheetView topLeftCell="A43" zoomScaleNormal="100" zoomScaleSheetLayoutView="120" workbookViewId="0">
      <selection activeCell="X30" sqref="X30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877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806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2" s="45" customFormat="1" ht="36" x14ac:dyDescent="0.2">
      <c r="A5" s="43" t="s">
        <v>136</v>
      </c>
      <c r="B5" s="44" t="s">
        <v>288</v>
      </c>
      <c r="C5" s="1932" t="s">
        <v>182</v>
      </c>
      <c r="D5" s="1933"/>
      <c r="E5" s="1933"/>
      <c r="F5" s="1933"/>
      <c r="G5" s="1933"/>
      <c r="H5" s="1934" t="s">
        <v>182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401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0</v>
      </c>
      <c r="D11" s="163">
        <f t="shared" ref="D11:L11" si="0">SUM(D12:D22)</f>
        <v>0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719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>
        <f t="shared" si="0"/>
        <v>0</v>
      </c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720">
        <f t="shared" ref="H12:H49" si="1">+D12-C12</f>
        <v>0</v>
      </c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/>
      <c r="D13" s="472"/>
      <c r="E13" s="101"/>
      <c r="F13" s="101"/>
      <c r="G13" s="101"/>
      <c r="H13" s="721">
        <f t="shared" si="1"/>
        <v>0</v>
      </c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/>
      <c r="F14" s="101"/>
      <c r="G14" s="101"/>
      <c r="H14" s="721">
        <f t="shared" si="1"/>
        <v>0</v>
      </c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/>
      <c r="F15" s="101"/>
      <c r="G15" s="101"/>
      <c r="H15" s="721">
        <f t="shared" si="1"/>
        <v>0</v>
      </c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72"/>
      <c r="E16" s="101"/>
      <c r="F16" s="101"/>
      <c r="G16" s="101"/>
      <c r="H16" s="721">
        <f t="shared" si="1"/>
        <v>0</v>
      </c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/>
      <c r="D17" s="472"/>
      <c r="E17" s="101"/>
      <c r="F17" s="101"/>
      <c r="G17" s="101"/>
      <c r="H17" s="721">
        <f t="shared" si="1"/>
        <v>0</v>
      </c>
      <c r="I17" s="1515"/>
      <c r="J17" s="422"/>
      <c r="K17" s="422"/>
      <c r="L17" s="422"/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72"/>
      <c r="E18" s="101"/>
      <c r="F18" s="101"/>
      <c r="G18" s="101"/>
      <c r="H18" s="721">
        <f t="shared" si="1"/>
        <v>0</v>
      </c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328"/>
      <c r="E19" s="106"/>
      <c r="F19" s="106"/>
      <c r="G19" s="106"/>
      <c r="H19" s="722">
        <f t="shared" si="1"/>
        <v>0</v>
      </c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72"/>
      <c r="E20" s="101"/>
      <c r="F20" s="101"/>
      <c r="G20" s="101"/>
      <c r="H20" s="721">
        <f t="shared" si="1"/>
        <v>0</v>
      </c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73"/>
      <c r="E21" s="101"/>
      <c r="F21" s="101"/>
      <c r="G21" s="462"/>
      <c r="H21" s="723">
        <f t="shared" si="1"/>
        <v>0</v>
      </c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/>
      <c r="F22" s="106"/>
      <c r="G22" s="106"/>
      <c r="H22" s="724">
        <f t="shared" si="1"/>
        <v>0</v>
      </c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L23" si="2">SUM(D24:D26)</f>
        <v>0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55">
        <f t="shared" si="1"/>
        <v>0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>
        <f t="shared" si="2"/>
        <v>0</v>
      </c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82">
        <f t="shared" si="1"/>
        <v>0</v>
      </c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/>
      <c r="D25" s="472"/>
      <c r="E25" s="101"/>
      <c r="F25" s="101"/>
      <c r="G25" s="101"/>
      <c r="H25" s="721">
        <f t="shared" si="1"/>
        <v>0</v>
      </c>
      <c r="I25" s="1515"/>
      <c r="J25" s="422"/>
      <c r="K25" s="422"/>
      <c r="L25" s="422"/>
    </row>
    <row r="26" spans="1:12" s="61" customFormat="1" ht="12.2" customHeight="1" x14ac:dyDescent="0.2">
      <c r="A26" s="1419" t="s">
        <v>95</v>
      </c>
      <c r="B26" s="461" t="s">
        <v>160</v>
      </c>
      <c r="C26" s="462"/>
      <c r="D26" s="472"/>
      <c r="E26" s="101"/>
      <c r="F26" s="101"/>
      <c r="G26" s="101"/>
      <c r="H26" s="721">
        <f t="shared" si="1"/>
        <v>0</v>
      </c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725">
        <f t="shared" si="1"/>
        <v>0</v>
      </c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81">
        <f t="shared" si="1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L29" si="3">+D30+D31</f>
        <v>0</v>
      </c>
      <c r="E29" s="762">
        <f t="shared" si="3"/>
        <v>0</v>
      </c>
      <c r="F29" s="762">
        <f t="shared" si="3"/>
        <v>0</v>
      </c>
      <c r="G29" s="762">
        <f t="shared" si="3"/>
        <v>0</v>
      </c>
      <c r="H29" s="81">
        <f t="shared" si="1"/>
        <v>0</v>
      </c>
      <c r="I29" s="434">
        <f t="shared" si="3"/>
        <v>0</v>
      </c>
      <c r="J29" s="428">
        <f t="shared" si="3"/>
        <v>0</v>
      </c>
      <c r="K29" s="428">
        <f t="shared" si="3"/>
        <v>0</v>
      </c>
      <c r="L29" s="428">
        <f t="shared" si="3"/>
        <v>0</v>
      </c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726">
        <f t="shared" si="1"/>
        <v>0</v>
      </c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714">
        <f t="shared" si="1"/>
        <v>0</v>
      </c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727">
        <f t="shared" si="1"/>
        <v>0</v>
      </c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L33" si="4">+D34+D35+D36</f>
        <v>0</v>
      </c>
      <c r="E33" s="762">
        <f t="shared" si="4"/>
        <v>0</v>
      </c>
      <c r="F33" s="762">
        <f t="shared" si="4"/>
        <v>0</v>
      </c>
      <c r="G33" s="762">
        <f t="shared" si="4"/>
        <v>0</v>
      </c>
      <c r="H33" s="81">
        <f t="shared" si="1"/>
        <v>0</v>
      </c>
      <c r="I33" s="434">
        <f t="shared" si="4"/>
        <v>0</v>
      </c>
      <c r="J33" s="428">
        <f t="shared" si="4"/>
        <v>0</v>
      </c>
      <c r="K33" s="428">
        <f t="shared" si="4"/>
        <v>0</v>
      </c>
      <c r="L33" s="428">
        <f t="shared" si="4"/>
        <v>0</v>
      </c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726">
        <f t="shared" si="1"/>
        <v>0</v>
      </c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714">
        <f t="shared" si="1"/>
        <v>0</v>
      </c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728">
        <f t="shared" si="1"/>
        <v>0</v>
      </c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81">
        <f t="shared" si="1"/>
        <v>0</v>
      </c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729">
        <f t="shared" si="1"/>
        <v>0</v>
      </c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/>
      <c r="D39" s="165"/>
      <c r="E39" s="765"/>
      <c r="F39" s="765"/>
      <c r="G39" s="765"/>
      <c r="H39" s="81">
        <f t="shared" si="1"/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730">
        <f t="shared" si="1"/>
        <v>0</v>
      </c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731">
        <f t="shared" si="1"/>
        <v>0</v>
      </c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732">
        <f t="shared" si="1"/>
        <v>0</v>
      </c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0</v>
      </c>
      <c r="D43" s="163">
        <f t="shared" ref="D43:L43" si="5">+D11+D23+D28+D29+D33+D37+D39</f>
        <v>0</v>
      </c>
      <c r="E43" s="762">
        <f t="shared" si="5"/>
        <v>0</v>
      </c>
      <c r="F43" s="762">
        <f t="shared" si="5"/>
        <v>0</v>
      </c>
      <c r="G43" s="762">
        <f t="shared" si="5"/>
        <v>0</v>
      </c>
      <c r="H43" s="81">
        <f t="shared" si="1"/>
        <v>0</v>
      </c>
      <c r="I43" s="434">
        <f t="shared" si="5"/>
        <v>0</v>
      </c>
      <c r="J43" s="434">
        <f t="shared" si="5"/>
        <v>0</v>
      </c>
      <c r="K43" s="434">
        <f t="shared" si="5"/>
        <v>0</v>
      </c>
      <c r="L43" s="434">
        <f t="shared" si="5"/>
        <v>0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1143000</v>
      </c>
      <c r="D44" s="163">
        <f t="shared" ref="D44:L44" si="6">SUM(D45:D48)</f>
        <v>1143000</v>
      </c>
      <c r="E44" s="762">
        <f t="shared" si="6"/>
        <v>0</v>
      </c>
      <c r="F44" s="762">
        <f t="shared" si="6"/>
        <v>0</v>
      </c>
      <c r="G44" s="762">
        <f t="shared" si="6"/>
        <v>0</v>
      </c>
      <c r="H44" s="81">
        <f t="shared" si="1"/>
        <v>0</v>
      </c>
      <c r="I44" s="434">
        <f t="shared" si="6"/>
        <v>0</v>
      </c>
      <c r="J44" s="434">
        <f t="shared" si="6"/>
        <v>0</v>
      </c>
      <c r="K44" s="434">
        <f t="shared" si="6"/>
        <v>0</v>
      </c>
      <c r="L44" s="434">
        <f t="shared" si="6"/>
        <v>0</v>
      </c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/>
      <c r="E45" s="766"/>
      <c r="F45" s="766"/>
      <c r="G45" s="766"/>
      <c r="H45" s="726">
        <f t="shared" si="1"/>
        <v>0</v>
      </c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/>
      <c r="E46" s="107"/>
      <c r="F46" s="107"/>
      <c r="G46" s="107"/>
      <c r="H46" s="733">
        <f t="shared" si="1"/>
        <v>0</v>
      </c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>
        <f>C70-C43-C45-C63-C65-C68+C39+C33+C29</f>
        <v>1143000</v>
      </c>
      <c r="D47" s="454">
        <f t="shared" ref="D47:L47" si="7">D70-D43-D63-D65-D68</f>
        <v>1143000</v>
      </c>
      <c r="E47" s="129">
        <f t="shared" si="7"/>
        <v>0</v>
      </c>
      <c r="F47" s="129">
        <f t="shared" si="7"/>
        <v>0</v>
      </c>
      <c r="G47" s="129">
        <f t="shared" si="7"/>
        <v>0</v>
      </c>
      <c r="H47" s="714">
        <f t="shared" si="1"/>
        <v>0</v>
      </c>
      <c r="I47" s="1522">
        <f t="shared" si="7"/>
        <v>0</v>
      </c>
      <c r="J47" s="430">
        <f t="shared" si="7"/>
        <v>0</v>
      </c>
      <c r="K47" s="430">
        <f t="shared" si="7"/>
        <v>0</v>
      </c>
      <c r="L47" s="430">
        <f t="shared" si="7"/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C62</f>
        <v>0</v>
      </c>
      <c r="D48" s="340">
        <f t="shared" ref="D48:L48" si="8">D62</f>
        <v>0</v>
      </c>
      <c r="E48" s="767">
        <f t="shared" si="8"/>
        <v>0</v>
      </c>
      <c r="F48" s="767">
        <f t="shared" si="8"/>
        <v>0</v>
      </c>
      <c r="G48" s="767">
        <f t="shared" si="8"/>
        <v>0</v>
      </c>
      <c r="H48" s="728">
        <f t="shared" si="1"/>
        <v>0</v>
      </c>
      <c r="I48" s="1524">
        <f t="shared" si="8"/>
        <v>0</v>
      </c>
      <c r="J48" s="432">
        <f t="shared" si="8"/>
        <v>0</v>
      </c>
      <c r="K48" s="432">
        <f t="shared" si="8"/>
        <v>0</v>
      </c>
      <c r="L48" s="432">
        <f t="shared" si="8"/>
        <v>0</v>
      </c>
    </row>
    <row r="49" spans="1:12" s="739" customFormat="1" ht="12" thickBot="1" x14ac:dyDescent="0.2">
      <c r="A49" s="70" t="s">
        <v>21</v>
      </c>
      <c r="B49" s="736" t="s">
        <v>173</v>
      </c>
      <c r="C49" s="171">
        <f>+C43+C44</f>
        <v>1143000</v>
      </c>
      <c r="D49" s="170">
        <f t="shared" ref="D49:L49" si="9">+D43+D44</f>
        <v>1143000</v>
      </c>
      <c r="E49" s="772">
        <f t="shared" si="9"/>
        <v>0</v>
      </c>
      <c r="F49" s="772">
        <f t="shared" si="9"/>
        <v>0</v>
      </c>
      <c r="G49" s="772">
        <f t="shared" si="9"/>
        <v>0</v>
      </c>
      <c r="H49" s="737">
        <f t="shared" si="1"/>
        <v>0</v>
      </c>
      <c r="I49" s="738">
        <f t="shared" si="9"/>
        <v>0</v>
      </c>
      <c r="J49" s="738">
        <f t="shared" si="9"/>
        <v>0</v>
      </c>
      <c r="K49" s="738">
        <f t="shared" si="9"/>
        <v>0</v>
      </c>
      <c r="L49" s="738">
        <f t="shared" si="9"/>
        <v>0</v>
      </c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 t="shared" ref="C52:L52" si="10">C8</f>
        <v>2024. évi eredeti előirányzat a
25/2023. (XII.14.) rendelet szerint</v>
      </c>
      <c r="D52" s="293" t="str">
        <f t="shared" si="10"/>
        <v>Módosított előirányzat a …./2024.  (VI…..)  rendelet szerint</v>
      </c>
      <c r="E52" s="20" t="str">
        <f t="shared" si="10"/>
        <v>Módosított előirányzat a …./2024. (IX…..)  rendelet szerint</v>
      </c>
      <c r="F52" s="20" t="str">
        <f t="shared" si="10"/>
        <v>Módosított előirányzat a .../2024. (XII…...)  rendelet szerint</v>
      </c>
      <c r="G52" s="20" t="str">
        <f t="shared" si="10"/>
        <v>Módosított előirányzat a …../2024. (II…..)  rendelet szerint</v>
      </c>
      <c r="H52" s="39" t="str">
        <f t="shared" si="10"/>
        <v>Változás a 25/2023. (XII.14.) rendelethez képest</v>
      </c>
      <c r="I52" s="293" t="str">
        <f t="shared" si="10"/>
        <v>2024. évi teljesítés              2024.06.30-ig</v>
      </c>
      <c r="J52" s="20" t="str">
        <f t="shared" si="10"/>
        <v>2024. évi teljesítés              2024.09.30-ig</v>
      </c>
      <c r="K52" s="20" t="str">
        <f t="shared" si="10"/>
        <v>2024. évi teljesítés              2024.12.31-ig</v>
      </c>
      <c r="L52" s="20" t="str">
        <f t="shared" si="10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>
        <f>SUM(C54:C59)-C55</f>
        <v>1143000</v>
      </c>
      <c r="D53" s="163">
        <f t="shared" ref="D53:L53" si="11">SUM(D54:D59)-D55</f>
        <v>1143000</v>
      </c>
      <c r="E53" s="762">
        <f t="shared" si="11"/>
        <v>0</v>
      </c>
      <c r="F53" s="762">
        <f t="shared" si="11"/>
        <v>0</v>
      </c>
      <c r="G53" s="762">
        <f t="shared" si="11"/>
        <v>0</v>
      </c>
      <c r="H53" s="55">
        <f t="shared" ref="H53:H70" si="12">+D53-C53</f>
        <v>0</v>
      </c>
      <c r="I53" s="306">
        <f t="shared" si="11"/>
        <v>0</v>
      </c>
      <c r="J53" s="55">
        <f t="shared" si="11"/>
        <v>0</v>
      </c>
      <c r="K53" s="55">
        <f t="shared" si="11"/>
        <v>0</v>
      </c>
      <c r="L53" s="55">
        <f t="shared" si="11"/>
        <v>0</v>
      </c>
    </row>
    <row r="54" spans="1:12" x14ac:dyDescent="0.2">
      <c r="A54" s="1419" t="s">
        <v>90</v>
      </c>
      <c r="B54" s="16" t="s">
        <v>68</v>
      </c>
      <c r="C54" s="156"/>
      <c r="D54" s="329"/>
      <c r="E54" s="766"/>
      <c r="F54" s="766"/>
      <c r="G54" s="766"/>
      <c r="H54" s="40">
        <f t="shared" si="12"/>
        <v>0</v>
      </c>
      <c r="I54" s="310"/>
      <c r="J54" s="40"/>
      <c r="K54" s="40"/>
      <c r="L54" s="40"/>
    </row>
    <row r="55" spans="1:12" x14ac:dyDescent="0.2">
      <c r="A55" s="1419" t="s">
        <v>304</v>
      </c>
      <c r="B55" s="466" t="s">
        <v>269</v>
      </c>
      <c r="C55" s="156"/>
      <c r="D55" s="329"/>
      <c r="E55" s="766"/>
      <c r="F55" s="766"/>
      <c r="G55" s="766"/>
      <c r="H55" s="40">
        <f t="shared" si="12"/>
        <v>0</v>
      </c>
      <c r="I55" s="310"/>
      <c r="J55" s="40"/>
      <c r="K55" s="40"/>
      <c r="L55" s="40"/>
    </row>
    <row r="56" spans="1:12" x14ac:dyDescent="0.2">
      <c r="A56" s="1419" t="s">
        <v>91</v>
      </c>
      <c r="B56" s="461" t="s">
        <v>86</v>
      </c>
      <c r="C56" s="471"/>
      <c r="D56" s="454"/>
      <c r="E56" s="129"/>
      <c r="F56" s="129"/>
      <c r="G56" s="129"/>
      <c r="H56" s="455">
        <f t="shared" si="12"/>
        <v>0</v>
      </c>
      <c r="I56" s="679"/>
      <c r="J56" s="41"/>
      <c r="K56" s="41"/>
      <c r="L56" s="41"/>
    </row>
    <row r="57" spans="1:12" x14ac:dyDescent="0.2">
      <c r="A57" s="1419" t="s">
        <v>92</v>
      </c>
      <c r="B57" s="461" t="s">
        <v>69</v>
      </c>
      <c r="C57" s="471">
        <v>1143000</v>
      </c>
      <c r="D57" s="471">
        <v>1143000</v>
      </c>
      <c r="E57" s="129"/>
      <c r="F57" s="129"/>
      <c r="G57" s="129"/>
      <c r="H57" s="455">
        <f t="shared" si="12"/>
        <v>0</v>
      </c>
      <c r="I57" s="679"/>
      <c r="J57" s="41"/>
      <c r="K57" s="41"/>
      <c r="L57" s="41"/>
    </row>
    <row r="58" spans="1:12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455">
        <f t="shared" si="12"/>
        <v>0</v>
      </c>
      <c r="I58" s="679"/>
      <c r="J58" s="41"/>
      <c r="K58" s="41"/>
      <c r="L58" s="41"/>
    </row>
    <row r="59" spans="1:12" x14ac:dyDescent="0.2">
      <c r="A59" s="1419" t="s">
        <v>146</v>
      </c>
      <c r="B59" s="461" t="s">
        <v>87</v>
      </c>
      <c r="C59" s="471">
        <f>SUM(C60:C61)</f>
        <v>0</v>
      </c>
      <c r="D59" s="454">
        <f t="shared" ref="D59:L59" si="13">SUM(D60:D61)</f>
        <v>0</v>
      </c>
      <c r="E59" s="129">
        <f t="shared" si="13"/>
        <v>0</v>
      </c>
      <c r="F59" s="129">
        <f t="shared" si="13"/>
        <v>0</v>
      </c>
      <c r="G59" s="129">
        <f t="shared" si="13"/>
        <v>0</v>
      </c>
      <c r="H59" s="455">
        <f t="shared" si="12"/>
        <v>0</v>
      </c>
      <c r="I59" s="679">
        <f t="shared" si="13"/>
        <v>0</v>
      </c>
      <c r="J59" s="41">
        <f t="shared" si="13"/>
        <v>0</v>
      </c>
      <c r="K59" s="41">
        <f t="shared" si="13"/>
        <v>0</v>
      </c>
      <c r="L59" s="41">
        <f t="shared" si="13"/>
        <v>0</v>
      </c>
    </row>
    <row r="60" spans="1:12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455">
        <f t="shared" si="12"/>
        <v>0</v>
      </c>
      <c r="I60" s="679"/>
      <c r="J60" s="41"/>
      <c r="K60" s="41"/>
      <c r="L60" s="41"/>
    </row>
    <row r="61" spans="1:12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68">
        <f t="shared" si="12"/>
        <v>0</v>
      </c>
      <c r="I61" s="312"/>
      <c r="J61" s="68"/>
      <c r="K61" s="68"/>
      <c r="L61" s="68"/>
    </row>
    <row r="62" spans="1:12" ht="13.5" thickBot="1" x14ac:dyDescent="0.25">
      <c r="A62" s="62" t="s">
        <v>13</v>
      </c>
      <c r="B62" s="63" t="s">
        <v>538</v>
      </c>
      <c r="C62" s="103">
        <f>SUM(C63:C67)</f>
        <v>0</v>
      </c>
      <c r="D62" s="163">
        <f t="shared" ref="D62:L62" si="14">SUM(D63:D67)</f>
        <v>0</v>
      </c>
      <c r="E62" s="762">
        <f t="shared" si="14"/>
        <v>0</v>
      </c>
      <c r="F62" s="762">
        <f t="shared" si="14"/>
        <v>0</v>
      </c>
      <c r="G62" s="762">
        <f t="shared" si="14"/>
        <v>0</v>
      </c>
      <c r="H62" s="55">
        <f t="shared" si="12"/>
        <v>0</v>
      </c>
      <c r="I62" s="306">
        <f t="shared" si="14"/>
        <v>0</v>
      </c>
      <c r="J62" s="55">
        <f t="shared" si="14"/>
        <v>0</v>
      </c>
      <c r="K62" s="55">
        <f t="shared" si="14"/>
        <v>0</v>
      </c>
      <c r="L62" s="55">
        <f t="shared" si="14"/>
        <v>0</v>
      </c>
    </row>
    <row r="63" spans="1:12" s="38" customFormat="1" x14ac:dyDescent="0.2">
      <c r="A63" s="1419" t="s">
        <v>93</v>
      </c>
      <c r="B63" s="16" t="s">
        <v>118</v>
      </c>
      <c r="C63" s="156"/>
      <c r="D63" s="329"/>
      <c r="E63" s="766"/>
      <c r="F63" s="766"/>
      <c r="G63" s="766"/>
      <c r="H63" s="40">
        <f t="shared" si="12"/>
        <v>0</v>
      </c>
      <c r="I63" s="310"/>
      <c r="J63" s="40"/>
      <c r="K63" s="40"/>
      <c r="L63" s="40"/>
    </row>
    <row r="64" spans="1:12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40">
        <f t="shared" si="12"/>
        <v>0</v>
      </c>
      <c r="I64" s="310"/>
      <c r="J64" s="40"/>
      <c r="K64" s="40"/>
      <c r="L64" s="40"/>
    </row>
    <row r="65" spans="1:12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455">
        <f t="shared" si="12"/>
        <v>0</v>
      </c>
      <c r="I65" s="679"/>
      <c r="J65" s="41"/>
      <c r="K65" s="41"/>
      <c r="L65" s="41"/>
    </row>
    <row r="66" spans="1:12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455">
        <f t="shared" si="12"/>
        <v>0</v>
      </c>
      <c r="I66" s="679"/>
      <c r="J66" s="41"/>
      <c r="K66" s="41"/>
      <c r="L66" s="41"/>
    </row>
    <row r="67" spans="1:12" x14ac:dyDescent="0.2">
      <c r="A67" s="1419" t="s">
        <v>95</v>
      </c>
      <c r="B67" s="16" t="s">
        <v>174</v>
      </c>
      <c r="C67" s="156">
        <f>SUM(C68:C69)</f>
        <v>0</v>
      </c>
      <c r="D67" s="454">
        <f t="shared" ref="D67:L67" si="15">SUM(D68:D69)</f>
        <v>0</v>
      </c>
      <c r="E67" s="129">
        <f t="shared" si="15"/>
        <v>0</v>
      </c>
      <c r="F67" s="129">
        <f t="shared" si="15"/>
        <v>0</v>
      </c>
      <c r="G67" s="129">
        <f t="shared" si="15"/>
        <v>0</v>
      </c>
      <c r="H67" s="455">
        <f t="shared" si="12"/>
        <v>0</v>
      </c>
      <c r="I67" s="679">
        <f t="shared" si="15"/>
        <v>0</v>
      </c>
      <c r="J67" s="41">
        <f t="shared" si="15"/>
        <v>0</v>
      </c>
      <c r="K67" s="41">
        <f t="shared" si="15"/>
        <v>0</v>
      </c>
      <c r="L67" s="41">
        <f t="shared" si="15"/>
        <v>0</v>
      </c>
    </row>
    <row r="68" spans="1:12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455">
        <f t="shared" si="12"/>
        <v>0</v>
      </c>
      <c r="I68" s="679"/>
      <c r="J68" s="41"/>
      <c r="K68" s="41"/>
      <c r="L68" s="41"/>
    </row>
    <row r="69" spans="1:12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455">
        <f t="shared" si="12"/>
        <v>0</v>
      </c>
      <c r="I69" s="679"/>
      <c r="J69" s="41"/>
      <c r="K69" s="41"/>
      <c r="L69" s="41"/>
    </row>
    <row r="70" spans="1:12" ht="13.5" thickBot="1" x14ac:dyDescent="0.25">
      <c r="A70" s="62" t="s">
        <v>14</v>
      </c>
      <c r="B70" s="74" t="s">
        <v>175</v>
      </c>
      <c r="C70" s="171">
        <f>+C53+C62</f>
        <v>1143000</v>
      </c>
      <c r="D70" s="170">
        <f t="shared" ref="D70:L70" si="16">+D53+D62</f>
        <v>1143000</v>
      </c>
      <c r="E70" s="772">
        <f t="shared" si="16"/>
        <v>0</v>
      </c>
      <c r="F70" s="772">
        <f t="shared" si="16"/>
        <v>0</v>
      </c>
      <c r="G70" s="772">
        <f t="shared" si="16"/>
        <v>0</v>
      </c>
      <c r="H70" s="75">
        <f t="shared" si="12"/>
        <v>0</v>
      </c>
      <c r="I70" s="307">
        <f t="shared" si="16"/>
        <v>0</v>
      </c>
      <c r="J70" s="75">
        <f t="shared" si="16"/>
        <v>0</v>
      </c>
      <c r="K70" s="75">
        <f t="shared" si="16"/>
        <v>0</v>
      </c>
      <c r="L70" s="75">
        <f t="shared" si="16"/>
        <v>0</v>
      </c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/>
      <c r="D72" s="828"/>
      <c r="E72" s="701"/>
      <c r="F72" s="701"/>
      <c r="G72" s="701"/>
      <c r="H72" s="75">
        <f>+D72-C72</f>
        <v>0</v>
      </c>
      <c r="I72" s="303"/>
      <c r="J72" s="303"/>
      <c r="K72" s="303"/>
      <c r="L72" s="303"/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39370078740157483" header="0.78740157480314965" footer="0.78740157480314965"/>
  <pageSetup paperSize="9" scale="7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73"/>
  <sheetViews>
    <sheetView zoomScaleNormal="100" zoomScaleSheetLayoutView="100" workbookViewId="0">
      <selection activeCell="Z26" sqref="Z26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877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806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344"/>
      <c r="D4" s="1344"/>
      <c r="E4" s="1344"/>
      <c r="F4" s="1344"/>
      <c r="G4" s="1344"/>
      <c r="H4" s="1344"/>
    </row>
    <row r="5" spans="1:12" s="45" customFormat="1" ht="36" x14ac:dyDescent="0.2">
      <c r="A5" s="43" t="s">
        <v>136</v>
      </c>
      <c r="B5" s="44" t="s">
        <v>288</v>
      </c>
      <c r="C5" s="1932" t="s">
        <v>182</v>
      </c>
      <c r="D5" s="1933"/>
      <c r="E5" s="1933"/>
      <c r="F5" s="1933"/>
      <c r="G5" s="1933"/>
      <c r="H5" s="1934" t="s">
        <v>182</v>
      </c>
      <c r="I5" s="439"/>
      <c r="J5" s="439"/>
      <c r="K5" s="1417"/>
      <c r="L5" s="1417"/>
    </row>
    <row r="6" spans="1:12" s="45" customFormat="1" ht="24.75" thickBot="1" x14ac:dyDescent="0.25">
      <c r="A6" s="46" t="s">
        <v>138</v>
      </c>
      <c r="B6" s="47" t="s">
        <v>402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418"/>
      <c r="L6" s="141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0</v>
      </c>
      <c r="D11" s="163">
        <f>SUM(D12:D22)</f>
        <v>0</v>
      </c>
      <c r="E11" s="762"/>
      <c r="F11" s="762"/>
      <c r="G11" s="762"/>
      <c r="H11" s="719">
        <f>SUM(H12:H22)</f>
        <v>0</v>
      </c>
      <c r="I11" s="1513"/>
      <c r="J11" s="420"/>
      <c r="K11" s="420"/>
      <c r="L11" s="420"/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720"/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/>
      <c r="D13" s="472"/>
      <c r="E13" s="101"/>
      <c r="F13" s="101"/>
      <c r="G13" s="101"/>
      <c r="H13" s="721"/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/>
      <c r="F14" s="101"/>
      <c r="G14" s="101"/>
      <c r="H14" s="721"/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/>
      <c r="F15" s="101"/>
      <c r="G15" s="101"/>
      <c r="H15" s="721"/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72"/>
      <c r="E16" s="101"/>
      <c r="F16" s="101"/>
      <c r="G16" s="101"/>
      <c r="H16" s="721"/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/>
      <c r="D17" s="472"/>
      <c r="E17" s="101"/>
      <c r="F17" s="101"/>
      <c r="G17" s="101"/>
      <c r="H17" s="721"/>
      <c r="I17" s="1515"/>
      <c r="J17" s="422"/>
      <c r="K17" s="422"/>
      <c r="L17" s="422"/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72"/>
      <c r="E18" s="101"/>
      <c r="F18" s="101"/>
      <c r="G18" s="101"/>
      <c r="H18" s="721"/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328"/>
      <c r="E19" s="106"/>
      <c r="F19" s="106"/>
      <c r="G19" s="106"/>
      <c r="H19" s="722"/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72"/>
      <c r="E20" s="101"/>
      <c r="F20" s="101"/>
      <c r="G20" s="101"/>
      <c r="H20" s="721"/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73"/>
      <c r="E21" s="101"/>
      <c r="F21" s="101"/>
      <c r="G21" s="462"/>
      <c r="H21" s="723"/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/>
      <c r="F22" s="106"/>
      <c r="G22" s="106"/>
      <c r="H22" s="724"/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>SUM(D24:D26)</f>
        <v>0</v>
      </c>
      <c r="E23" s="762"/>
      <c r="F23" s="762"/>
      <c r="G23" s="762"/>
      <c r="H23" s="55">
        <f>SUM(H24:H26)</f>
        <v>0</v>
      </c>
      <c r="I23" s="1513"/>
      <c r="J23" s="420"/>
      <c r="K23" s="420"/>
      <c r="L23" s="420"/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82"/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/>
      <c r="D25" s="472"/>
      <c r="E25" s="101"/>
      <c r="F25" s="101"/>
      <c r="G25" s="101"/>
      <c r="H25" s="721"/>
      <c r="I25" s="1515"/>
      <c r="J25" s="422"/>
      <c r="K25" s="422"/>
      <c r="L25" s="422"/>
    </row>
    <row r="26" spans="1:12" s="61" customFormat="1" ht="12.2" customHeight="1" x14ac:dyDescent="0.2">
      <c r="A26" s="1419" t="s">
        <v>95</v>
      </c>
      <c r="B26" s="461" t="s">
        <v>160</v>
      </c>
      <c r="C26" s="462"/>
      <c r="D26" s="472"/>
      <c r="E26" s="101"/>
      <c r="F26" s="101"/>
      <c r="G26" s="101"/>
      <c r="H26" s="721"/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725"/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81"/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>+D30+D31</f>
        <v>0</v>
      </c>
      <c r="E29" s="762"/>
      <c r="F29" s="762"/>
      <c r="G29" s="762"/>
      <c r="H29" s="81">
        <f>+H30+H31</f>
        <v>0</v>
      </c>
      <c r="I29" s="434"/>
      <c r="J29" s="428"/>
      <c r="K29" s="428"/>
      <c r="L29" s="428"/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726"/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714"/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727"/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>+D34+D35+D36</f>
        <v>0</v>
      </c>
      <c r="E33" s="762"/>
      <c r="F33" s="762"/>
      <c r="G33" s="762"/>
      <c r="H33" s="81">
        <f>+H34+H35+H36</f>
        <v>0</v>
      </c>
      <c r="I33" s="434"/>
      <c r="J33" s="428"/>
      <c r="K33" s="428"/>
      <c r="L33" s="428"/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726"/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714"/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728"/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81"/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729"/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SUM(C40:C41)</f>
        <v>0</v>
      </c>
      <c r="D39" s="165">
        <f>SUM(D40:D41)</f>
        <v>0</v>
      </c>
      <c r="E39" s="765"/>
      <c r="F39" s="765"/>
      <c r="G39" s="765"/>
      <c r="H39" s="81">
        <f>SUM(H40:H41)</f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730"/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731"/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732"/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0</v>
      </c>
      <c r="D43" s="163">
        <f>+D11+D23+D28+D29+D33+D37+D39</f>
        <v>0</v>
      </c>
      <c r="E43" s="762"/>
      <c r="F43" s="762"/>
      <c r="G43" s="762"/>
      <c r="H43" s="81">
        <f>+H11+H23+H28+H29+H33+H37+H39</f>
        <v>0</v>
      </c>
      <c r="I43" s="434"/>
      <c r="J43" s="434"/>
      <c r="K43" s="434"/>
      <c r="L43" s="434"/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0</v>
      </c>
      <c r="D44" s="163">
        <f>SUM(D45:D48)</f>
        <v>0</v>
      </c>
      <c r="E44" s="762"/>
      <c r="F44" s="762"/>
      <c r="G44" s="762"/>
      <c r="H44" s="81">
        <f>SUM(H45:H48)</f>
        <v>0</v>
      </c>
      <c r="I44" s="434"/>
      <c r="J44" s="434"/>
      <c r="K44" s="434"/>
      <c r="L44" s="434"/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/>
      <c r="E45" s="766"/>
      <c r="F45" s="766"/>
      <c r="G45" s="766"/>
      <c r="H45" s="726"/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/>
      <c r="E46" s="107"/>
      <c r="F46" s="107"/>
      <c r="G46" s="107"/>
      <c r="H46" s="733"/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/>
      <c r="D47" s="454"/>
      <c r="E47" s="129"/>
      <c r="F47" s="129"/>
      <c r="G47" s="129"/>
      <c r="H47" s="714"/>
      <c r="I47" s="1522"/>
      <c r="J47" s="430"/>
      <c r="K47" s="430"/>
      <c r="L47" s="430"/>
    </row>
    <row r="48" spans="1:12" s="61" customFormat="1" ht="17.25" customHeight="1" thickBot="1" x14ac:dyDescent="0.25">
      <c r="A48" s="65" t="s">
        <v>177</v>
      </c>
      <c r="B48" s="69" t="s">
        <v>178</v>
      </c>
      <c r="C48" s="1416"/>
      <c r="D48" s="340"/>
      <c r="E48" s="767"/>
      <c r="F48" s="767"/>
      <c r="G48" s="767"/>
      <c r="H48" s="728"/>
      <c r="I48" s="1524"/>
      <c r="J48" s="432"/>
      <c r="K48" s="432"/>
      <c r="L48" s="432"/>
    </row>
    <row r="49" spans="1:12" s="739" customFormat="1" ht="12" thickBot="1" x14ac:dyDescent="0.2">
      <c r="A49" s="70" t="s">
        <v>21</v>
      </c>
      <c r="B49" s="736" t="s">
        <v>173</v>
      </c>
      <c r="C49" s="171">
        <f>+C43+C44</f>
        <v>0</v>
      </c>
      <c r="D49" s="170">
        <f>+D43+D44</f>
        <v>0</v>
      </c>
      <c r="E49" s="772"/>
      <c r="F49" s="772"/>
      <c r="G49" s="772"/>
      <c r="H49" s="737">
        <f>+H43+H44</f>
        <v>0</v>
      </c>
      <c r="I49" s="738"/>
      <c r="J49" s="738"/>
      <c r="K49" s="738"/>
      <c r="L49" s="738"/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>C8</f>
        <v>2024. évi eredeti előirányzat a
25/2023. (XII.14.) rendelet szerint</v>
      </c>
      <c r="D52" s="293" t="str">
        <f>D8</f>
        <v>Módosított előirányzat a …./2024.  (VI…..)  rendelet szerint</v>
      </c>
      <c r="E52" s="20" t="str">
        <f t="shared" ref="E52:L52" si="0">E8</f>
        <v>Módosított előirányzat a …./2024. (IX…..)  rendelet szerint</v>
      </c>
      <c r="F52" s="20" t="str">
        <f t="shared" si="0"/>
        <v>Módosított előirányzat a .../2024. (XII…...)  rendelet szerint</v>
      </c>
      <c r="G52" s="20" t="str">
        <f t="shared" si="0"/>
        <v>Módosított előirányzat a …../2024. (II…..)  rendelet szerint</v>
      </c>
      <c r="H52" s="39" t="str">
        <f t="shared" si="0"/>
        <v>Változás a 25/2023. (XII.14.) rendelethez képest</v>
      </c>
      <c r="I52" s="293" t="str">
        <f t="shared" si="0"/>
        <v>2024. évi teljesítés              2024.06.30-ig</v>
      </c>
      <c r="J52" s="20" t="str">
        <f t="shared" si="0"/>
        <v>2024. évi teljesítés              2024.09.30-ig</v>
      </c>
      <c r="K52" s="20" t="str">
        <f t="shared" si="0"/>
        <v>2024. évi teljesítés              2024.12.31-ig</v>
      </c>
      <c r="L52" s="20" t="str">
        <f t="shared" si="0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>
        <f>SUM(C54:C59)-C55</f>
        <v>0</v>
      </c>
      <c r="D53" s="163">
        <f>SUM(D54:D59)-D55</f>
        <v>0</v>
      </c>
      <c r="E53" s="762"/>
      <c r="F53" s="762"/>
      <c r="G53" s="762"/>
      <c r="H53" s="55">
        <f>SUM(H54:H59)-H55</f>
        <v>0</v>
      </c>
      <c r="I53" s="306"/>
      <c r="J53" s="55"/>
      <c r="K53" s="55"/>
      <c r="L53" s="55"/>
    </row>
    <row r="54" spans="1:12" x14ac:dyDescent="0.2">
      <c r="A54" s="1419" t="s">
        <v>90</v>
      </c>
      <c r="B54" s="16" t="s">
        <v>68</v>
      </c>
      <c r="C54" s="156"/>
      <c r="D54" s="329"/>
      <c r="E54" s="766"/>
      <c r="F54" s="766"/>
      <c r="G54" s="766"/>
      <c r="H54" s="40"/>
      <c r="I54" s="310"/>
      <c r="J54" s="40"/>
      <c r="K54" s="40"/>
      <c r="L54" s="40"/>
    </row>
    <row r="55" spans="1:12" x14ac:dyDescent="0.2">
      <c r="A55" s="1419" t="s">
        <v>304</v>
      </c>
      <c r="B55" s="466" t="s">
        <v>269</v>
      </c>
      <c r="C55" s="156"/>
      <c r="D55" s="329"/>
      <c r="E55" s="766"/>
      <c r="F55" s="766"/>
      <c r="G55" s="766"/>
      <c r="H55" s="40"/>
      <c r="I55" s="310"/>
      <c r="J55" s="40"/>
      <c r="K55" s="40"/>
      <c r="L55" s="40"/>
    </row>
    <row r="56" spans="1:12" x14ac:dyDescent="0.2">
      <c r="A56" s="1419" t="s">
        <v>91</v>
      </c>
      <c r="B56" s="461" t="s">
        <v>86</v>
      </c>
      <c r="C56" s="471"/>
      <c r="D56" s="454"/>
      <c r="E56" s="129"/>
      <c r="F56" s="129"/>
      <c r="G56" s="129"/>
      <c r="H56" s="455"/>
      <c r="I56" s="679"/>
      <c r="J56" s="41"/>
      <c r="K56" s="41"/>
      <c r="L56" s="41"/>
    </row>
    <row r="57" spans="1:12" x14ac:dyDescent="0.2">
      <c r="A57" s="1419" t="s">
        <v>92</v>
      </c>
      <c r="B57" s="461" t="s">
        <v>69</v>
      </c>
      <c r="C57" s="471"/>
      <c r="D57" s="454"/>
      <c r="E57" s="129"/>
      <c r="F57" s="129"/>
      <c r="G57" s="129"/>
      <c r="H57" s="455"/>
      <c r="I57" s="679"/>
      <c r="J57" s="41"/>
      <c r="K57" s="41"/>
      <c r="L57" s="41"/>
    </row>
    <row r="58" spans="1:12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455"/>
      <c r="I58" s="679"/>
      <c r="J58" s="41"/>
      <c r="K58" s="41"/>
      <c r="L58" s="41"/>
    </row>
    <row r="59" spans="1:12" x14ac:dyDescent="0.2">
      <c r="A59" s="1419" t="s">
        <v>146</v>
      </c>
      <c r="B59" s="461" t="s">
        <v>87</v>
      </c>
      <c r="C59" s="471">
        <f>SUM(C60:C61)</f>
        <v>0</v>
      </c>
      <c r="D59" s="454">
        <f>SUM(D60:D61)</f>
        <v>0</v>
      </c>
      <c r="E59" s="129"/>
      <c r="F59" s="129"/>
      <c r="G59" s="129"/>
      <c r="H59" s="455">
        <f>SUM(H60:H61)</f>
        <v>0</v>
      </c>
      <c r="I59" s="679"/>
      <c r="J59" s="41"/>
      <c r="K59" s="41"/>
      <c r="L59" s="41"/>
    </row>
    <row r="60" spans="1:12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455"/>
      <c r="I60" s="679"/>
      <c r="J60" s="41"/>
      <c r="K60" s="41"/>
      <c r="L60" s="41"/>
    </row>
    <row r="61" spans="1:12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68"/>
      <c r="I61" s="312"/>
      <c r="J61" s="68"/>
      <c r="K61" s="68"/>
      <c r="L61" s="68"/>
    </row>
    <row r="62" spans="1:12" ht="13.5" thickBot="1" x14ac:dyDescent="0.25">
      <c r="A62" s="62" t="s">
        <v>13</v>
      </c>
      <c r="B62" s="63" t="s">
        <v>538</v>
      </c>
      <c r="C62" s="103">
        <f>SUM(C63:C67)</f>
        <v>0</v>
      </c>
      <c r="D62" s="163">
        <f>SUM(D63:D67)</f>
        <v>0</v>
      </c>
      <c r="E62" s="762"/>
      <c r="F62" s="762"/>
      <c r="G62" s="762"/>
      <c r="H62" s="55">
        <f>SUM(H63:H67)</f>
        <v>0</v>
      </c>
      <c r="I62" s="306"/>
      <c r="J62" s="55"/>
      <c r="K62" s="55"/>
      <c r="L62" s="55"/>
    </row>
    <row r="63" spans="1:12" s="38" customFormat="1" x14ac:dyDescent="0.2">
      <c r="A63" s="1419" t="s">
        <v>93</v>
      </c>
      <c r="B63" s="16" t="s">
        <v>118</v>
      </c>
      <c r="C63" s="156"/>
      <c r="D63" s="329"/>
      <c r="E63" s="766"/>
      <c r="F63" s="766"/>
      <c r="G63" s="766"/>
      <c r="H63" s="40"/>
      <c r="I63" s="310"/>
      <c r="J63" s="40"/>
      <c r="K63" s="40"/>
      <c r="L63" s="40"/>
    </row>
    <row r="64" spans="1:12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40"/>
      <c r="I64" s="310"/>
      <c r="J64" s="40"/>
      <c r="K64" s="40"/>
      <c r="L64" s="40"/>
    </row>
    <row r="65" spans="1:12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455"/>
      <c r="I65" s="679"/>
      <c r="J65" s="41"/>
      <c r="K65" s="41"/>
      <c r="L65" s="41"/>
    </row>
    <row r="66" spans="1:12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455"/>
      <c r="I66" s="679"/>
      <c r="J66" s="41"/>
      <c r="K66" s="41"/>
      <c r="L66" s="41"/>
    </row>
    <row r="67" spans="1:12" x14ac:dyDescent="0.2">
      <c r="A67" s="1419" t="s">
        <v>95</v>
      </c>
      <c r="B67" s="16" t="s">
        <v>174</v>
      </c>
      <c r="C67" s="156">
        <f>SUM(C68:C69)</f>
        <v>0</v>
      </c>
      <c r="D67" s="454">
        <f>SUM(D68:D69)</f>
        <v>0</v>
      </c>
      <c r="E67" s="129"/>
      <c r="F67" s="129"/>
      <c r="G67" s="129"/>
      <c r="H67" s="455">
        <f>SUM(H68:H69)</f>
        <v>0</v>
      </c>
      <c r="I67" s="679"/>
      <c r="J67" s="41"/>
      <c r="K67" s="41"/>
      <c r="L67" s="41"/>
    </row>
    <row r="68" spans="1:12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455"/>
      <c r="I68" s="679"/>
      <c r="J68" s="41"/>
      <c r="K68" s="41"/>
      <c r="L68" s="41"/>
    </row>
    <row r="69" spans="1:12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455"/>
      <c r="I69" s="679"/>
      <c r="J69" s="41"/>
      <c r="K69" s="41"/>
      <c r="L69" s="41"/>
    </row>
    <row r="70" spans="1:12" ht="13.5" thickBot="1" x14ac:dyDescent="0.25">
      <c r="A70" s="62" t="s">
        <v>14</v>
      </c>
      <c r="B70" s="74" t="s">
        <v>175</v>
      </c>
      <c r="C70" s="171">
        <f>+C53+C62</f>
        <v>0</v>
      </c>
      <c r="D70" s="170">
        <f>+D53+D62</f>
        <v>0</v>
      </c>
      <c r="E70" s="772"/>
      <c r="F70" s="772"/>
      <c r="G70" s="772"/>
      <c r="H70" s="75">
        <f>+H53+H62</f>
        <v>0</v>
      </c>
      <c r="I70" s="307"/>
      <c r="J70" s="75"/>
      <c r="K70" s="75"/>
      <c r="L70" s="75"/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/>
      <c r="D72" s="828"/>
      <c r="E72" s="701"/>
      <c r="F72" s="701"/>
      <c r="G72" s="701"/>
      <c r="H72" s="303"/>
      <c r="I72" s="303"/>
      <c r="J72" s="303"/>
      <c r="K72" s="303"/>
      <c r="L72" s="303"/>
    </row>
    <row r="73" spans="1:12" x14ac:dyDescent="0.2">
      <c r="H73" s="280" t="s">
        <v>821</v>
      </c>
    </row>
  </sheetData>
  <sheetProtection formatCells="0"/>
  <mergeCells count="8">
    <mergeCell ref="A1:H1"/>
    <mergeCell ref="A10:H10"/>
    <mergeCell ref="A51:H5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39370078740157483" header="0.78740157480314965" footer="0.78740157480314965"/>
  <pageSetup paperSize="9" scale="72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3"/>
  <sheetViews>
    <sheetView topLeftCell="A10" zoomScaleNormal="100" zoomScaleSheetLayoutView="100" workbookViewId="0">
      <selection activeCell="Y32" sqref="Y31:Y32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878</v>
      </c>
      <c r="B1" s="1898"/>
      <c r="C1" s="1898"/>
      <c r="D1" s="1898"/>
      <c r="E1" s="1898"/>
      <c r="F1" s="1898"/>
      <c r="G1" s="1898"/>
      <c r="H1" s="1898"/>
    </row>
    <row r="2" spans="1:12" s="715" customFormat="1" ht="12" customHeight="1" x14ac:dyDescent="0.2">
      <c r="A2" s="1895" t="s">
        <v>843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528"/>
      <c r="D4" s="1528"/>
      <c r="E4" s="1528"/>
      <c r="F4" s="1528"/>
      <c r="G4" s="1528"/>
      <c r="H4" s="1528"/>
    </row>
    <row r="5" spans="1:12" s="45" customFormat="1" ht="36" x14ac:dyDescent="0.2">
      <c r="A5" s="43" t="s">
        <v>136</v>
      </c>
      <c r="B5" s="44" t="s">
        <v>385</v>
      </c>
      <c r="C5" s="1932" t="s">
        <v>181</v>
      </c>
      <c r="D5" s="1933"/>
      <c r="E5" s="1933"/>
      <c r="F5" s="1933"/>
      <c r="G5" s="1933"/>
      <c r="H5" s="1934" t="s">
        <v>181</v>
      </c>
      <c r="I5" s="439"/>
      <c r="J5" s="439"/>
      <c r="K5" s="1529"/>
      <c r="L5" s="1529"/>
    </row>
    <row r="6" spans="1:12" s="45" customFormat="1" ht="24.75" thickBot="1" x14ac:dyDescent="0.25">
      <c r="A6" s="46" t="s">
        <v>138</v>
      </c>
      <c r="B6" s="47" t="s">
        <v>400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530"/>
      <c r="L6" s="1530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7493000</v>
      </c>
      <c r="D11" s="163">
        <f t="shared" ref="D11:L11" si="0">SUM(D12:D22)</f>
        <v>7493000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719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 t="e">
        <f t="shared" si="0"/>
        <v>#DIV/0!</v>
      </c>
    </row>
    <row r="12" spans="1:12" s="30" customFormat="1" ht="12.2" customHeight="1" x14ac:dyDescent="0.2">
      <c r="A12" s="56" t="s">
        <v>90</v>
      </c>
      <c r="B12" s="57" t="s">
        <v>142</v>
      </c>
      <c r="C12" s="164">
        <f>'10.TMKK'!C12-'30._TMKK_önként'!C12</f>
        <v>0</v>
      </c>
      <c r="D12" s="337">
        <f>'10.TMKK'!D12-'30._TMKK_önként'!D12</f>
        <v>0</v>
      </c>
      <c r="E12" s="763">
        <f>'10.TMKK'!E12-'30._TMKK_önként'!E12</f>
        <v>0</v>
      </c>
      <c r="F12" s="763">
        <f>'10.TMKK'!F12-'30._TMKK_önként'!F12</f>
        <v>0</v>
      </c>
      <c r="G12" s="763">
        <f>'10.TMKK'!G12-'30._TMKK_önként'!G12</f>
        <v>0</v>
      </c>
      <c r="H12" s="720">
        <f t="shared" ref="H12:H48" si="1">+D12-C12</f>
        <v>0</v>
      </c>
      <c r="I12" s="1514">
        <f>'10.TMKK'!I12-'30._TMKK_önként'!I12</f>
        <v>0</v>
      </c>
      <c r="J12" s="421">
        <f>'10.TMKK'!J12-'30._TMKK_önként'!J12</f>
        <v>0</v>
      </c>
      <c r="K12" s="421">
        <f>'10.TMKK'!K12-'30._TMKK_önként'!K12</f>
        <v>0</v>
      </c>
      <c r="L12" s="421" t="e">
        <f>'10.TMKK'!L12-'30._TMKK_önként'!L12</f>
        <v>#DIV/0!</v>
      </c>
    </row>
    <row r="13" spans="1:12" s="30" customFormat="1" ht="12.2" customHeight="1" x14ac:dyDescent="0.2">
      <c r="A13" s="1419" t="s">
        <v>91</v>
      </c>
      <c r="B13" s="461" t="s">
        <v>143</v>
      </c>
      <c r="C13" s="462">
        <f>'10.TMKK'!C13-'30._TMKK_önként'!C13</f>
        <v>5900000</v>
      </c>
      <c r="D13" s="472">
        <f>'10.TMKK'!D13-'30._TMKK_önként'!D13</f>
        <v>5900000</v>
      </c>
      <c r="E13" s="101">
        <f>'10.TMKK'!E13-'30._TMKK_önként'!E13</f>
        <v>0</v>
      </c>
      <c r="F13" s="101">
        <f>'10.TMKK'!F13-'30._TMKK_önként'!F13</f>
        <v>0</v>
      </c>
      <c r="G13" s="101">
        <f>'10.TMKK'!G13-'30._TMKK_önként'!G13</f>
        <v>0</v>
      </c>
      <c r="H13" s="721">
        <f t="shared" si="1"/>
        <v>0</v>
      </c>
      <c r="I13" s="1515">
        <f>'10.TMKK'!I13-'30._TMKK_önként'!I13</f>
        <v>0</v>
      </c>
      <c r="J13" s="422">
        <f>'10.TMKK'!J13-'30._TMKK_önként'!J13</f>
        <v>0</v>
      </c>
      <c r="K13" s="422">
        <f>'10.TMKK'!K13-'30._TMKK_önként'!K13</f>
        <v>0</v>
      </c>
      <c r="L13" s="422">
        <f>'10.TMKK'!L13-'30._TMKK_önként'!L13</f>
        <v>0</v>
      </c>
    </row>
    <row r="14" spans="1:12" s="30" customFormat="1" ht="12.2" customHeight="1" x14ac:dyDescent="0.2">
      <c r="A14" s="1419" t="s">
        <v>92</v>
      </c>
      <c r="B14" s="461" t="s">
        <v>144</v>
      </c>
      <c r="C14" s="462">
        <f>'10.TMKK'!C14-'30._TMKK_önként'!C14</f>
        <v>0</v>
      </c>
      <c r="D14" s="472">
        <f>'10.TMKK'!D14-'30._TMKK_önként'!D14</f>
        <v>0</v>
      </c>
      <c r="E14" s="101">
        <f>'10.TMKK'!E14-'30._TMKK_önként'!E14</f>
        <v>0</v>
      </c>
      <c r="F14" s="101">
        <f>'10.TMKK'!F14-'30._TMKK_önként'!F14</f>
        <v>0</v>
      </c>
      <c r="G14" s="101">
        <f>'10.TMKK'!G14-'30._TMKK_önként'!G14</f>
        <v>0</v>
      </c>
      <c r="H14" s="721">
        <f t="shared" si="1"/>
        <v>0</v>
      </c>
      <c r="I14" s="1515">
        <f>'10.TMKK'!I14-'30._TMKK_önként'!I14</f>
        <v>0</v>
      </c>
      <c r="J14" s="422">
        <f>'10.TMKK'!J14-'30._TMKK_önként'!J14</f>
        <v>0</v>
      </c>
      <c r="K14" s="422">
        <f>'10.TMKK'!K14-'30._TMKK_önként'!K14</f>
        <v>0</v>
      </c>
      <c r="L14" s="422" t="e">
        <f>'10.TMKK'!L14-'30._TMKK_önként'!L14</f>
        <v>#DIV/0!</v>
      </c>
    </row>
    <row r="15" spans="1:12" s="30" customFormat="1" ht="12.2" customHeight="1" x14ac:dyDescent="0.2">
      <c r="A15" s="1419" t="s">
        <v>89</v>
      </c>
      <c r="B15" s="461" t="s">
        <v>145</v>
      </c>
      <c r="C15" s="462">
        <f>'10.TMKK'!C15-'30._TMKK_önként'!C15</f>
        <v>0</v>
      </c>
      <c r="D15" s="472">
        <f>'10.TMKK'!D15-'30._TMKK_önként'!D15</f>
        <v>0</v>
      </c>
      <c r="E15" s="101">
        <f>'10.TMKK'!E15-'30._TMKK_önként'!E15</f>
        <v>0</v>
      </c>
      <c r="F15" s="101">
        <f>'10.TMKK'!F15-'30._TMKK_önként'!F15</f>
        <v>0</v>
      </c>
      <c r="G15" s="101">
        <f>'10.TMKK'!G15-'30._TMKK_önként'!G15</f>
        <v>0</v>
      </c>
      <c r="H15" s="721">
        <f t="shared" si="1"/>
        <v>0</v>
      </c>
      <c r="I15" s="1515">
        <f>'10.TMKK'!I15-'30._TMKK_önként'!I15</f>
        <v>0</v>
      </c>
      <c r="J15" s="422">
        <f>'10.TMKK'!J15-'30._TMKK_önként'!J15</f>
        <v>0</v>
      </c>
      <c r="K15" s="422">
        <f>'10.TMKK'!K15-'30._TMKK_önként'!K15</f>
        <v>0</v>
      </c>
      <c r="L15" s="422" t="e">
        <f>'10.TMKK'!L15-'30._TMKK_önként'!L15</f>
        <v>#DIV/0!</v>
      </c>
    </row>
    <row r="16" spans="1:12" s="30" customFormat="1" ht="12.2" customHeight="1" x14ac:dyDescent="0.2">
      <c r="A16" s="1419" t="s">
        <v>146</v>
      </c>
      <c r="B16" s="461" t="s">
        <v>147</v>
      </c>
      <c r="C16" s="462">
        <f>'10.TMKK'!C16-'30._TMKK_önként'!C16</f>
        <v>0</v>
      </c>
      <c r="D16" s="472">
        <f>'10.TMKK'!D16-'30._TMKK_önként'!D16</f>
        <v>0</v>
      </c>
      <c r="E16" s="101">
        <f>'10.TMKK'!E16-'30._TMKK_önként'!E16</f>
        <v>0</v>
      </c>
      <c r="F16" s="101">
        <f>'10.TMKK'!F16-'30._TMKK_önként'!F16</f>
        <v>0</v>
      </c>
      <c r="G16" s="101">
        <f>'10.TMKK'!G16-'30._TMKK_önként'!G16</f>
        <v>0</v>
      </c>
      <c r="H16" s="721">
        <f t="shared" si="1"/>
        <v>0</v>
      </c>
      <c r="I16" s="1515">
        <f>'10.TMKK'!I16-'30._TMKK_önként'!I16</f>
        <v>0</v>
      </c>
      <c r="J16" s="422">
        <f>'10.TMKK'!J16-'30._TMKK_önként'!J16</f>
        <v>0</v>
      </c>
      <c r="K16" s="422">
        <f>'10.TMKK'!K16-'30._TMKK_önként'!K16</f>
        <v>0</v>
      </c>
      <c r="L16" s="422" t="e">
        <f>'10.TMKK'!L16-'30._TMKK_önként'!L16</f>
        <v>#DIV/0!</v>
      </c>
    </row>
    <row r="17" spans="1:12" s="30" customFormat="1" ht="12.2" customHeight="1" x14ac:dyDescent="0.2">
      <c r="A17" s="1419" t="s">
        <v>148</v>
      </c>
      <c r="B17" s="461" t="s">
        <v>149</v>
      </c>
      <c r="C17" s="462">
        <f>'10.TMKK'!C17-'30._TMKK_önként'!C17</f>
        <v>1593000</v>
      </c>
      <c r="D17" s="472">
        <f>'10.TMKK'!D17-'30._TMKK_önként'!D17</f>
        <v>1593000</v>
      </c>
      <c r="E17" s="101">
        <f>'10.TMKK'!E17-'30._TMKK_önként'!E17</f>
        <v>0</v>
      </c>
      <c r="F17" s="101">
        <f>'10.TMKK'!F17-'30._TMKK_önként'!F17</f>
        <v>0</v>
      </c>
      <c r="G17" s="101">
        <f>'10.TMKK'!G17-'30._TMKK_önként'!G17</f>
        <v>0</v>
      </c>
      <c r="H17" s="721">
        <f t="shared" si="1"/>
        <v>0</v>
      </c>
      <c r="I17" s="1515">
        <f>'10.TMKK'!I17-'30._TMKK_önként'!I17</f>
        <v>0</v>
      </c>
      <c r="J17" s="422">
        <f>'10.TMKK'!J17-'30._TMKK_önként'!J17</f>
        <v>0</v>
      </c>
      <c r="K17" s="422">
        <f>'10.TMKK'!K17-'30._TMKK_önként'!K17</f>
        <v>0</v>
      </c>
      <c r="L17" s="422">
        <f>'10.TMKK'!L17-'30._TMKK_önként'!L17</f>
        <v>0</v>
      </c>
    </row>
    <row r="18" spans="1:12" s="30" customFormat="1" ht="12.2" customHeight="1" x14ac:dyDescent="0.2">
      <c r="A18" s="1419" t="s">
        <v>150</v>
      </c>
      <c r="B18" s="59" t="s">
        <v>151</v>
      </c>
      <c r="C18" s="462">
        <f>'10.TMKK'!C18-'30._TMKK_önként'!C18</f>
        <v>0</v>
      </c>
      <c r="D18" s="472">
        <f>'10.TMKK'!D18-'30._TMKK_önként'!D18</f>
        <v>0</v>
      </c>
      <c r="E18" s="101">
        <f>'10.TMKK'!E18-'30._TMKK_önként'!E18</f>
        <v>0</v>
      </c>
      <c r="F18" s="101">
        <f>'10.TMKK'!F18-'30._TMKK_önként'!F18</f>
        <v>0</v>
      </c>
      <c r="G18" s="101">
        <f>'10.TMKK'!G18-'30._TMKK_önként'!G18</f>
        <v>0</v>
      </c>
      <c r="H18" s="721">
        <f t="shared" si="1"/>
        <v>0</v>
      </c>
      <c r="I18" s="1515">
        <f>'10.TMKK'!I18-'30._TMKK_önként'!I18</f>
        <v>0</v>
      </c>
      <c r="J18" s="422">
        <f>'10.TMKK'!J18-'30._TMKK_önként'!J18</f>
        <v>0</v>
      </c>
      <c r="K18" s="422">
        <f>'10.TMKK'!K18-'30._TMKK_önként'!K18</f>
        <v>0</v>
      </c>
      <c r="L18" s="422" t="e">
        <f>'10.TMKK'!L18-'30._TMKK_önként'!L18</f>
        <v>#DIV/0!</v>
      </c>
    </row>
    <row r="19" spans="1:12" s="30" customFormat="1" ht="12.2" customHeight="1" x14ac:dyDescent="0.2">
      <c r="A19" s="1419" t="s">
        <v>152</v>
      </c>
      <c r="B19" s="477" t="s">
        <v>301</v>
      </c>
      <c r="C19" s="151">
        <f>'10.TMKK'!C19-'30._TMKK_önként'!C19</f>
        <v>0</v>
      </c>
      <c r="D19" s="328">
        <f>'10.TMKK'!D19-'30._TMKK_önként'!D19</f>
        <v>0</v>
      </c>
      <c r="E19" s="106">
        <f>'10.TMKK'!E19-'30._TMKK_önként'!E19</f>
        <v>0</v>
      </c>
      <c r="F19" s="106">
        <f>'10.TMKK'!F19-'30._TMKK_önként'!F19</f>
        <v>0</v>
      </c>
      <c r="G19" s="106">
        <f>'10.TMKK'!G19-'30._TMKK_önként'!G19</f>
        <v>0</v>
      </c>
      <c r="H19" s="722">
        <f t="shared" si="1"/>
        <v>0</v>
      </c>
      <c r="I19" s="1516">
        <f>'10.TMKK'!I19-'30._TMKK_önként'!I19</f>
        <v>0</v>
      </c>
      <c r="J19" s="423">
        <f>'10.TMKK'!J19-'30._TMKK_önként'!J19</f>
        <v>0</v>
      </c>
      <c r="K19" s="423">
        <f>'10.TMKK'!K19-'30._TMKK_önként'!K19</f>
        <v>0</v>
      </c>
      <c r="L19" s="423" t="e">
        <f>'10.TMKK'!L19-'30._TMKK_önként'!L19</f>
        <v>#DIV/0!</v>
      </c>
    </row>
    <row r="20" spans="1:12" s="61" customFormat="1" ht="12.2" customHeight="1" x14ac:dyDescent="0.2">
      <c r="A20" s="1419" t="s">
        <v>153</v>
      </c>
      <c r="B20" s="461" t="s">
        <v>154</v>
      </c>
      <c r="C20" s="462">
        <f>'10.TMKK'!C20-'30._TMKK_önként'!C20</f>
        <v>0</v>
      </c>
      <c r="D20" s="472">
        <f>'10.TMKK'!D20-'30._TMKK_önként'!D20</f>
        <v>0</v>
      </c>
      <c r="E20" s="101">
        <f>'10.TMKK'!E20-'30._TMKK_önként'!E20</f>
        <v>0</v>
      </c>
      <c r="F20" s="101">
        <f>'10.TMKK'!F20-'30._TMKK_önként'!F20</f>
        <v>0</v>
      </c>
      <c r="G20" s="101">
        <f>'10.TMKK'!G20-'30._TMKK_önként'!G20</f>
        <v>0</v>
      </c>
      <c r="H20" s="721">
        <f t="shared" si="1"/>
        <v>0</v>
      </c>
      <c r="I20" s="1515">
        <f>'10.TMKK'!I20-'30._TMKK_önként'!I20</f>
        <v>0</v>
      </c>
      <c r="J20" s="422">
        <f>'10.TMKK'!J20-'30._TMKK_önként'!J20</f>
        <v>0</v>
      </c>
      <c r="K20" s="422">
        <f>'10.TMKK'!K20-'30._TMKK_önként'!K20</f>
        <v>0</v>
      </c>
      <c r="L20" s="422" t="e">
        <f>'10.TMKK'!L20-'30._TMKK_önként'!L20</f>
        <v>#DIV/0!</v>
      </c>
    </row>
    <row r="21" spans="1:12" s="61" customFormat="1" ht="12.2" customHeight="1" x14ac:dyDescent="0.2">
      <c r="A21" s="1419" t="s">
        <v>155</v>
      </c>
      <c r="B21" s="477" t="s">
        <v>274</v>
      </c>
      <c r="C21" s="464">
        <f>'10.TMKK'!C21-'30._TMKK_önként'!C21</f>
        <v>0</v>
      </c>
      <c r="D21" s="473">
        <f>'10.TMKK'!D21-'30._TMKK_önként'!D21</f>
        <v>0</v>
      </c>
      <c r="E21" s="101">
        <f>'10.TMKK'!E21-'30._TMKK_önként'!E21</f>
        <v>0</v>
      </c>
      <c r="F21" s="101">
        <f>'10.TMKK'!F21-'30._TMKK_önként'!F21</f>
        <v>0</v>
      </c>
      <c r="G21" s="462">
        <f>'10.TMKK'!G21-'30._TMKK_önként'!G21</f>
        <v>0</v>
      </c>
      <c r="H21" s="723">
        <f t="shared" si="1"/>
        <v>0</v>
      </c>
      <c r="I21" s="1517">
        <f>'10.TMKK'!I21-'30._TMKK_önként'!I21</f>
        <v>0</v>
      </c>
      <c r="J21" s="424">
        <f>'10.TMKK'!J21-'30._TMKK_önként'!J21</f>
        <v>0</v>
      </c>
      <c r="K21" s="424">
        <f>'10.TMKK'!K21-'30._TMKK_önként'!K21</f>
        <v>0</v>
      </c>
      <c r="L21" s="424" t="e">
        <f>'10.TMKK'!L21-'30._TMKK_önként'!L21</f>
        <v>#DIV/0!</v>
      </c>
    </row>
    <row r="22" spans="1:12" s="61" customFormat="1" ht="12.2" customHeight="1" thickBot="1" x14ac:dyDescent="0.25">
      <c r="A22" s="1419" t="s">
        <v>275</v>
      </c>
      <c r="B22" s="59" t="s">
        <v>156</v>
      </c>
      <c r="C22" s="464">
        <f>'10.TMKK'!C22-'30._TMKK_önként'!C22</f>
        <v>0</v>
      </c>
      <c r="D22" s="473">
        <f>'10.TMKK'!D22-'30._TMKK_önként'!D22</f>
        <v>0</v>
      </c>
      <c r="E22" s="106">
        <f>'10.TMKK'!E22-'30._TMKK_önként'!E22</f>
        <v>0</v>
      </c>
      <c r="F22" s="106">
        <f>'10.TMKK'!F22-'30._TMKK_önként'!F22</f>
        <v>0</v>
      </c>
      <c r="G22" s="106">
        <f>'10.TMKK'!G22-'30._TMKK_önként'!G22</f>
        <v>0</v>
      </c>
      <c r="H22" s="724">
        <f t="shared" si="1"/>
        <v>0</v>
      </c>
      <c r="I22" s="1518">
        <f>'10.TMKK'!I22-'30._TMKK_önként'!I22</f>
        <v>0</v>
      </c>
      <c r="J22" s="425">
        <f>'10.TMKK'!J22-'30._TMKK_önként'!J22</f>
        <v>0</v>
      </c>
      <c r="K22" s="425">
        <f>'10.TMKK'!K22-'30._TMKK_önként'!K22</f>
        <v>0</v>
      </c>
      <c r="L22" s="425" t="e">
        <f>'10.TMKK'!L22-'30._TMKK_önként'!L22</f>
        <v>#DIV/0!</v>
      </c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L23" si="2">SUM(D24:D26)</f>
        <v>0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55">
        <f t="shared" si="1"/>
        <v>0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 t="e">
        <f t="shared" si="2"/>
        <v>#DIV/0!</v>
      </c>
    </row>
    <row r="24" spans="1:12" s="61" customFormat="1" ht="12.2" customHeight="1" x14ac:dyDescent="0.2">
      <c r="A24" s="1419" t="s">
        <v>93</v>
      </c>
      <c r="B24" s="16" t="s">
        <v>158</v>
      </c>
      <c r="C24" s="462">
        <f>'10.TMKK'!C24-'30._TMKK_önként'!C24</f>
        <v>0</v>
      </c>
      <c r="D24" s="472">
        <f>'10.TMKK'!D24-'30._TMKK_önként'!D24</f>
        <v>0</v>
      </c>
      <c r="E24" s="764">
        <f>'10.TMKK'!E24-'30._TMKK_önként'!E24</f>
        <v>0</v>
      </c>
      <c r="F24" s="764">
        <f>'10.TMKK'!F24-'30._TMKK_önként'!F24</f>
        <v>0</v>
      </c>
      <c r="G24" s="764">
        <f>'10.TMKK'!G24-'30._TMKK_önként'!G24</f>
        <v>0</v>
      </c>
      <c r="H24" s="82">
        <f t="shared" si="1"/>
        <v>0</v>
      </c>
      <c r="I24" s="1519">
        <f>'10.TMKK'!I24-'30._TMKK_önként'!I24</f>
        <v>0</v>
      </c>
      <c r="J24" s="426">
        <f>'10.TMKK'!J24-'30._TMKK_önként'!J24</f>
        <v>0</v>
      </c>
      <c r="K24" s="426">
        <f>'10.TMKK'!K24-'30._TMKK_önként'!K24</f>
        <v>0</v>
      </c>
      <c r="L24" s="426" t="e">
        <f>'10.TMKK'!L24-'30._TMKK_önként'!L24</f>
        <v>#DIV/0!</v>
      </c>
    </row>
    <row r="25" spans="1:12" s="61" customFormat="1" ht="12.2" customHeight="1" x14ac:dyDescent="0.2">
      <c r="A25" s="1419" t="s">
        <v>94</v>
      </c>
      <c r="B25" s="461" t="s">
        <v>159</v>
      </c>
      <c r="C25" s="462">
        <f>'10.TMKK'!C25-'30._TMKK_önként'!C25</f>
        <v>0</v>
      </c>
      <c r="D25" s="472">
        <f>'10.TMKK'!D25-'30._TMKK_önként'!D25</f>
        <v>0</v>
      </c>
      <c r="E25" s="101">
        <f>'10.TMKK'!E25-'30._TMKK_önként'!E25</f>
        <v>0</v>
      </c>
      <c r="F25" s="101">
        <f>'10.TMKK'!F25-'30._TMKK_önként'!F25</f>
        <v>0</v>
      </c>
      <c r="G25" s="101">
        <f>'10.TMKK'!G25-'30._TMKK_önként'!G25</f>
        <v>0</v>
      </c>
      <c r="H25" s="721">
        <f t="shared" si="1"/>
        <v>0</v>
      </c>
      <c r="I25" s="1515">
        <f>'10.TMKK'!I25-'30._TMKK_önként'!I25</f>
        <v>0</v>
      </c>
      <c r="J25" s="422">
        <f>'10.TMKK'!J25-'30._TMKK_önként'!J25</f>
        <v>0</v>
      </c>
      <c r="K25" s="422">
        <f>'10.TMKK'!K25-'30._TMKK_önként'!K25</f>
        <v>0</v>
      </c>
      <c r="L25" s="422" t="e">
        <f>'10.TMKK'!L25-'30._TMKK_önként'!L25</f>
        <v>#DIV/0!</v>
      </c>
    </row>
    <row r="26" spans="1:12" s="61" customFormat="1" ht="12.2" customHeight="1" x14ac:dyDescent="0.2">
      <c r="A26" s="1419" t="s">
        <v>95</v>
      </c>
      <c r="B26" s="461" t="s">
        <v>160</v>
      </c>
      <c r="C26" s="462">
        <f>'10.TMKK'!C26-'30._TMKK_önként'!C26</f>
        <v>0</v>
      </c>
      <c r="D26" s="472">
        <f>'10.TMKK'!D26-'30._TMKK_önként'!D26</f>
        <v>0</v>
      </c>
      <c r="E26" s="101">
        <f>'10.TMKK'!E26-'30._TMKK_önként'!E26</f>
        <v>0</v>
      </c>
      <c r="F26" s="101">
        <f>'10.TMKK'!F26-'30._TMKK_önként'!F26</f>
        <v>0</v>
      </c>
      <c r="G26" s="101">
        <f>'10.TMKK'!G26-'30._TMKK_önként'!G26</f>
        <v>0</v>
      </c>
      <c r="H26" s="721">
        <f t="shared" si="1"/>
        <v>0</v>
      </c>
      <c r="I26" s="1515">
        <f>'10.TMKK'!I26-'30._TMKK_önként'!I26</f>
        <v>0</v>
      </c>
      <c r="J26" s="422">
        <f>'10.TMKK'!J26-'30._TMKK_önként'!J26</f>
        <v>0</v>
      </c>
      <c r="K26" s="422">
        <f>'10.TMKK'!K26-'30._TMKK_önként'!K26</f>
        <v>0</v>
      </c>
      <c r="L26" s="422" t="e">
        <f>'10.TMKK'!L26-'30._TMKK_önként'!L26</f>
        <v>#DIV/0!</v>
      </c>
    </row>
    <row r="27" spans="1:12" s="61" customFormat="1" ht="12.2" customHeight="1" thickBot="1" x14ac:dyDescent="0.25">
      <c r="A27" s="1419" t="s">
        <v>316</v>
      </c>
      <c r="B27" s="466" t="s">
        <v>232</v>
      </c>
      <c r="C27" s="462">
        <f>'10.TMKK'!C27-'30._TMKK_önként'!C27</f>
        <v>0</v>
      </c>
      <c r="D27" s="472">
        <f>'10.TMKK'!D27-'30._TMKK_önként'!D27</f>
        <v>0</v>
      </c>
      <c r="E27" s="101">
        <f>'10.TMKK'!E27-'30._TMKK_önként'!E27</f>
        <v>0</v>
      </c>
      <c r="F27" s="101">
        <f>'10.TMKK'!F27-'30._TMKK_önként'!F27</f>
        <v>0</v>
      </c>
      <c r="G27" s="101">
        <f>'10.TMKK'!G27-'30._TMKK_önként'!G27</f>
        <v>0</v>
      </c>
      <c r="H27" s="725">
        <f t="shared" si="1"/>
        <v>0</v>
      </c>
      <c r="I27" s="1520">
        <f>'10.TMKK'!I27-'30._TMKK_önként'!I27</f>
        <v>0</v>
      </c>
      <c r="J27" s="427">
        <f>'10.TMKK'!J27-'30._TMKK_önként'!J27</f>
        <v>0</v>
      </c>
      <c r="K27" s="427">
        <f>'10.TMKK'!K27-'30._TMKK_önként'!K27</f>
        <v>0</v>
      </c>
      <c r="L27" s="427" t="e">
        <f>'10.TMKK'!L27-'30._TMKK_önként'!L27</f>
        <v>#DIV/0!</v>
      </c>
    </row>
    <row r="28" spans="1:12" s="61" customFormat="1" ht="12.2" customHeight="1" thickBot="1" x14ac:dyDescent="0.25">
      <c r="A28" s="62" t="s">
        <v>14</v>
      </c>
      <c r="B28" s="63" t="s">
        <v>83</v>
      </c>
      <c r="C28" s="166">
        <f>'10.TMKK'!C28-'30._TMKK_önként'!C28</f>
        <v>0</v>
      </c>
      <c r="D28" s="165">
        <f>'10.TMKK'!D28-'30._TMKK_önként'!D28</f>
        <v>0</v>
      </c>
      <c r="E28" s="765">
        <f>'10.TMKK'!E28-'30._TMKK_önként'!E28</f>
        <v>0</v>
      </c>
      <c r="F28" s="765">
        <f>'10.TMKK'!F28-'30._TMKK_önként'!F28</f>
        <v>0</v>
      </c>
      <c r="G28" s="765">
        <f>'10.TMKK'!G28-'30._TMKK_önként'!G28</f>
        <v>0</v>
      </c>
      <c r="H28" s="81">
        <f t="shared" si="1"/>
        <v>0</v>
      </c>
      <c r="I28" s="434">
        <f>'10.TMKK'!I28-'30._TMKK_önként'!I28</f>
        <v>0</v>
      </c>
      <c r="J28" s="428">
        <f>'10.TMKK'!J28-'30._TMKK_önként'!J28</f>
        <v>0</v>
      </c>
      <c r="K28" s="428">
        <f>'10.TMKK'!K28-'30._TMKK_önként'!K28</f>
        <v>0</v>
      </c>
      <c r="L28" s="428" t="e">
        <f>'10.TMKK'!L28-'30._TMKK_önként'!L28</f>
        <v>#DIV/0!</v>
      </c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L29" si="3">+D30+D31</f>
        <v>0</v>
      </c>
      <c r="E29" s="762">
        <f t="shared" si="3"/>
        <v>0</v>
      </c>
      <c r="F29" s="762">
        <f t="shared" si="3"/>
        <v>0</v>
      </c>
      <c r="G29" s="762">
        <f t="shared" si="3"/>
        <v>0</v>
      </c>
      <c r="H29" s="81">
        <f t="shared" si="1"/>
        <v>0</v>
      </c>
      <c r="I29" s="434">
        <f t="shared" si="3"/>
        <v>0</v>
      </c>
      <c r="J29" s="428">
        <f t="shared" si="3"/>
        <v>0</v>
      </c>
      <c r="K29" s="428">
        <f t="shared" si="3"/>
        <v>0</v>
      </c>
      <c r="L29" s="428" t="e">
        <f t="shared" si="3"/>
        <v>#DIV/0!</v>
      </c>
    </row>
    <row r="30" spans="1:12" s="61" customFormat="1" ht="12.2" customHeight="1" x14ac:dyDescent="0.2">
      <c r="A30" s="65" t="s">
        <v>99</v>
      </c>
      <c r="B30" s="66" t="s">
        <v>159</v>
      </c>
      <c r="C30" s="156">
        <f>'10.TMKK'!C30-'30._TMKK_önként'!C30</f>
        <v>0</v>
      </c>
      <c r="D30" s="329">
        <f>'10.TMKK'!D30-'30._TMKK_önként'!D30</f>
        <v>0</v>
      </c>
      <c r="E30" s="766">
        <f>'10.TMKK'!E30-'30._TMKK_önként'!E30</f>
        <v>0</v>
      </c>
      <c r="F30" s="766">
        <f>'10.TMKK'!F30-'30._TMKK_önként'!F30</f>
        <v>0</v>
      </c>
      <c r="G30" s="766">
        <f>'10.TMKK'!G30-'30._TMKK_önként'!G30</f>
        <v>0</v>
      </c>
      <c r="H30" s="726">
        <f t="shared" si="1"/>
        <v>0</v>
      </c>
      <c r="I30" s="1521">
        <f>'10.TMKK'!I30-'30._TMKK_önként'!I30</f>
        <v>0</v>
      </c>
      <c r="J30" s="429">
        <f>'10.TMKK'!J30-'30._TMKK_önként'!J30</f>
        <v>0</v>
      </c>
      <c r="K30" s="429">
        <f>'10.TMKK'!K30-'30._TMKK_önként'!K30</f>
        <v>0</v>
      </c>
      <c r="L30" s="429" t="e">
        <f>'10.TMKK'!L30-'30._TMKK_önként'!L30</f>
        <v>#DIV/0!</v>
      </c>
    </row>
    <row r="31" spans="1:12" s="61" customFormat="1" ht="12.2" customHeight="1" x14ac:dyDescent="0.2">
      <c r="A31" s="65" t="s">
        <v>100</v>
      </c>
      <c r="B31" s="467" t="s">
        <v>162</v>
      </c>
      <c r="C31" s="148">
        <f>'10.TMKK'!C31-'30._TMKK_önként'!C31</f>
        <v>0</v>
      </c>
      <c r="D31" s="338">
        <f>'10.TMKK'!D31-'30._TMKK_önként'!D31</f>
        <v>0</v>
      </c>
      <c r="E31" s="129">
        <f>'10.TMKK'!E31-'30._TMKK_önként'!E31</f>
        <v>0</v>
      </c>
      <c r="F31" s="129">
        <f>'10.TMKK'!F31-'30._TMKK_önként'!F31</f>
        <v>0</v>
      </c>
      <c r="G31" s="471">
        <f>'10.TMKK'!G31-'30._TMKK_önként'!G31</f>
        <v>0</v>
      </c>
      <c r="H31" s="714">
        <f t="shared" si="1"/>
        <v>0</v>
      </c>
      <c r="I31" s="1522">
        <f>'10.TMKK'!I31-'30._TMKK_önként'!I31</f>
        <v>0</v>
      </c>
      <c r="J31" s="430">
        <f>'10.TMKK'!J31-'30._TMKK_önként'!J31</f>
        <v>0</v>
      </c>
      <c r="K31" s="430">
        <f>'10.TMKK'!K31-'30._TMKK_önként'!K31</f>
        <v>0</v>
      </c>
      <c r="L31" s="430" t="e">
        <f>'10.TMKK'!L31-'30._TMKK_önként'!L31</f>
        <v>#DIV/0!</v>
      </c>
    </row>
    <row r="32" spans="1:12" s="61" customFormat="1" ht="12.2" customHeight="1" thickBot="1" x14ac:dyDescent="0.25">
      <c r="A32" s="1419" t="s">
        <v>280</v>
      </c>
      <c r="B32" s="123" t="s">
        <v>164</v>
      </c>
      <c r="C32" s="109">
        <f>'10.TMKK'!C32-'30._TMKK_önként'!C32</f>
        <v>0</v>
      </c>
      <c r="D32" s="330">
        <f>'10.TMKK'!D32-'30._TMKK_önként'!D32</f>
        <v>0</v>
      </c>
      <c r="E32" s="767">
        <f>'10.TMKK'!E32-'30._TMKK_önként'!E32</f>
        <v>0</v>
      </c>
      <c r="F32" s="767">
        <f>'10.TMKK'!F32-'30._TMKK_önként'!F32</f>
        <v>0</v>
      </c>
      <c r="G32" s="767">
        <f>'10.TMKK'!G32-'30._TMKK_önként'!G32</f>
        <v>0</v>
      </c>
      <c r="H32" s="727">
        <f t="shared" si="1"/>
        <v>0</v>
      </c>
      <c r="I32" s="1523">
        <f>'10.TMKK'!I32-'30._TMKK_önként'!I32</f>
        <v>0</v>
      </c>
      <c r="J32" s="431">
        <f>'10.TMKK'!J32-'30._TMKK_önként'!J32</f>
        <v>0</v>
      </c>
      <c r="K32" s="431">
        <f>'10.TMKK'!K32-'30._TMKK_önként'!K32</f>
        <v>0</v>
      </c>
      <c r="L32" s="431" t="e">
        <f>'10.TMKK'!L32-'30._TMKK_önként'!L32</f>
        <v>#DIV/0!</v>
      </c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L33" si="4">+D34+D35+D36</f>
        <v>0</v>
      </c>
      <c r="E33" s="762">
        <f t="shared" si="4"/>
        <v>0</v>
      </c>
      <c r="F33" s="762">
        <f t="shared" si="4"/>
        <v>0</v>
      </c>
      <c r="G33" s="762">
        <f t="shared" si="4"/>
        <v>0</v>
      </c>
      <c r="H33" s="81">
        <f t="shared" si="1"/>
        <v>0</v>
      </c>
      <c r="I33" s="434">
        <f t="shared" si="4"/>
        <v>0</v>
      </c>
      <c r="J33" s="428">
        <f t="shared" si="4"/>
        <v>0</v>
      </c>
      <c r="K33" s="428">
        <f t="shared" si="4"/>
        <v>0</v>
      </c>
      <c r="L33" s="428" t="e">
        <f t="shared" si="4"/>
        <v>#DIV/0!</v>
      </c>
    </row>
    <row r="34" spans="1:12" s="61" customFormat="1" ht="12.2" customHeight="1" x14ac:dyDescent="0.2">
      <c r="A34" s="65" t="s">
        <v>88</v>
      </c>
      <c r="B34" s="66" t="s">
        <v>166</v>
      </c>
      <c r="C34" s="156">
        <f>'10.TMKK'!C34-'30._TMKK_önként'!C34</f>
        <v>0</v>
      </c>
      <c r="D34" s="329">
        <f>'10.TMKK'!D34-'30._TMKK_önként'!D34</f>
        <v>0</v>
      </c>
      <c r="E34" s="766">
        <f>'10.TMKK'!E34-'30._TMKK_önként'!E34</f>
        <v>0</v>
      </c>
      <c r="F34" s="766">
        <f>'10.TMKK'!F34-'30._TMKK_önként'!F34</f>
        <v>0</v>
      </c>
      <c r="G34" s="766">
        <f>'10.TMKK'!G34-'30._TMKK_önként'!G34</f>
        <v>0</v>
      </c>
      <c r="H34" s="726">
        <f t="shared" si="1"/>
        <v>0</v>
      </c>
      <c r="I34" s="1521">
        <f>'10.TMKK'!I34-'30._TMKK_önként'!I34</f>
        <v>0</v>
      </c>
      <c r="J34" s="429">
        <f>'10.TMKK'!J34-'30._TMKK_önként'!J34</f>
        <v>0</v>
      </c>
      <c r="K34" s="429">
        <f>'10.TMKK'!K34-'30._TMKK_önként'!K34</f>
        <v>0</v>
      </c>
      <c r="L34" s="429" t="e">
        <f>'10.TMKK'!L34-'30._TMKK_önként'!L34</f>
        <v>#DIV/0!</v>
      </c>
    </row>
    <row r="35" spans="1:12" s="61" customFormat="1" ht="12.2" customHeight="1" x14ac:dyDescent="0.2">
      <c r="A35" s="65" t="s">
        <v>101</v>
      </c>
      <c r="B35" s="467" t="s">
        <v>167</v>
      </c>
      <c r="C35" s="148">
        <f>'10.TMKK'!C35-'30._TMKK_önként'!C35</f>
        <v>0</v>
      </c>
      <c r="D35" s="338">
        <f>'10.TMKK'!D35-'30._TMKK_önként'!D35</f>
        <v>0</v>
      </c>
      <c r="E35" s="129">
        <f>'10.TMKK'!E35-'30._TMKK_önként'!E35</f>
        <v>0</v>
      </c>
      <c r="F35" s="129">
        <f>'10.TMKK'!F35-'30._TMKK_önként'!F35</f>
        <v>0</v>
      </c>
      <c r="G35" s="471">
        <f>'10.TMKK'!G35-'30._TMKK_önként'!G35</f>
        <v>0</v>
      </c>
      <c r="H35" s="714">
        <f t="shared" si="1"/>
        <v>0</v>
      </c>
      <c r="I35" s="1522">
        <f>'10.TMKK'!I35-'30._TMKK_önként'!I35</f>
        <v>0</v>
      </c>
      <c r="J35" s="430">
        <f>'10.TMKK'!J35-'30._TMKK_önként'!J35</f>
        <v>0</v>
      </c>
      <c r="K35" s="430">
        <f>'10.TMKK'!K35-'30._TMKK_önként'!K35</f>
        <v>0</v>
      </c>
      <c r="L35" s="430" t="e">
        <f>'10.TMKK'!L35-'30._TMKK_önként'!L35</f>
        <v>#DIV/0!</v>
      </c>
    </row>
    <row r="36" spans="1:12" s="61" customFormat="1" ht="12.2" customHeight="1" thickBot="1" x14ac:dyDescent="0.25">
      <c r="A36" s="1419" t="s">
        <v>102</v>
      </c>
      <c r="B36" s="69" t="s">
        <v>168</v>
      </c>
      <c r="C36" s="109">
        <f>'10.TMKK'!C36-'30._TMKK_önként'!C36</f>
        <v>0</v>
      </c>
      <c r="D36" s="330">
        <f>'10.TMKK'!D36-'30._TMKK_önként'!D36</f>
        <v>0</v>
      </c>
      <c r="E36" s="767">
        <f>'10.TMKK'!E36-'30._TMKK_önként'!E36</f>
        <v>0</v>
      </c>
      <c r="F36" s="767">
        <f>'10.TMKK'!F36-'30._TMKK_önként'!F36</f>
        <v>0</v>
      </c>
      <c r="G36" s="767">
        <f>'10.TMKK'!G36-'30._TMKK_önként'!G36</f>
        <v>0</v>
      </c>
      <c r="H36" s="728">
        <f t="shared" si="1"/>
        <v>0</v>
      </c>
      <c r="I36" s="1524">
        <f>'10.TMKK'!I36-'30._TMKK_önként'!I36</f>
        <v>0</v>
      </c>
      <c r="J36" s="432">
        <f>'10.TMKK'!J36-'30._TMKK_önként'!J36</f>
        <v>0</v>
      </c>
      <c r="K36" s="432">
        <f>'10.TMKK'!K36-'30._TMKK_önként'!K36</f>
        <v>0</v>
      </c>
      <c r="L36" s="432" t="e">
        <f>'10.TMKK'!L36-'30._TMKK_önként'!L36</f>
        <v>#DIV/0!</v>
      </c>
    </row>
    <row r="37" spans="1:12" s="30" customFormat="1" ht="12.2" customHeight="1" thickBot="1" x14ac:dyDescent="0.25">
      <c r="A37" s="62" t="s">
        <v>17</v>
      </c>
      <c r="B37" s="63" t="s">
        <v>169</v>
      </c>
      <c r="C37" s="166">
        <f>'10.TMKK'!C37-'30._TMKK_önként'!C37</f>
        <v>0</v>
      </c>
      <c r="D37" s="165">
        <f>'10.TMKK'!D37-'30._TMKK_önként'!D37</f>
        <v>0</v>
      </c>
      <c r="E37" s="765">
        <f>'10.TMKK'!E37-'30._TMKK_önként'!E37</f>
        <v>0</v>
      </c>
      <c r="F37" s="765">
        <f>'10.TMKK'!F37-'30._TMKK_önként'!F37</f>
        <v>0</v>
      </c>
      <c r="G37" s="765">
        <f>'10.TMKK'!G37-'30._TMKK_önként'!G37</f>
        <v>0</v>
      </c>
      <c r="H37" s="81">
        <f t="shared" si="1"/>
        <v>0</v>
      </c>
      <c r="I37" s="434">
        <f>'10.TMKK'!I37-'30._TMKK_önként'!I37</f>
        <v>0</v>
      </c>
      <c r="J37" s="428">
        <f>'10.TMKK'!J37-'30._TMKK_önként'!J37</f>
        <v>0</v>
      </c>
      <c r="K37" s="428">
        <f>'10.TMKK'!K37-'30._TMKK_önként'!K37</f>
        <v>0</v>
      </c>
      <c r="L37" s="428" t="e">
        <f>'10.TMKK'!L37-'30._TMKK_önként'!L37</f>
        <v>#DIV/0!</v>
      </c>
    </row>
    <row r="38" spans="1:12" s="30" customFormat="1" ht="12.2" customHeight="1" thickBot="1" x14ac:dyDescent="0.25">
      <c r="A38" s="1420" t="s">
        <v>103</v>
      </c>
      <c r="B38" s="468" t="s">
        <v>164</v>
      </c>
      <c r="C38" s="166">
        <f>'10.TMKK'!C38-'30._TMKK_önként'!C38</f>
        <v>0</v>
      </c>
      <c r="D38" s="165">
        <f>'10.TMKK'!D38-'30._TMKK_önként'!D38</f>
        <v>0</v>
      </c>
      <c r="E38" s="768">
        <f>'10.TMKK'!E38-'30._TMKK_önként'!E38</f>
        <v>0</v>
      </c>
      <c r="F38" s="768">
        <f>'10.TMKK'!F38-'30._TMKK_önként'!F38</f>
        <v>0</v>
      </c>
      <c r="G38" s="768">
        <f>'10.TMKK'!G38-'30._TMKK_önként'!G38</f>
        <v>0</v>
      </c>
      <c r="H38" s="729">
        <f t="shared" si="1"/>
        <v>0</v>
      </c>
      <c r="I38" s="433">
        <f>'10.TMKK'!I38-'30._TMKK_önként'!I38</f>
        <v>0</v>
      </c>
      <c r="J38" s="433">
        <f>'10.TMKK'!J38-'30._TMKK_önként'!J38</f>
        <v>0</v>
      </c>
      <c r="K38" s="433">
        <f>'10.TMKK'!K38-'30._TMKK_önként'!K38</f>
        <v>0</v>
      </c>
      <c r="L38" s="433" t="e">
        <f>'10.TMKK'!L38-'30._TMKK_önként'!L38</f>
        <v>#DIV/0!</v>
      </c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'10.TMKK'!C39-'30._TMKK_önként'!C39</f>
        <v>0</v>
      </c>
      <c r="D39" s="165">
        <f>'10.TMKK'!D39-'30._TMKK_önként'!D39</f>
        <v>0</v>
      </c>
      <c r="E39" s="765">
        <f>'10.TMKK'!E39-'30._TMKK_önként'!E39</f>
        <v>0</v>
      </c>
      <c r="F39" s="765">
        <f>'10.TMKK'!F39-'30._TMKK_önként'!F39</f>
        <v>0</v>
      </c>
      <c r="G39" s="765">
        <f>'10.TMKK'!G39-'30._TMKK_önként'!G39</f>
        <v>0</v>
      </c>
      <c r="H39" s="81">
        <f t="shared" si="1"/>
        <v>0</v>
      </c>
      <c r="I39" s="434">
        <f>'10.TMKK'!I39-'30._TMKK_önként'!I39</f>
        <v>0</v>
      </c>
      <c r="J39" s="434">
        <f>'10.TMKK'!J39-'30._TMKK_önként'!J39</f>
        <v>0</v>
      </c>
      <c r="K39" s="434">
        <f>'10.TMKK'!K39-'30._TMKK_önként'!K39</f>
        <v>0</v>
      </c>
      <c r="L39" s="434" t="e">
        <f>'10.TMKK'!L39-'30._TMKK_önként'!L39</f>
        <v>#DIV/0!</v>
      </c>
    </row>
    <row r="40" spans="1:12" s="30" customFormat="1" ht="12.2" customHeight="1" x14ac:dyDescent="0.2">
      <c r="A40" s="11" t="s">
        <v>106</v>
      </c>
      <c r="B40" s="115" t="s">
        <v>211</v>
      </c>
      <c r="C40" s="167">
        <f>'10.TMKK'!C40-'30._TMKK_önként'!C40</f>
        <v>0</v>
      </c>
      <c r="D40" s="339">
        <f>'10.TMKK'!D40-'30._TMKK_önként'!D40</f>
        <v>0</v>
      </c>
      <c r="E40" s="769">
        <f>'10.TMKK'!E40-'30._TMKK_önként'!E40</f>
        <v>0</v>
      </c>
      <c r="F40" s="769">
        <f>'10.TMKK'!F40-'30._TMKK_önként'!F40</f>
        <v>0</v>
      </c>
      <c r="G40" s="769">
        <f>'10.TMKK'!G40-'30._TMKK_önként'!G40</f>
        <v>0</v>
      </c>
      <c r="H40" s="730">
        <f t="shared" si="1"/>
        <v>0</v>
      </c>
      <c r="I40" s="1525">
        <f>'10.TMKK'!I40-'30._TMKK_önként'!I40</f>
        <v>0</v>
      </c>
      <c r="J40" s="435">
        <f>'10.TMKK'!J40-'30._TMKK_önként'!J40</f>
        <v>0</v>
      </c>
      <c r="K40" s="435">
        <f>'10.TMKK'!K40-'30._TMKK_önként'!K40</f>
        <v>0</v>
      </c>
      <c r="L40" s="435" t="e">
        <f>'10.TMKK'!L40-'30._TMKK_önként'!L40</f>
        <v>#DIV/0!</v>
      </c>
    </row>
    <row r="41" spans="1:12" s="30" customFormat="1" ht="12.2" customHeight="1" x14ac:dyDescent="0.2">
      <c r="A41" s="1355" t="s">
        <v>107</v>
      </c>
      <c r="B41" s="478" t="s">
        <v>212</v>
      </c>
      <c r="C41" s="469">
        <f>'10.TMKK'!C41-'30._TMKK_önként'!C41</f>
        <v>0</v>
      </c>
      <c r="D41" s="474">
        <f>'10.TMKK'!D41-'30._TMKK_önként'!D41</f>
        <v>0</v>
      </c>
      <c r="E41" s="783">
        <f>'10.TMKK'!E41-'30._TMKK_önként'!E41</f>
        <v>0</v>
      </c>
      <c r="F41" s="770">
        <f>'10.TMKK'!F41-'30._TMKK_önként'!F41</f>
        <v>0</v>
      </c>
      <c r="G41" s="770">
        <f>'10.TMKK'!G41-'30._TMKK_önként'!G41</f>
        <v>0</v>
      </c>
      <c r="H41" s="731">
        <f t="shared" si="1"/>
        <v>0</v>
      </c>
      <c r="I41" s="1526">
        <f>'10.TMKK'!I41-'30._TMKK_önként'!I41</f>
        <v>0</v>
      </c>
      <c r="J41" s="436">
        <f>'10.TMKK'!J41-'30._TMKK_önként'!J41</f>
        <v>0</v>
      </c>
      <c r="K41" s="436">
        <f>'10.TMKK'!K41-'30._TMKK_önként'!K41</f>
        <v>0</v>
      </c>
      <c r="L41" s="436" t="e">
        <f>'10.TMKK'!L41-'30._TMKK_önként'!L41</f>
        <v>#DIV/0!</v>
      </c>
    </row>
    <row r="42" spans="1:12" s="30" customFormat="1" ht="12.2" customHeight="1" thickBot="1" x14ac:dyDescent="0.25">
      <c r="A42" s="1355" t="s">
        <v>322</v>
      </c>
      <c r="B42" s="124" t="s">
        <v>164</v>
      </c>
      <c r="C42" s="169">
        <f>'10.TMKK'!C42-'30._TMKK_önként'!C42</f>
        <v>0</v>
      </c>
      <c r="D42" s="168">
        <f>'10.TMKK'!D42-'30._TMKK_önként'!D42</f>
        <v>0</v>
      </c>
      <c r="E42" s="771">
        <f>'10.TMKK'!E42-'30._TMKK_önként'!E42</f>
        <v>0</v>
      </c>
      <c r="F42" s="771">
        <f>'10.TMKK'!F42-'30._TMKK_önként'!F42</f>
        <v>0</v>
      </c>
      <c r="G42" s="771">
        <f>'10.TMKK'!G42-'30._TMKK_önként'!G42</f>
        <v>0</v>
      </c>
      <c r="H42" s="732">
        <f t="shared" si="1"/>
        <v>0</v>
      </c>
      <c r="I42" s="437">
        <f>'10.TMKK'!I42-'30._TMKK_önként'!I42</f>
        <v>0</v>
      </c>
      <c r="J42" s="437">
        <f>'10.TMKK'!J42-'30._TMKK_önként'!J42</f>
        <v>0</v>
      </c>
      <c r="K42" s="437">
        <f>'10.TMKK'!K42-'30._TMKK_önként'!K42</f>
        <v>0</v>
      </c>
      <c r="L42" s="437" t="e">
        <f>'10.TMKK'!L42-'30._TMKK_önként'!L42</f>
        <v>#DIV/0!</v>
      </c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7493000</v>
      </c>
      <c r="D43" s="163">
        <f t="shared" ref="D43:L43" si="5">+D11+D23+D28+D29+D33+D37+D39</f>
        <v>7493000</v>
      </c>
      <c r="E43" s="762">
        <f t="shared" si="5"/>
        <v>0</v>
      </c>
      <c r="F43" s="762">
        <f t="shared" si="5"/>
        <v>0</v>
      </c>
      <c r="G43" s="762">
        <f t="shared" si="5"/>
        <v>0</v>
      </c>
      <c r="H43" s="81">
        <f t="shared" si="1"/>
        <v>0</v>
      </c>
      <c r="I43" s="434">
        <f t="shared" si="5"/>
        <v>0</v>
      </c>
      <c r="J43" s="434">
        <f t="shared" si="5"/>
        <v>0</v>
      </c>
      <c r="K43" s="434">
        <f t="shared" si="5"/>
        <v>0</v>
      </c>
      <c r="L43" s="434" t="e">
        <f t="shared" si="5"/>
        <v>#DIV/0!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234455718</v>
      </c>
      <c r="D44" s="163">
        <f t="shared" ref="D44:L44" si="6">SUM(D45:D48)</f>
        <v>295283303</v>
      </c>
      <c r="E44" s="762">
        <f t="shared" si="6"/>
        <v>0</v>
      </c>
      <c r="F44" s="762">
        <f t="shared" si="6"/>
        <v>0</v>
      </c>
      <c r="G44" s="762">
        <f t="shared" si="6"/>
        <v>0</v>
      </c>
      <c r="H44" s="81">
        <f t="shared" si="1"/>
        <v>60827585</v>
      </c>
      <c r="I44" s="434">
        <f t="shared" si="6"/>
        <v>0</v>
      </c>
      <c r="J44" s="434">
        <f t="shared" si="6"/>
        <v>0</v>
      </c>
      <c r="K44" s="434">
        <f t="shared" si="6"/>
        <v>0</v>
      </c>
      <c r="L44" s="434" t="e">
        <f t="shared" si="6"/>
        <v>#DIV/0!</v>
      </c>
    </row>
    <row r="45" spans="1:12" s="30" customFormat="1" ht="12.2" customHeight="1" x14ac:dyDescent="0.2">
      <c r="A45" s="65" t="s">
        <v>170</v>
      </c>
      <c r="B45" s="66" t="s">
        <v>130</v>
      </c>
      <c r="C45" s="156">
        <f>'10.TMKK'!C45-'30._TMKK_önként'!C45</f>
        <v>0</v>
      </c>
      <c r="D45" s="329">
        <f>'10.TMKK'!D45-'30._TMKK_önként'!D45</f>
        <v>12247475</v>
      </c>
      <c r="E45" s="766">
        <f>'10.TMKK'!E45-'30._TMKK_önként'!E45</f>
        <v>0</v>
      </c>
      <c r="F45" s="766">
        <f>'10.TMKK'!F45-'30._TMKK_önként'!F45</f>
        <v>0</v>
      </c>
      <c r="G45" s="766">
        <f>'10.TMKK'!G45-'30._TMKK_önként'!G45</f>
        <v>0</v>
      </c>
      <c r="H45" s="726">
        <f t="shared" si="1"/>
        <v>12247475</v>
      </c>
      <c r="I45" s="1521">
        <f>'10.TMKK'!I45-'30._TMKK_önként'!I45</f>
        <v>0</v>
      </c>
      <c r="J45" s="429">
        <f>'10.TMKK'!J45-'30._TMKK_önként'!J45</f>
        <v>0</v>
      </c>
      <c r="K45" s="429">
        <f>'10.TMKK'!K45-'30._TMKK_önként'!K45</f>
        <v>0</v>
      </c>
      <c r="L45" s="429">
        <f>'10.TMKK'!L45-'30._TMKK_önként'!L45</f>
        <v>0</v>
      </c>
    </row>
    <row r="46" spans="1:12" s="30" customFormat="1" ht="12.2" customHeight="1" x14ac:dyDescent="0.2">
      <c r="A46" s="78" t="s">
        <v>171</v>
      </c>
      <c r="B46" s="66" t="s">
        <v>185</v>
      </c>
      <c r="C46" s="148">
        <f>'10.TMKK'!C46-'30._TMKK_önként'!C46</f>
        <v>0</v>
      </c>
      <c r="D46" s="338">
        <f>'10.TMKK'!D46-'30._TMKK_önként'!D46</f>
        <v>0</v>
      </c>
      <c r="E46" s="107">
        <f>'10.TMKK'!E46-'30._TMKK_önként'!E46</f>
        <v>0</v>
      </c>
      <c r="F46" s="107">
        <f>'10.TMKK'!F46-'30._TMKK_önként'!F46</f>
        <v>0</v>
      </c>
      <c r="G46" s="107">
        <f>'10.TMKK'!G46-'30._TMKK_önként'!G46</f>
        <v>0</v>
      </c>
      <c r="H46" s="733">
        <f t="shared" si="1"/>
        <v>0</v>
      </c>
      <c r="I46" s="1527">
        <f>'10.TMKK'!I46-'30._TMKK_önként'!I46</f>
        <v>0</v>
      </c>
      <c r="J46" s="438">
        <f>'10.TMKK'!J46-'30._TMKK_önként'!J46</f>
        <v>0</v>
      </c>
      <c r="K46" s="438">
        <f>'10.TMKK'!K46-'30._TMKK_önként'!K46</f>
        <v>0</v>
      </c>
      <c r="L46" s="438" t="e">
        <f>'10.TMKK'!L46-'30._TMKK_önként'!L46</f>
        <v>#DIV/0!</v>
      </c>
    </row>
    <row r="47" spans="1:12" s="30" customFormat="1" ht="13.5" customHeight="1" x14ac:dyDescent="0.2">
      <c r="A47" s="1419" t="s">
        <v>172</v>
      </c>
      <c r="B47" s="467" t="s">
        <v>176</v>
      </c>
      <c r="C47" s="471">
        <f>'10.TMKK'!C47-'30._TMKK_önként'!C47</f>
        <v>231055718</v>
      </c>
      <c r="D47" s="454">
        <f>'10.TMKK'!D47-'30._TMKK_önként'!D47</f>
        <v>275827828</v>
      </c>
      <c r="E47" s="129">
        <f>'10.TMKK'!E47-'30._TMKK_önként'!E47</f>
        <v>0</v>
      </c>
      <c r="F47" s="129">
        <f>'10.TMKK'!F47-'30._TMKK_önként'!F47</f>
        <v>0</v>
      </c>
      <c r="G47" s="129">
        <f>'10.TMKK'!G47-'30._TMKK_önként'!G47</f>
        <v>0</v>
      </c>
      <c r="H47" s="714">
        <f t="shared" si="1"/>
        <v>44772110</v>
      </c>
      <c r="I47" s="1522">
        <f>'10.TMKK'!I47-'30._TMKK_önként'!I47</f>
        <v>0</v>
      </c>
      <c r="J47" s="430">
        <f>'10.TMKK'!J47-'30._TMKK_önként'!J47</f>
        <v>0</v>
      </c>
      <c r="K47" s="430">
        <f>'10.TMKK'!K47-'30._TMKK_önként'!K47</f>
        <v>0</v>
      </c>
      <c r="L47" s="430">
        <f>'10.TMKK'!L47-'30._TMKK_önként'!L47</f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'10.TMKK'!C48-'30._TMKK_önként'!C48</f>
        <v>3400000</v>
      </c>
      <c r="D48" s="340">
        <f>'10.TMKK'!D48-'30._TMKK_önként'!D48</f>
        <v>7208000</v>
      </c>
      <c r="E48" s="767">
        <f>'10.TMKK'!E48-'30._TMKK_önként'!E48</f>
        <v>0</v>
      </c>
      <c r="F48" s="767">
        <f>'10.TMKK'!F48-'30._TMKK_önként'!F48</f>
        <v>0</v>
      </c>
      <c r="G48" s="767">
        <f>'10.TMKK'!G48-'30._TMKK_önként'!G48</f>
        <v>0</v>
      </c>
      <c r="H48" s="728">
        <f t="shared" si="1"/>
        <v>3808000</v>
      </c>
      <c r="I48" s="1524">
        <f>'10.TMKK'!I48-'30._TMKK_önként'!I48</f>
        <v>0</v>
      </c>
      <c r="J48" s="432">
        <f>'10.TMKK'!J48-'30._TMKK_önként'!J48</f>
        <v>0</v>
      </c>
      <c r="K48" s="432">
        <f>'10.TMKK'!K48-'30._TMKK_önként'!K48</f>
        <v>0</v>
      </c>
      <c r="L48" s="432">
        <f>'10.TMKK'!L48-'30._TMKK_önként'!L48</f>
        <v>0</v>
      </c>
    </row>
    <row r="49" spans="1:12" s="739" customFormat="1" ht="12" thickBot="1" x14ac:dyDescent="0.2">
      <c r="A49" s="70" t="s">
        <v>21</v>
      </c>
      <c r="B49" s="736" t="s">
        <v>173</v>
      </c>
      <c r="C49" s="171">
        <f>+C43+C44</f>
        <v>241948718</v>
      </c>
      <c r="D49" s="170">
        <f t="shared" ref="D49:L49" si="7">+D43+D44</f>
        <v>302776303</v>
      </c>
      <c r="E49" s="772">
        <f t="shared" si="7"/>
        <v>0</v>
      </c>
      <c r="F49" s="772">
        <f t="shared" si="7"/>
        <v>0</v>
      </c>
      <c r="G49" s="772">
        <f t="shared" si="7"/>
        <v>0</v>
      </c>
      <c r="H49" s="737">
        <f>+D49-C49</f>
        <v>60827585</v>
      </c>
      <c r="I49" s="738">
        <f t="shared" si="7"/>
        <v>0</v>
      </c>
      <c r="J49" s="738">
        <f t="shared" si="7"/>
        <v>0</v>
      </c>
      <c r="K49" s="738">
        <f t="shared" si="7"/>
        <v>0</v>
      </c>
      <c r="L49" s="738" t="e">
        <f t="shared" si="7"/>
        <v>#DIV/0!</v>
      </c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/>
      <c r="B51" s="2037"/>
      <c r="C51" s="2037" t="s">
        <v>360</v>
      </c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>C8</f>
        <v>2024. évi eredeti előirányzat a
25/2023. (XII.14.) rendelet szerint</v>
      </c>
      <c r="D52" s="20" t="str">
        <f t="shared" ref="D52:H52" si="8">D8</f>
        <v>Módosított előirányzat a …./2024.  (VI…..)  rendelet szerint</v>
      </c>
      <c r="E52" s="20" t="str">
        <f t="shared" si="8"/>
        <v>Módosított előirányzat a …./2024. (IX…..)  rendelet szerint</v>
      </c>
      <c r="F52" s="20" t="str">
        <f t="shared" si="8"/>
        <v>Módosított előirányzat a .../2024. (XII…...)  rendelet szerint</v>
      </c>
      <c r="G52" s="20" t="str">
        <f t="shared" si="8"/>
        <v>Módosított előirányzat a …../2024. (II…..)  rendelet szerint</v>
      </c>
      <c r="H52" s="39" t="str">
        <f t="shared" si="8"/>
        <v>Változás a 25/2023. (XII.14.) rendelethez képest</v>
      </c>
      <c r="I52" s="293">
        <f t="shared" ref="I52:L52" si="9">SUM(I53:I58)-I54</f>
        <v>0</v>
      </c>
      <c r="J52" s="20">
        <f t="shared" si="9"/>
        <v>0</v>
      </c>
      <c r="K52" s="20">
        <f t="shared" si="9"/>
        <v>0</v>
      </c>
      <c r="L52" s="20" t="e">
        <f t="shared" si="9"/>
        <v>#DIV/0!</v>
      </c>
    </row>
    <row r="53" spans="1:12" s="38" customFormat="1" ht="13.5" thickBot="1" x14ac:dyDescent="0.25">
      <c r="A53" s="62" t="s">
        <v>12</v>
      </c>
      <c r="B53" s="63" t="s">
        <v>537</v>
      </c>
      <c r="C53" s="103">
        <f>SUM(C54:C59)-C55</f>
        <v>238548718</v>
      </c>
      <c r="D53" s="163">
        <f>SUM(D54:D59)-D55</f>
        <v>295568303</v>
      </c>
      <c r="E53" s="762">
        <f>'10.TMKK'!E55-'30._TMKK_önként'!E54</f>
        <v>0</v>
      </c>
      <c r="F53" s="762">
        <f>'10.TMKK'!F55-'30._TMKK_önként'!F54</f>
        <v>0</v>
      </c>
      <c r="G53" s="762">
        <f>'10.TMKK'!G55-'30._TMKK_önként'!G54</f>
        <v>0</v>
      </c>
      <c r="H53" s="55">
        <f t="shared" ref="H53:H72" si="10">+D53-C53</f>
        <v>57019585</v>
      </c>
      <c r="I53" s="306">
        <f>'10.TMKK'!I55-'30._TMKK_önként'!I54</f>
        <v>0</v>
      </c>
      <c r="J53" s="55">
        <f>'10.TMKK'!J55-'30._TMKK_önként'!J54</f>
        <v>0</v>
      </c>
      <c r="K53" s="55">
        <f>'10.TMKK'!K55-'30._TMKK_önként'!K54</f>
        <v>0</v>
      </c>
      <c r="L53" s="55">
        <f>'10.TMKK'!L55-'30._TMKK_önként'!L54</f>
        <v>0</v>
      </c>
    </row>
    <row r="54" spans="1:12" x14ac:dyDescent="0.2">
      <c r="A54" s="1419" t="s">
        <v>90</v>
      </c>
      <c r="B54" s="16" t="s">
        <v>68</v>
      </c>
      <c r="C54" s="156">
        <f>'10.TMKK'!C55-'30._TMKK_önként'!C54</f>
        <v>163224375</v>
      </c>
      <c r="D54" s="329">
        <f>'10.TMKK'!D55-'30._TMKK_önként'!D54</f>
        <v>168349375</v>
      </c>
      <c r="E54" s="766">
        <f>'10.TMKK'!E56-'30._TMKK_önként'!E55</f>
        <v>0</v>
      </c>
      <c r="F54" s="766">
        <f>'10.TMKK'!F56-'30._TMKK_önként'!F55</f>
        <v>0</v>
      </c>
      <c r="G54" s="766">
        <f>'10.TMKK'!G56-'30._TMKK_önként'!G55</f>
        <v>0</v>
      </c>
      <c r="H54" s="40">
        <f t="shared" si="10"/>
        <v>5125000</v>
      </c>
      <c r="I54" s="310">
        <f>'10.TMKK'!I56-'30._TMKK_önként'!I55</f>
        <v>0</v>
      </c>
      <c r="J54" s="40">
        <f>'10.TMKK'!J56-'30._TMKK_önként'!J55</f>
        <v>0</v>
      </c>
      <c r="K54" s="40">
        <f>'10.TMKK'!K56-'30._TMKK_önként'!K55</f>
        <v>0</v>
      </c>
      <c r="L54" s="40" t="e">
        <f>'10.TMKK'!L56-'30._TMKK_önként'!L55</f>
        <v>#DIV/0!</v>
      </c>
    </row>
    <row r="55" spans="1:12" x14ac:dyDescent="0.2">
      <c r="A55" s="1419" t="s">
        <v>304</v>
      </c>
      <c r="B55" s="466" t="s">
        <v>269</v>
      </c>
      <c r="C55" s="156">
        <f>'10.TMKK'!C56-'30._TMKK_önként'!C55</f>
        <v>0</v>
      </c>
      <c r="D55" s="329">
        <f>'10.TMKK'!D56-'30._TMKK_önként'!D55</f>
        <v>0</v>
      </c>
      <c r="E55" s="766">
        <f>'10.TMKK'!E57-'30._TMKK_önként'!E56</f>
        <v>0</v>
      </c>
      <c r="F55" s="766">
        <f>'10.TMKK'!F57-'30._TMKK_önként'!F56</f>
        <v>0</v>
      </c>
      <c r="G55" s="766">
        <f>'10.TMKK'!G57-'30._TMKK_önként'!G56</f>
        <v>0</v>
      </c>
      <c r="H55" s="40">
        <f t="shared" si="10"/>
        <v>0</v>
      </c>
      <c r="I55" s="310">
        <f>'10.TMKK'!I57-'30._TMKK_önként'!I56</f>
        <v>0</v>
      </c>
      <c r="J55" s="40">
        <f>'10.TMKK'!J57-'30._TMKK_önként'!J56</f>
        <v>0</v>
      </c>
      <c r="K55" s="40">
        <f>'10.TMKK'!K57-'30._TMKK_önként'!K56</f>
        <v>0</v>
      </c>
      <c r="L55" s="40">
        <f>'10.TMKK'!L57-'30._TMKK_önként'!L56</f>
        <v>0</v>
      </c>
    </row>
    <row r="56" spans="1:12" x14ac:dyDescent="0.2">
      <c r="A56" s="1419" t="s">
        <v>91</v>
      </c>
      <c r="B56" s="461" t="s">
        <v>86</v>
      </c>
      <c r="C56" s="471">
        <f>'10.TMKK'!C57-'30._TMKK_önként'!C56</f>
        <v>23592865</v>
      </c>
      <c r="D56" s="454">
        <f>'10.TMKK'!D57-'30._TMKK_önként'!D56</f>
        <v>25031165</v>
      </c>
      <c r="E56" s="129">
        <f>'10.TMKK'!E58-'30._TMKK_önként'!E57</f>
        <v>0</v>
      </c>
      <c r="F56" s="129">
        <f>'10.TMKK'!F58-'30._TMKK_önként'!F57</f>
        <v>0</v>
      </c>
      <c r="G56" s="129">
        <f>'10.TMKK'!G58-'30._TMKK_önként'!G57</f>
        <v>0</v>
      </c>
      <c r="H56" s="455">
        <f t="shared" si="10"/>
        <v>1438300</v>
      </c>
      <c r="I56" s="679">
        <f>'10.TMKK'!I58-'30._TMKK_önként'!I57</f>
        <v>0</v>
      </c>
      <c r="J56" s="41">
        <f>'10.TMKK'!J58-'30._TMKK_önként'!J57</f>
        <v>0</v>
      </c>
      <c r="K56" s="41">
        <f>'10.TMKK'!K58-'30._TMKK_önként'!K57</f>
        <v>0</v>
      </c>
      <c r="L56" s="41">
        <f>'10.TMKK'!L58-'30._TMKK_önként'!L57</f>
        <v>0</v>
      </c>
    </row>
    <row r="57" spans="1:12" x14ac:dyDescent="0.2">
      <c r="A57" s="1419" t="s">
        <v>92</v>
      </c>
      <c r="B57" s="461" t="s">
        <v>69</v>
      </c>
      <c r="C57" s="471">
        <f>'10.TMKK'!C58-'30._TMKK_önként'!C57</f>
        <v>51731478</v>
      </c>
      <c r="D57" s="454">
        <f>'10.TMKK'!D58-'30._TMKK_önként'!D57</f>
        <v>102187763</v>
      </c>
      <c r="E57" s="129">
        <f>'10.TMKK'!E59-'30._TMKK_önként'!E58</f>
        <v>0</v>
      </c>
      <c r="F57" s="129">
        <f>'10.TMKK'!F59-'30._TMKK_önként'!F58</f>
        <v>0</v>
      </c>
      <c r="G57" s="129">
        <f>'10.TMKK'!G59-'30._TMKK_önként'!G58</f>
        <v>0</v>
      </c>
      <c r="H57" s="455">
        <f t="shared" si="10"/>
        <v>50456285</v>
      </c>
      <c r="I57" s="679">
        <f>'10.TMKK'!I59-'30._TMKK_önként'!I58</f>
        <v>0</v>
      </c>
      <c r="J57" s="41">
        <f>'10.TMKK'!J59-'30._TMKK_önként'!J58</f>
        <v>0</v>
      </c>
      <c r="K57" s="41">
        <f>'10.TMKK'!K59-'30._TMKK_önként'!K58</f>
        <v>0</v>
      </c>
      <c r="L57" s="41" t="e">
        <f>'10.TMKK'!L59-'30._TMKK_önként'!L58</f>
        <v>#DIV/0!</v>
      </c>
    </row>
    <row r="58" spans="1:12" x14ac:dyDescent="0.2">
      <c r="A58" s="1419" t="s">
        <v>89</v>
      </c>
      <c r="B58" s="461" t="s">
        <v>80</v>
      </c>
      <c r="C58" s="471">
        <f>'10.TMKK'!C59-'30._TMKK_önként'!C58</f>
        <v>0</v>
      </c>
      <c r="D58" s="454">
        <f>'10.TMKK'!D59-'30._TMKK_önként'!D58</f>
        <v>0</v>
      </c>
      <c r="E58" s="129">
        <f>'10.TMKK'!E60-'30._TMKK_önként'!E59</f>
        <v>0</v>
      </c>
      <c r="F58" s="129">
        <f>'10.TMKK'!F60-'30._TMKK_önként'!F59</f>
        <v>0</v>
      </c>
      <c r="G58" s="129">
        <f>'10.TMKK'!G60-'30._TMKK_önként'!G59</f>
        <v>0</v>
      </c>
      <c r="H58" s="455">
        <f t="shared" si="10"/>
        <v>0</v>
      </c>
      <c r="I58" s="679">
        <f>'10.TMKK'!I60-'30._TMKK_önként'!I59</f>
        <v>0</v>
      </c>
      <c r="J58" s="41">
        <f>'10.TMKK'!J60-'30._TMKK_önként'!J59</f>
        <v>0</v>
      </c>
      <c r="K58" s="41">
        <f>'10.TMKK'!K60-'30._TMKK_önként'!K59</f>
        <v>0</v>
      </c>
      <c r="L58" s="41" t="e">
        <f>'10.TMKK'!L60-'30._TMKK_önként'!L59</f>
        <v>#DIV/0!</v>
      </c>
    </row>
    <row r="59" spans="1:12" x14ac:dyDescent="0.2">
      <c r="A59" s="1419" t="s">
        <v>146</v>
      </c>
      <c r="B59" s="461" t="s">
        <v>87</v>
      </c>
      <c r="C59" s="471">
        <f>'10.TMKK'!C60-'30._TMKK_önként'!C59</f>
        <v>0</v>
      </c>
      <c r="D59" s="454">
        <f>'10.TMKK'!D60-'30._TMKK_önként'!D59</f>
        <v>0</v>
      </c>
      <c r="E59" s="129">
        <f>'10.TMKK'!E61-'30._TMKK_önként'!E60</f>
        <v>0</v>
      </c>
      <c r="F59" s="129">
        <f>'10.TMKK'!F61-'30._TMKK_önként'!F60</f>
        <v>0</v>
      </c>
      <c r="G59" s="129">
        <f>'10.TMKK'!G61-'30._TMKK_önként'!G60</f>
        <v>0</v>
      </c>
      <c r="H59" s="455">
        <f t="shared" si="10"/>
        <v>0</v>
      </c>
      <c r="I59" s="679">
        <f>'10.TMKK'!I61-'30._TMKK_önként'!I60</f>
        <v>0</v>
      </c>
      <c r="J59" s="41">
        <f>'10.TMKK'!J61-'30._TMKK_önként'!J60</f>
        <v>0</v>
      </c>
      <c r="K59" s="41">
        <f>'10.TMKK'!K61-'30._TMKK_önként'!K60</f>
        <v>0</v>
      </c>
      <c r="L59" s="41" t="e">
        <f>'10.TMKK'!L61-'30._TMKK_önként'!L60</f>
        <v>#DIV/0!</v>
      </c>
    </row>
    <row r="60" spans="1:12" x14ac:dyDescent="0.2">
      <c r="A60" s="1419" t="s">
        <v>305</v>
      </c>
      <c r="B60" s="702" t="s">
        <v>234</v>
      </c>
      <c r="C60" s="471">
        <f>'10.TMKK'!C61-'30._TMKK_önként'!C60</f>
        <v>0</v>
      </c>
      <c r="D60" s="454">
        <f>'10.TMKK'!D61-'30._TMKK_önként'!D60</f>
        <v>0</v>
      </c>
      <c r="E60" s="129">
        <f>'10.TMKK'!E62-'30._TMKK_önként'!E61</f>
        <v>0</v>
      </c>
      <c r="F60" s="129">
        <f>'10.TMKK'!F62-'30._TMKK_önként'!F61</f>
        <v>0</v>
      </c>
      <c r="G60" s="129">
        <f>'10.TMKK'!G62-'30._TMKK_önként'!G61</f>
        <v>0</v>
      </c>
      <c r="H60" s="455">
        <f t="shared" si="10"/>
        <v>0</v>
      </c>
      <c r="I60" s="679">
        <f>'10.TMKK'!I62-'30._TMKK_önként'!I61</f>
        <v>0</v>
      </c>
      <c r="J60" s="41">
        <f>'10.TMKK'!J62-'30._TMKK_önként'!J61</f>
        <v>0</v>
      </c>
      <c r="K60" s="41">
        <f>'10.TMKK'!K62-'30._TMKK_önként'!K61</f>
        <v>0</v>
      </c>
      <c r="L60" s="41" t="e">
        <f>'10.TMKK'!L62-'30._TMKK_önként'!L61</f>
        <v>#DIV/0!</v>
      </c>
    </row>
    <row r="61" spans="1:12" ht="13.5" thickBot="1" x14ac:dyDescent="0.25">
      <c r="A61" s="91" t="s">
        <v>306</v>
      </c>
      <c r="B61" s="92" t="s">
        <v>233</v>
      </c>
      <c r="C61" s="109">
        <f>'10.TMKK'!C62-'30._TMKK_önként'!C61</f>
        <v>0</v>
      </c>
      <c r="D61" s="330">
        <f>'10.TMKK'!D62-'30._TMKK_önként'!D61</f>
        <v>0</v>
      </c>
      <c r="E61" s="773">
        <f t="shared" ref="E61:L61" si="11">SUM(E62:E66)</f>
        <v>0</v>
      </c>
      <c r="F61" s="773">
        <f t="shared" si="11"/>
        <v>0</v>
      </c>
      <c r="G61" s="773">
        <f t="shared" si="11"/>
        <v>0</v>
      </c>
      <c r="H61" s="68">
        <f t="shared" si="10"/>
        <v>0</v>
      </c>
      <c r="I61" s="312">
        <f t="shared" si="11"/>
        <v>0</v>
      </c>
      <c r="J61" s="68">
        <f t="shared" si="11"/>
        <v>0</v>
      </c>
      <c r="K61" s="68">
        <f t="shared" si="11"/>
        <v>0</v>
      </c>
      <c r="L61" s="68" t="e">
        <f t="shared" si="11"/>
        <v>#DIV/0!</v>
      </c>
    </row>
    <row r="62" spans="1:12" ht="13.5" thickBot="1" x14ac:dyDescent="0.25">
      <c r="A62" s="62" t="s">
        <v>13</v>
      </c>
      <c r="B62" s="63" t="s">
        <v>538</v>
      </c>
      <c r="C62" s="103">
        <f>SUM(C63:C67)</f>
        <v>3400000</v>
      </c>
      <c r="D62" s="163">
        <f>SUM(D63:D67)</f>
        <v>7208000</v>
      </c>
      <c r="E62" s="163">
        <f t="shared" ref="E62:G62" si="12">SUM(E63:E67)</f>
        <v>0</v>
      </c>
      <c r="F62" s="163">
        <f t="shared" si="12"/>
        <v>0</v>
      </c>
      <c r="G62" s="163">
        <f t="shared" si="12"/>
        <v>0</v>
      </c>
      <c r="H62" s="306">
        <f t="shared" si="10"/>
        <v>3808000</v>
      </c>
      <c r="I62" s="306">
        <f>'10.TMKK'!I64-'30._TMKK_önként'!I63</f>
        <v>0</v>
      </c>
      <c r="J62" s="55">
        <f>'10.TMKK'!J64-'30._TMKK_önként'!J63</f>
        <v>0</v>
      </c>
      <c r="K62" s="55">
        <f>'10.TMKK'!K64-'30._TMKK_önként'!K63</f>
        <v>0</v>
      </c>
      <c r="L62" s="55">
        <f>'10.TMKK'!L64-'30._TMKK_önként'!L63</f>
        <v>0</v>
      </c>
    </row>
    <row r="63" spans="1:12" s="38" customFormat="1" x14ac:dyDescent="0.2">
      <c r="A63" s="1419" t="s">
        <v>93</v>
      </c>
      <c r="B63" s="16" t="s">
        <v>118</v>
      </c>
      <c r="C63" s="156">
        <f>'10.TMKK'!C64-'30._TMKK_önként'!C63</f>
        <v>3400000</v>
      </c>
      <c r="D63" s="329">
        <f>'10.TMKK'!D64-'30._TMKK_önként'!D63</f>
        <v>7208000</v>
      </c>
      <c r="E63" s="766">
        <f>'10.TMKK'!E65-'30._TMKK_önként'!E64</f>
        <v>0</v>
      </c>
      <c r="F63" s="766">
        <f>'10.TMKK'!F65-'30._TMKK_önként'!F64</f>
        <v>0</v>
      </c>
      <c r="G63" s="766">
        <f>'10.TMKK'!G65-'30._TMKK_önként'!G64</f>
        <v>0</v>
      </c>
      <c r="H63" s="40">
        <f t="shared" si="10"/>
        <v>3808000</v>
      </c>
      <c r="I63" s="310">
        <f>'10.TMKK'!I65-'30._TMKK_önként'!I64</f>
        <v>0</v>
      </c>
      <c r="J63" s="40">
        <f>'10.TMKK'!J65-'30._TMKK_önként'!J64</f>
        <v>0</v>
      </c>
      <c r="K63" s="40">
        <f>'10.TMKK'!K65-'30._TMKK_önként'!K64</f>
        <v>0</v>
      </c>
      <c r="L63" s="40" t="e">
        <f>'10.TMKK'!L65-'30._TMKK_önként'!L64</f>
        <v>#DIV/0!</v>
      </c>
    </row>
    <row r="64" spans="1:12" s="38" customFormat="1" x14ac:dyDescent="0.2">
      <c r="A64" s="1419" t="s">
        <v>315</v>
      </c>
      <c r="B64" s="703" t="s">
        <v>235</v>
      </c>
      <c r="C64" s="156">
        <f>'10.TMKK'!C65-'30._TMKK_önként'!C64</f>
        <v>0</v>
      </c>
      <c r="D64" s="329">
        <f>'10.TMKK'!D65-'30._TMKK_önként'!D64</f>
        <v>0</v>
      </c>
      <c r="E64" s="766">
        <f>'10.TMKK'!E66-'30._TMKK_önként'!E65</f>
        <v>0</v>
      </c>
      <c r="F64" s="766">
        <f>'10.TMKK'!F66-'30._TMKK_önként'!F65</f>
        <v>0</v>
      </c>
      <c r="G64" s="766">
        <f>'10.TMKK'!G66-'30._TMKK_önként'!G65</f>
        <v>0</v>
      </c>
      <c r="H64" s="40">
        <f t="shared" si="10"/>
        <v>0</v>
      </c>
      <c r="I64" s="310">
        <f>'10.TMKK'!I66-'30._TMKK_önként'!I65</f>
        <v>0</v>
      </c>
      <c r="J64" s="40">
        <f>'10.TMKK'!J66-'30._TMKK_önként'!J65</f>
        <v>0</v>
      </c>
      <c r="K64" s="40">
        <f>'10.TMKK'!K66-'30._TMKK_önként'!K65</f>
        <v>0</v>
      </c>
      <c r="L64" s="40" t="e">
        <f>'10.TMKK'!L66-'30._TMKK_önként'!L65</f>
        <v>#DIV/0!</v>
      </c>
    </row>
    <row r="65" spans="1:12" x14ac:dyDescent="0.2">
      <c r="A65" s="1419" t="s">
        <v>94</v>
      </c>
      <c r="B65" s="461" t="s">
        <v>2</v>
      </c>
      <c r="C65" s="156">
        <f>'10.TMKK'!C66-'30._TMKK_önként'!C65</f>
        <v>0</v>
      </c>
      <c r="D65" s="454">
        <f>'10.TMKK'!D66-'30._TMKK_önként'!D65</f>
        <v>0</v>
      </c>
      <c r="E65" s="129">
        <f>'10.TMKK'!E67-'30._TMKK_önként'!E66</f>
        <v>0</v>
      </c>
      <c r="F65" s="129">
        <f>'10.TMKK'!F67-'30._TMKK_önként'!F66</f>
        <v>0</v>
      </c>
      <c r="G65" s="129">
        <f>'10.TMKK'!G67-'30._TMKK_önként'!G66</f>
        <v>0</v>
      </c>
      <c r="H65" s="455">
        <f t="shared" si="10"/>
        <v>0</v>
      </c>
      <c r="I65" s="679">
        <f>'10.TMKK'!I67-'30._TMKK_önként'!I66</f>
        <v>0</v>
      </c>
      <c r="J65" s="41">
        <f>'10.TMKK'!J67-'30._TMKK_önként'!J66</f>
        <v>0</v>
      </c>
      <c r="K65" s="41">
        <f>'10.TMKK'!K67-'30._TMKK_önként'!K66</f>
        <v>0</v>
      </c>
      <c r="L65" s="41" t="e">
        <f>'10.TMKK'!L67-'30._TMKK_önként'!L66</f>
        <v>#DIV/0!</v>
      </c>
    </row>
    <row r="66" spans="1:12" x14ac:dyDescent="0.2">
      <c r="A66" s="1419" t="s">
        <v>340</v>
      </c>
      <c r="B66" s="704" t="s">
        <v>236</v>
      </c>
      <c r="C66" s="156">
        <f>'10.TMKK'!C67-'30._TMKK_önként'!C66</f>
        <v>0</v>
      </c>
      <c r="D66" s="454">
        <f>'10.TMKK'!D67-'30._TMKK_önként'!D66</f>
        <v>0</v>
      </c>
      <c r="E66" s="129">
        <f>'10.TMKK'!E68-'30._TMKK_önként'!E67</f>
        <v>0</v>
      </c>
      <c r="F66" s="129">
        <f>'10.TMKK'!F68-'30._TMKK_önként'!F67</f>
        <v>0</v>
      </c>
      <c r="G66" s="129">
        <f>'10.TMKK'!G68-'30._TMKK_önként'!G67</f>
        <v>0</v>
      </c>
      <c r="H66" s="455">
        <f t="shared" si="10"/>
        <v>0</v>
      </c>
      <c r="I66" s="679">
        <f>'10.TMKK'!I68-'30._TMKK_önként'!I67</f>
        <v>0</v>
      </c>
      <c r="J66" s="41">
        <f>'10.TMKK'!J68-'30._TMKK_önként'!J67</f>
        <v>0</v>
      </c>
      <c r="K66" s="41">
        <f>'10.TMKK'!K68-'30._TMKK_önként'!K67</f>
        <v>0</v>
      </c>
      <c r="L66" s="41" t="e">
        <f>'10.TMKK'!L68-'30._TMKK_önként'!L67</f>
        <v>#DIV/0!</v>
      </c>
    </row>
    <row r="67" spans="1:12" x14ac:dyDescent="0.2">
      <c r="A67" s="1419" t="s">
        <v>95</v>
      </c>
      <c r="B67" s="16" t="s">
        <v>174</v>
      </c>
      <c r="C67" s="156">
        <f>'10.TMKK'!C68-'30._TMKK_önként'!C67</f>
        <v>0</v>
      </c>
      <c r="D67" s="454">
        <f>'10.TMKK'!D68-'30._TMKK_önként'!D67</f>
        <v>0</v>
      </c>
      <c r="E67" s="129">
        <f>'10.TMKK'!E69-'30._TMKK_önként'!E68</f>
        <v>0</v>
      </c>
      <c r="F67" s="129">
        <f>'10.TMKK'!F69-'30._TMKK_önként'!F68</f>
        <v>0</v>
      </c>
      <c r="G67" s="129">
        <f>'10.TMKK'!G69-'30._TMKK_önként'!G68</f>
        <v>0</v>
      </c>
      <c r="H67" s="455">
        <f t="shared" si="10"/>
        <v>0</v>
      </c>
      <c r="I67" s="679">
        <f>'10.TMKK'!I69-'30._TMKK_önként'!I68</f>
        <v>0</v>
      </c>
      <c r="J67" s="41">
        <f>'10.TMKK'!J69-'30._TMKK_önként'!J68</f>
        <v>0</v>
      </c>
      <c r="K67" s="41">
        <f>'10.TMKK'!K69-'30._TMKK_önként'!K68</f>
        <v>0</v>
      </c>
      <c r="L67" s="41" t="e">
        <f>'10.TMKK'!L69-'30._TMKK_önként'!L68</f>
        <v>#DIV/0!</v>
      </c>
    </row>
    <row r="68" spans="1:12" x14ac:dyDescent="0.2">
      <c r="A68" s="1419" t="s">
        <v>316</v>
      </c>
      <c r="B68" s="702" t="s">
        <v>238</v>
      </c>
      <c r="C68" s="156">
        <f>'10.TMKK'!C69-'30._TMKK_önként'!C68</f>
        <v>0</v>
      </c>
      <c r="D68" s="454">
        <f>'10.TMKK'!D69-'30._TMKK_önként'!D68</f>
        <v>0</v>
      </c>
      <c r="E68" s="129">
        <f>'10.TMKK'!E70-'30._TMKK_önként'!E69</f>
        <v>0</v>
      </c>
      <c r="F68" s="129">
        <f>'10.TMKK'!F70-'30._TMKK_önként'!F69</f>
        <v>0</v>
      </c>
      <c r="G68" s="129">
        <f>'10.TMKK'!G70-'30._TMKK_önként'!G69</f>
        <v>0</v>
      </c>
      <c r="H68" s="455">
        <f t="shared" si="10"/>
        <v>0</v>
      </c>
      <c r="I68" s="679">
        <f>'10.TMKK'!I70-'30._TMKK_önként'!I69</f>
        <v>0</v>
      </c>
      <c r="J68" s="41">
        <f>'10.TMKK'!J70-'30._TMKK_önként'!J69</f>
        <v>0</v>
      </c>
      <c r="K68" s="41">
        <f>'10.TMKK'!K70-'30._TMKK_önként'!K69</f>
        <v>0</v>
      </c>
      <c r="L68" s="41" t="e">
        <f>'10.TMKK'!L70-'30._TMKK_önként'!L69</f>
        <v>#DIV/0!</v>
      </c>
    </row>
    <row r="69" spans="1:12" ht="13.5" thickBot="1" x14ac:dyDescent="0.25">
      <c r="A69" s="1419" t="s">
        <v>317</v>
      </c>
      <c r="B69" s="702" t="s">
        <v>237</v>
      </c>
      <c r="C69" s="156">
        <f>'10.TMKK'!C70-'30._TMKK_önként'!C69</f>
        <v>0</v>
      </c>
      <c r="D69" s="454">
        <f>'10.TMKK'!D70-'30._TMKK_önként'!D69</f>
        <v>0</v>
      </c>
      <c r="E69" s="129" t="e">
        <f t="shared" ref="E69:L69" si="13">+E52+E61</f>
        <v>#VALUE!</v>
      </c>
      <c r="F69" s="129" t="e">
        <f t="shared" si="13"/>
        <v>#VALUE!</v>
      </c>
      <c r="G69" s="129" t="e">
        <f t="shared" si="13"/>
        <v>#VALUE!</v>
      </c>
      <c r="H69" s="455">
        <f t="shared" si="10"/>
        <v>0</v>
      </c>
      <c r="I69" s="679">
        <f t="shared" si="13"/>
        <v>0</v>
      </c>
      <c r="J69" s="41">
        <f t="shared" si="13"/>
        <v>0</v>
      </c>
      <c r="K69" s="41">
        <f t="shared" si="13"/>
        <v>0</v>
      </c>
      <c r="L69" s="41" t="e">
        <f t="shared" si="13"/>
        <v>#DIV/0!</v>
      </c>
    </row>
    <row r="70" spans="1:12" ht="13.5" thickBot="1" x14ac:dyDescent="0.25">
      <c r="A70" s="62" t="s">
        <v>14</v>
      </c>
      <c r="B70" s="74" t="s">
        <v>175</v>
      </c>
      <c r="C70" s="171">
        <f>+C53+C62</f>
        <v>241948718</v>
      </c>
      <c r="D70" s="170">
        <f>+D53+D62</f>
        <v>302776303</v>
      </c>
      <c r="E70" s="772"/>
      <c r="F70" s="772"/>
      <c r="G70" s="772"/>
      <c r="H70" s="75">
        <f t="shared" si="10"/>
        <v>60827585</v>
      </c>
      <c r="I70" s="307"/>
      <c r="J70" s="75"/>
      <c r="K70" s="75"/>
      <c r="L70" s="75"/>
    </row>
    <row r="71" spans="1:12" ht="13.5" thickBot="1" x14ac:dyDescent="0.25">
      <c r="C71" s="31"/>
      <c r="D71" s="31"/>
      <c r="E71" s="31"/>
      <c r="F71" s="31"/>
      <c r="G71" s="31"/>
      <c r="H71" s="31"/>
      <c r="I71" s="31">
        <f>'10.TMKK'!I73-'30._TMKK_önként'!I72</f>
        <v>-2</v>
      </c>
      <c r="J71" s="31">
        <f>'10.TMKK'!J73-'30._TMKK_önként'!J72</f>
        <v>-2</v>
      </c>
      <c r="K71" s="31">
        <f>'10.TMKK'!K73-'30._TMKK_önként'!K72</f>
        <v>-2</v>
      </c>
      <c r="L71" s="31">
        <f>'10.TMKK'!L73-'30._TMKK_önként'!L72</f>
        <v>-2</v>
      </c>
    </row>
    <row r="72" spans="1:12" ht="13.5" thickBot="1" x14ac:dyDescent="0.25">
      <c r="A72" s="76" t="s">
        <v>291</v>
      </c>
      <c r="B72" s="77"/>
      <c r="C72" s="173">
        <f>'10.TMKK'!C73-'30._TMKK_önként'!C72</f>
        <v>33</v>
      </c>
      <c r="D72" s="828">
        <f>'10.TMKK'!D73-'30._TMKK_önként'!D72</f>
        <v>33</v>
      </c>
      <c r="E72" s="701" t="e">
        <f>'10.TMKK'!#REF!-'30._TMKK_önként'!#REF!</f>
        <v>#REF!</v>
      </c>
      <c r="F72" s="701" t="e">
        <f>'10.TMKK'!#REF!-'30._TMKK_önként'!#REF!</f>
        <v>#REF!</v>
      </c>
      <c r="G72" s="701" t="e">
        <f>'10.TMKK'!#REF!-'30._TMKK_önként'!#REF!</f>
        <v>#REF!</v>
      </c>
      <c r="H72" s="303">
        <f t="shared" si="10"/>
        <v>0</v>
      </c>
      <c r="I72" s="303" t="e">
        <f>'10.TMKK'!#REF!-'30._TMKK_önként'!#REF!</f>
        <v>#REF!</v>
      </c>
      <c r="J72" s="303" t="e">
        <f>'10.TMKK'!#REF!-'30._TMKK_önként'!#REF!</f>
        <v>#REF!</v>
      </c>
      <c r="K72" s="303" t="e">
        <f>'10.TMKK'!#REF!-'30._TMKK_önként'!#REF!</f>
        <v>#REF!</v>
      </c>
      <c r="L72" s="303" t="e">
        <f>'10.TMKK'!#REF!-'30._TMKK_önként'!#REF!</f>
        <v>#REF!</v>
      </c>
    </row>
    <row r="73" spans="1:12" x14ac:dyDescent="0.2">
      <c r="H73" s="280"/>
    </row>
  </sheetData>
  <sheetProtection formatCells="0"/>
  <mergeCells count="8">
    <mergeCell ref="A10:H10"/>
    <mergeCell ref="A51:H51"/>
    <mergeCell ref="A1:H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19685039370078741" header="0.78740157480314965" footer="0.78740157480314965"/>
  <pageSetup paperSize="9" scale="72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73"/>
  <sheetViews>
    <sheetView topLeftCell="A43" zoomScaleNormal="100" zoomScaleSheetLayoutView="130" workbookViewId="0">
      <selection activeCell="N52" sqref="N52:O56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167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878</v>
      </c>
      <c r="B1" s="1898"/>
      <c r="C1" s="1898"/>
      <c r="D1" s="1898"/>
      <c r="E1" s="1898"/>
      <c r="F1" s="1898"/>
      <c r="G1" s="1898"/>
      <c r="H1" s="1898"/>
    </row>
    <row r="2" spans="1:12" s="715" customFormat="1" ht="12" customHeight="1" x14ac:dyDescent="0.2">
      <c r="A2" s="1895" t="s">
        <v>807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528"/>
      <c r="D4" s="1528"/>
      <c r="E4" s="1528"/>
      <c r="F4" s="1528"/>
      <c r="G4" s="1528"/>
      <c r="H4" s="1253"/>
    </row>
    <row r="5" spans="1:12" s="45" customFormat="1" ht="36" x14ac:dyDescent="0.2">
      <c r="A5" s="43" t="s">
        <v>136</v>
      </c>
      <c r="B5" s="44" t="s">
        <v>385</v>
      </c>
      <c r="C5" s="1932" t="s">
        <v>181</v>
      </c>
      <c r="D5" s="1933"/>
      <c r="E5" s="1933"/>
      <c r="F5" s="1933"/>
      <c r="G5" s="1933"/>
      <c r="H5" s="1934" t="s">
        <v>181</v>
      </c>
      <c r="I5" s="439"/>
      <c r="J5" s="439"/>
      <c r="K5" s="1529"/>
      <c r="L5" s="1529"/>
    </row>
    <row r="6" spans="1:12" s="45" customFormat="1" ht="24.75" thickBot="1" x14ac:dyDescent="0.25">
      <c r="A6" s="46" t="s">
        <v>138</v>
      </c>
      <c r="B6" s="47" t="s">
        <v>401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530"/>
      <c r="L6" s="1530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39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163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0</v>
      </c>
      <c r="D11" s="163">
        <f t="shared" ref="D11:L11" si="0">SUM(D12:D22)</f>
        <v>0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1754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>
        <f t="shared" si="0"/>
        <v>0</v>
      </c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1638">
        <f t="shared" ref="H12:H49" si="1">+D12-C12</f>
        <v>0</v>
      </c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>
        <v>0</v>
      </c>
      <c r="D13" s="472">
        <v>0</v>
      </c>
      <c r="E13" s="101">
        <v>0</v>
      </c>
      <c r="F13" s="101">
        <v>0</v>
      </c>
      <c r="G13" s="101">
        <v>0</v>
      </c>
      <c r="H13" s="1641">
        <f t="shared" si="1"/>
        <v>0</v>
      </c>
      <c r="I13" s="1515">
        <v>0</v>
      </c>
      <c r="J13" s="422">
        <v>0</v>
      </c>
      <c r="K13" s="422">
        <v>0</v>
      </c>
      <c r="L13" s="422">
        <v>0</v>
      </c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/>
      <c r="F14" s="101"/>
      <c r="G14" s="101"/>
      <c r="H14" s="1641">
        <f t="shared" si="1"/>
        <v>0</v>
      </c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/>
      <c r="F15" s="101"/>
      <c r="G15" s="101"/>
      <c r="H15" s="1641">
        <f t="shared" si="1"/>
        <v>0</v>
      </c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72"/>
      <c r="E16" s="101"/>
      <c r="F16" s="101"/>
      <c r="G16" s="101"/>
      <c r="H16" s="1641">
        <f t="shared" si="1"/>
        <v>0</v>
      </c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/>
      <c r="D17" s="472">
        <v>0</v>
      </c>
      <c r="E17" s="101">
        <v>0</v>
      </c>
      <c r="F17" s="101">
        <v>0</v>
      </c>
      <c r="G17" s="101">
        <v>0</v>
      </c>
      <c r="H17" s="1641">
        <f t="shared" si="1"/>
        <v>0</v>
      </c>
      <c r="I17" s="1515">
        <v>0</v>
      </c>
      <c r="J17" s="422">
        <v>0</v>
      </c>
      <c r="K17" s="422">
        <v>0</v>
      </c>
      <c r="L17" s="422">
        <v>0</v>
      </c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72"/>
      <c r="E18" s="101"/>
      <c r="F18" s="101"/>
      <c r="G18" s="101"/>
      <c r="H18" s="1641">
        <f t="shared" si="1"/>
        <v>0</v>
      </c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328"/>
      <c r="E19" s="106"/>
      <c r="F19" s="106"/>
      <c r="G19" s="106"/>
      <c r="H19" s="1653">
        <f t="shared" si="1"/>
        <v>0</v>
      </c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72"/>
      <c r="E20" s="101"/>
      <c r="F20" s="101"/>
      <c r="G20" s="101"/>
      <c r="H20" s="1641">
        <f t="shared" si="1"/>
        <v>0</v>
      </c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73"/>
      <c r="E21" s="101"/>
      <c r="F21" s="101"/>
      <c r="G21" s="462"/>
      <c r="H21" s="1654">
        <f t="shared" si="1"/>
        <v>0</v>
      </c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/>
      <c r="F22" s="106"/>
      <c r="G22" s="106"/>
      <c r="H22" s="1655">
        <f t="shared" si="1"/>
        <v>0</v>
      </c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L23" si="2">SUM(D24:D26)</f>
        <v>0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1656">
        <f t="shared" si="1"/>
        <v>0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>
        <f t="shared" si="2"/>
        <v>0</v>
      </c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1657">
        <f t="shared" si="1"/>
        <v>0</v>
      </c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/>
      <c r="D25" s="472"/>
      <c r="E25" s="101"/>
      <c r="F25" s="101"/>
      <c r="G25" s="101"/>
      <c r="H25" s="1641">
        <f t="shared" si="1"/>
        <v>0</v>
      </c>
      <c r="I25" s="1515"/>
      <c r="J25" s="422"/>
      <c r="K25" s="422"/>
      <c r="L25" s="422"/>
    </row>
    <row r="26" spans="1:12" s="61" customFormat="1" ht="12.2" customHeight="1" x14ac:dyDescent="0.2">
      <c r="A26" s="1419" t="s">
        <v>95</v>
      </c>
      <c r="B26" s="461" t="s">
        <v>160</v>
      </c>
      <c r="C26" s="462"/>
      <c r="D26" s="472"/>
      <c r="E26" s="101"/>
      <c r="F26" s="101"/>
      <c r="G26" s="101"/>
      <c r="H26" s="1641">
        <f t="shared" si="1"/>
        <v>0</v>
      </c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1658">
        <f t="shared" si="1"/>
        <v>0</v>
      </c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1659">
        <f t="shared" si="1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L29" si="3">+D30+D31</f>
        <v>0</v>
      </c>
      <c r="E29" s="762">
        <f t="shared" si="3"/>
        <v>0</v>
      </c>
      <c r="F29" s="762">
        <f t="shared" si="3"/>
        <v>0</v>
      </c>
      <c r="G29" s="762">
        <f t="shared" si="3"/>
        <v>0</v>
      </c>
      <c r="H29" s="1659">
        <f t="shared" si="1"/>
        <v>0</v>
      </c>
      <c r="I29" s="434">
        <f t="shared" si="3"/>
        <v>0</v>
      </c>
      <c r="J29" s="428">
        <f t="shared" si="3"/>
        <v>0</v>
      </c>
      <c r="K29" s="428">
        <f t="shared" si="3"/>
        <v>0</v>
      </c>
      <c r="L29" s="428">
        <f t="shared" si="3"/>
        <v>0</v>
      </c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1660">
        <f t="shared" si="1"/>
        <v>0</v>
      </c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1661">
        <f t="shared" si="1"/>
        <v>0</v>
      </c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1662">
        <f t="shared" si="1"/>
        <v>0</v>
      </c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L33" si="4">+D34+D35+D36</f>
        <v>0</v>
      </c>
      <c r="E33" s="762">
        <f t="shared" si="4"/>
        <v>0</v>
      </c>
      <c r="F33" s="762">
        <f t="shared" si="4"/>
        <v>0</v>
      </c>
      <c r="G33" s="762">
        <f t="shared" si="4"/>
        <v>0</v>
      </c>
      <c r="H33" s="1659">
        <f t="shared" si="1"/>
        <v>0</v>
      </c>
      <c r="I33" s="434">
        <f t="shared" si="4"/>
        <v>0</v>
      </c>
      <c r="J33" s="428">
        <f t="shared" si="4"/>
        <v>0</v>
      </c>
      <c r="K33" s="428">
        <f t="shared" si="4"/>
        <v>0</v>
      </c>
      <c r="L33" s="428">
        <f t="shared" si="4"/>
        <v>0</v>
      </c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1660">
        <f t="shared" si="1"/>
        <v>0</v>
      </c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1661">
        <f t="shared" si="1"/>
        <v>0</v>
      </c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1663">
        <f t="shared" si="1"/>
        <v>0</v>
      </c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1659">
        <f t="shared" si="1"/>
        <v>0</v>
      </c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1664">
        <f t="shared" si="1"/>
        <v>0</v>
      </c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/>
      <c r="D39" s="165"/>
      <c r="E39" s="765"/>
      <c r="F39" s="765"/>
      <c r="G39" s="765"/>
      <c r="H39" s="1659">
        <f t="shared" si="1"/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1665">
        <f t="shared" si="1"/>
        <v>0</v>
      </c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1666">
        <f t="shared" si="1"/>
        <v>0</v>
      </c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1667">
        <f t="shared" si="1"/>
        <v>0</v>
      </c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0</v>
      </c>
      <c r="D43" s="163">
        <f t="shared" ref="D43:L43" si="5">+D11+D23+D28+D29+D33+D37+D39</f>
        <v>0</v>
      </c>
      <c r="E43" s="762">
        <f t="shared" si="5"/>
        <v>0</v>
      </c>
      <c r="F43" s="762">
        <f t="shared" si="5"/>
        <v>0</v>
      </c>
      <c r="G43" s="762">
        <f t="shared" si="5"/>
        <v>0</v>
      </c>
      <c r="H43" s="1659">
        <f t="shared" si="1"/>
        <v>0</v>
      </c>
      <c r="I43" s="434">
        <f t="shared" si="5"/>
        <v>0</v>
      </c>
      <c r="J43" s="434">
        <f t="shared" si="5"/>
        <v>0</v>
      </c>
      <c r="K43" s="434">
        <f t="shared" si="5"/>
        <v>0</v>
      </c>
      <c r="L43" s="434">
        <f t="shared" si="5"/>
        <v>0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14418282</v>
      </c>
      <c r="D44" s="163">
        <f t="shared" ref="D44:L44" si="6">SUM(D45:D48)</f>
        <v>14610282</v>
      </c>
      <c r="E44" s="762">
        <f t="shared" si="6"/>
        <v>0</v>
      </c>
      <c r="F44" s="762">
        <f t="shared" si="6"/>
        <v>0</v>
      </c>
      <c r="G44" s="762">
        <f t="shared" si="6"/>
        <v>0</v>
      </c>
      <c r="H44" s="1659">
        <f t="shared" si="1"/>
        <v>192000</v>
      </c>
      <c r="I44" s="434">
        <f t="shared" si="6"/>
        <v>0</v>
      </c>
      <c r="J44" s="434">
        <f t="shared" si="6"/>
        <v>0</v>
      </c>
      <c r="K44" s="434">
        <f t="shared" si="6"/>
        <v>0</v>
      </c>
      <c r="L44" s="434">
        <f t="shared" si="6"/>
        <v>0</v>
      </c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/>
      <c r="E45" s="766"/>
      <c r="F45" s="766"/>
      <c r="G45" s="766"/>
      <c r="H45" s="1660">
        <f t="shared" si="1"/>
        <v>0</v>
      </c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/>
      <c r="E46" s="107"/>
      <c r="F46" s="107"/>
      <c r="G46" s="107"/>
      <c r="H46" s="1668">
        <f t="shared" si="1"/>
        <v>0</v>
      </c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>
        <f>C70-C43-C45-C63-C65-C68+C39+C33+C29</f>
        <v>14418282</v>
      </c>
      <c r="D47" s="454">
        <f t="shared" ref="D47:L47" si="7">D70-D43-D63-D65-D68</f>
        <v>14610282</v>
      </c>
      <c r="E47" s="129">
        <f t="shared" si="7"/>
        <v>0</v>
      </c>
      <c r="F47" s="129">
        <f t="shared" si="7"/>
        <v>0</v>
      </c>
      <c r="G47" s="129">
        <f t="shared" si="7"/>
        <v>0</v>
      </c>
      <c r="H47" s="1661">
        <f t="shared" si="1"/>
        <v>192000</v>
      </c>
      <c r="I47" s="1522">
        <f t="shared" si="7"/>
        <v>0</v>
      </c>
      <c r="J47" s="430">
        <f t="shared" si="7"/>
        <v>0</v>
      </c>
      <c r="K47" s="430">
        <f t="shared" si="7"/>
        <v>0</v>
      </c>
      <c r="L47" s="430">
        <f t="shared" si="7"/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/>
      <c r="D48" s="340">
        <f t="shared" ref="D48:L48" si="8">D62</f>
        <v>0</v>
      </c>
      <c r="E48" s="767">
        <f t="shared" si="8"/>
        <v>0</v>
      </c>
      <c r="F48" s="767">
        <f t="shared" si="8"/>
        <v>0</v>
      </c>
      <c r="G48" s="767">
        <f t="shared" si="8"/>
        <v>0</v>
      </c>
      <c r="H48" s="1663">
        <f t="shared" si="1"/>
        <v>0</v>
      </c>
      <c r="I48" s="1524">
        <f t="shared" si="8"/>
        <v>0</v>
      </c>
      <c r="J48" s="432">
        <f t="shared" si="8"/>
        <v>0</v>
      </c>
      <c r="K48" s="432">
        <f t="shared" si="8"/>
        <v>0</v>
      </c>
      <c r="L48" s="432">
        <f t="shared" si="8"/>
        <v>0</v>
      </c>
    </row>
    <row r="49" spans="1:12" s="739" customFormat="1" ht="12" thickBot="1" x14ac:dyDescent="0.2">
      <c r="A49" s="70" t="s">
        <v>21</v>
      </c>
      <c r="B49" s="736" t="s">
        <v>173</v>
      </c>
      <c r="C49" s="171">
        <f>+C43+C44</f>
        <v>14418282</v>
      </c>
      <c r="D49" s="170">
        <f t="shared" ref="D49:L49" si="9">+D43+D44</f>
        <v>14610282</v>
      </c>
      <c r="E49" s="772">
        <f t="shared" si="9"/>
        <v>0</v>
      </c>
      <c r="F49" s="772">
        <f t="shared" si="9"/>
        <v>0</v>
      </c>
      <c r="G49" s="772">
        <f t="shared" si="9"/>
        <v>0</v>
      </c>
      <c r="H49" s="1669">
        <f t="shared" si="1"/>
        <v>192000</v>
      </c>
      <c r="I49" s="738">
        <f t="shared" si="9"/>
        <v>0</v>
      </c>
      <c r="J49" s="738">
        <f t="shared" si="9"/>
        <v>0</v>
      </c>
      <c r="K49" s="738">
        <f t="shared" si="9"/>
        <v>0</v>
      </c>
      <c r="L49" s="738">
        <f t="shared" si="9"/>
        <v>0</v>
      </c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1670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 t="shared" ref="C52:L52" si="10">C8</f>
        <v>2024. évi eredeti előirányzat a
25/2023. (XII.14.) rendelet szerint</v>
      </c>
      <c r="D52" s="20" t="str">
        <f t="shared" si="10"/>
        <v>Módosított előirányzat a …./2024.  (VI…..)  rendelet szerint</v>
      </c>
      <c r="E52" s="20" t="str">
        <f t="shared" si="10"/>
        <v>Módosított előirányzat a …./2024. (IX…..)  rendelet szerint</v>
      </c>
      <c r="F52" s="20" t="str">
        <f t="shared" si="10"/>
        <v>Módosított előirányzat a .../2024. (XII…...)  rendelet szerint</v>
      </c>
      <c r="G52" s="20" t="str">
        <f t="shared" si="10"/>
        <v>Módosított előirányzat a …../2024. (II…..)  rendelet szerint</v>
      </c>
      <c r="H52" s="1671" t="str">
        <f t="shared" si="10"/>
        <v>Változás a 25/2023. (XII.14.) rendelethez képest</v>
      </c>
      <c r="I52" s="293" t="str">
        <f t="shared" si="10"/>
        <v>2024. évi teljesítés              2024.06.30-ig</v>
      </c>
      <c r="J52" s="20" t="str">
        <f t="shared" si="10"/>
        <v>2024. évi teljesítés              2024.09.30-ig</v>
      </c>
      <c r="K52" s="20" t="str">
        <f t="shared" si="10"/>
        <v>2024. évi teljesítés              2024.12.31-ig</v>
      </c>
      <c r="L52" s="20" t="str">
        <f t="shared" si="10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>
        <f>SUM(C54:C59)-C55</f>
        <v>14418282</v>
      </c>
      <c r="D53" s="163">
        <f t="shared" ref="D53:L53" si="11">SUM(D54:D59)-D55</f>
        <v>14610282</v>
      </c>
      <c r="E53" s="762">
        <f t="shared" si="11"/>
        <v>0</v>
      </c>
      <c r="F53" s="762">
        <f t="shared" si="11"/>
        <v>0</v>
      </c>
      <c r="G53" s="762">
        <f t="shared" si="11"/>
        <v>0</v>
      </c>
      <c r="H53" s="1656">
        <f t="shared" ref="H53:H72" si="12">+D53-C53</f>
        <v>192000</v>
      </c>
      <c r="I53" s="306">
        <f t="shared" si="11"/>
        <v>0</v>
      </c>
      <c r="J53" s="55">
        <f t="shared" si="11"/>
        <v>0</v>
      </c>
      <c r="K53" s="55">
        <f t="shared" si="11"/>
        <v>0</v>
      </c>
      <c r="L53" s="55">
        <f t="shared" si="11"/>
        <v>0</v>
      </c>
    </row>
    <row r="54" spans="1:12" x14ac:dyDescent="0.2">
      <c r="A54" s="1419" t="s">
        <v>90</v>
      </c>
      <c r="B54" s="16" t="s">
        <v>68</v>
      </c>
      <c r="C54" s="156">
        <v>9875625</v>
      </c>
      <c r="D54" s="329">
        <f>9875625+150000</f>
        <v>10025625</v>
      </c>
      <c r="E54" s="766"/>
      <c r="F54" s="766"/>
      <c r="G54" s="766"/>
      <c r="H54" s="1672">
        <f t="shared" si="12"/>
        <v>150000</v>
      </c>
      <c r="I54" s="310"/>
      <c r="J54" s="40"/>
      <c r="K54" s="40"/>
      <c r="L54" s="40"/>
    </row>
    <row r="55" spans="1:12" x14ac:dyDescent="0.2">
      <c r="A55" s="1419" t="s">
        <v>304</v>
      </c>
      <c r="B55" s="466" t="s">
        <v>269</v>
      </c>
      <c r="C55" s="156"/>
      <c r="D55" s="329"/>
      <c r="E55" s="766"/>
      <c r="F55" s="766"/>
      <c r="G55" s="766"/>
      <c r="H55" s="1672">
        <f t="shared" si="12"/>
        <v>0</v>
      </c>
      <c r="I55" s="310"/>
      <c r="J55" s="40"/>
      <c r="K55" s="40"/>
      <c r="L55" s="40"/>
    </row>
    <row r="56" spans="1:12" x14ac:dyDescent="0.2">
      <c r="A56" s="1419" t="s">
        <v>91</v>
      </c>
      <c r="B56" s="461" t="s">
        <v>86</v>
      </c>
      <c r="C56" s="471">
        <v>1537135</v>
      </c>
      <c r="D56" s="454">
        <f>1537135+42000</f>
        <v>1579135</v>
      </c>
      <c r="E56" s="129"/>
      <c r="F56" s="129"/>
      <c r="G56" s="129"/>
      <c r="H56" s="1673">
        <f t="shared" si="12"/>
        <v>42000</v>
      </c>
      <c r="I56" s="679"/>
      <c r="J56" s="41"/>
      <c r="K56" s="41"/>
      <c r="L56" s="41"/>
    </row>
    <row r="57" spans="1:12" x14ac:dyDescent="0.2">
      <c r="A57" s="1419" t="s">
        <v>92</v>
      </c>
      <c r="B57" s="461" t="s">
        <v>69</v>
      </c>
      <c r="C57" s="471">
        <v>3005522</v>
      </c>
      <c r="D57" s="454">
        <v>3005522</v>
      </c>
      <c r="E57" s="129"/>
      <c r="F57" s="129"/>
      <c r="G57" s="129"/>
      <c r="H57" s="1673">
        <f t="shared" si="12"/>
        <v>0</v>
      </c>
      <c r="I57" s="679"/>
      <c r="J57" s="41"/>
      <c r="K57" s="41"/>
      <c r="L57" s="41"/>
    </row>
    <row r="58" spans="1:12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1673">
        <f t="shared" si="12"/>
        <v>0</v>
      </c>
      <c r="I58" s="679"/>
      <c r="J58" s="41"/>
      <c r="K58" s="41"/>
      <c r="L58" s="41"/>
    </row>
    <row r="59" spans="1:12" x14ac:dyDescent="0.2">
      <c r="A59" s="1419" t="s">
        <v>146</v>
      </c>
      <c r="B59" s="461" t="s">
        <v>87</v>
      </c>
      <c r="C59" s="471"/>
      <c r="D59" s="454"/>
      <c r="E59" s="129"/>
      <c r="F59" s="129"/>
      <c r="G59" s="129"/>
      <c r="H59" s="1673">
        <f t="shared" si="12"/>
        <v>0</v>
      </c>
      <c r="I59" s="679"/>
      <c r="J59" s="41"/>
      <c r="K59" s="41"/>
      <c r="L59" s="41"/>
    </row>
    <row r="60" spans="1:12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1673">
        <f t="shared" si="12"/>
        <v>0</v>
      </c>
      <c r="I60" s="679"/>
      <c r="J60" s="41"/>
      <c r="K60" s="41"/>
      <c r="L60" s="41"/>
    </row>
    <row r="61" spans="1:12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1674">
        <f t="shared" si="12"/>
        <v>0</v>
      </c>
      <c r="I61" s="312"/>
      <c r="J61" s="68"/>
      <c r="K61" s="68"/>
      <c r="L61" s="68"/>
    </row>
    <row r="62" spans="1:12" ht="13.5" thickBot="1" x14ac:dyDescent="0.25">
      <c r="A62" s="62" t="s">
        <v>13</v>
      </c>
      <c r="B62" s="63" t="s">
        <v>538</v>
      </c>
      <c r="C62" s="103">
        <f>SUM(C63:C67)</f>
        <v>0</v>
      </c>
      <c r="D62" s="163">
        <f t="shared" ref="D62:L62" si="13">SUM(D63:D67)</f>
        <v>0</v>
      </c>
      <c r="E62" s="163">
        <f t="shared" si="13"/>
        <v>0</v>
      </c>
      <c r="F62" s="163">
        <f t="shared" si="13"/>
        <v>0</v>
      </c>
      <c r="G62" s="163">
        <f t="shared" si="13"/>
        <v>0</v>
      </c>
      <c r="H62" s="1755">
        <f t="shared" si="12"/>
        <v>0</v>
      </c>
      <c r="I62" s="306">
        <f t="shared" si="13"/>
        <v>0</v>
      </c>
      <c r="J62" s="55">
        <f t="shared" si="13"/>
        <v>0</v>
      </c>
      <c r="K62" s="55">
        <f t="shared" si="13"/>
        <v>0</v>
      </c>
      <c r="L62" s="55">
        <f t="shared" si="13"/>
        <v>0</v>
      </c>
    </row>
    <row r="63" spans="1:12" s="38" customFormat="1" x14ac:dyDescent="0.2">
      <c r="A63" s="1419" t="s">
        <v>93</v>
      </c>
      <c r="B63" s="16" t="s">
        <v>118</v>
      </c>
      <c r="C63" s="156">
        <v>0</v>
      </c>
      <c r="D63" s="329"/>
      <c r="E63" s="766"/>
      <c r="F63" s="766"/>
      <c r="G63" s="766"/>
      <c r="H63" s="1672">
        <f t="shared" si="12"/>
        <v>0</v>
      </c>
      <c r="I63" s="310"/>
      <c r="J63" s="40"/>
      <c r="K63" s="40"/>
      <c r="L63" s="40"/>
    </row>
    <row r="64" spans="1:12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1672">
        <f t="shared" si="12"/>
        <v>0</v>
      </c>
      <c r="I64" s="310"/>
      <c r="J64" s="40"/>
      <c r="K64" s="40"/>
      <c r="L64" s="40"/>
    </row>
    <row r="65" spans="1:12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1673">
        <f t="shared" si="12"/>
        <v>0</v>
      </c>
      <c r="I65" s="679"/>
      <c r="J65" s="41"/>
      <c r="K65" s="41"/>
      <c r="L65" s="41"/>
    </row>
    <row r="66" spans="1:12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1673">
        <f t="shared" si="12"/>
        <v>0</v>
      </c>
      <c r="I66" s="679"/>
      <c r="J66" s="41"/>
      <c r="K66" s="41"/>
      <c r="L66" s="41"/>
    </row>
    <row r="67" spans="1:12" x14ac:dyDescent="0.2">
      <c r="A67" s="1419" t="s">
        <v>95</v>
      </c>
      <c r="B67" s="16" t="s">
        <v>174</v>
      </c>
      <c r="C67" s="156">
        <f>SUM(C68:C69)</f>
        <v>0</v>
      </c>
      <c r="D67" s="454">
        <f t="shared" ref="D67:L67" si="14">SUM(D68:D69)</f>
        <v>0</v>
      </c>
      <c r="E67" s="129">
        <f t="shared" si="14"/>
        <v>0</v>
      </c>
      <c r="F67" s="129">
        <f t="shared" si="14"/>
        <v>0</v>
      </c>
      <c r="G67" s="129">
        <f t="shared" si="14"/>
        <v>0</v>
      </c>
      <c r="H67" s="1673">
        <f t="shared" si="12"/>
        <v>0</v>
      </c>
      <c r="I67" s="679">
        <f t="shared" si="14"/>
        <v>0</v>
      </c>
      <c r="J67" s="41">
        <f t="shared" si="14"/>
        <v>0</v>
      </c>
      <c r="K67" s="41">
        <f t="shared" si="14"/>
        <v>0</v>
      </c>
      <c r="L67" s="41">
        <f t="shared" si="14"/>
        <v>0</v>
      </c>
    </row>
    <row r="68" spans="1:12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1673">
        <f t="shared" si="12"/>
        <v>0</v>
      </c>
      <c r="I68" s="679"/>
      <c r="J68" s="41"/>
      <c r="K68" s="41"/>
      <c r="L68" s="41"/>
    </row>
    <row r="69" spans="1:12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1673">
        <f t="shared" si="12"/>
        <v>0</v>
      </c>
      <c r="I69" s="679"/>
      <c r="J69" s="41"/>
      <c r="K69" s="41"/>
      <c r="L69" s="41"/>
    </row>
    <row r="70" spans="1:12" ht="13.5" thickBot="1" x14ac:dyDescent="0.25">
      <c r="A70" s="62" t="s">
        <v>14</v>
      </c>
      <c r="B70" s="74" t="s">
        <v>175</v>
      </c>
      <c r="C70" s="171">
        <f>+C53+C62</f>
        <v>14418282</v>
      </c>
      <c r="D70" s="170">
        <f t="shared" ref="D70:L70" si="15">+D53+D62</f>
        <v>14610282</v>
      </c>
      <c r="E70" s="772">
        <f t="shared" si="15"/>
        <v>0</v>
      </c>
      <c r="F70" s="772">
        <f t="shared" si="15"/>
        <v>0</v>
      </c>
      <c r="G70" s="772">
        <f t="shared" si="15"/>
        <v>0</v>
      </c>
      <c r="H70" s="1675">
        <f t="shared" si="12"/>
        <v>192000</v>
      </c>
      <c r="I70" s="307">
        <f t="shared" si="15"/>
        <v>0</v>
      </c>
      <c r="J70" s="75">
        <f t="shared" si="15"/>
        <v>0</v>
      </c>
      <c r="K70" s="75">
        <f t="shared" si="15"/>
        <v>0</v>
      </c>
      <c r="L70" s="75">
        <f t="shared" si="15"/>
        <v>0</v>
      </c>
    </row>
    <row r="71" spans="1:12" ht="13.5" thickBot="1" x14ac:dyDescent="0.25">
      <c r="C71" s="31"/>
      <c r="D71" s="31"/>
      <c r="E71" s="31"/>
      <c r="F71" s="31"/>
      <c r="G71" s="31"/>
      <c r="H71" s="1676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>
        <v>2</v>
      </c>
      <c r="D72" s="828">
        <v>2</v>
      </c>
      <c r="E72" s="701">
        <v>2</v>
      </c>
      <c r="F72" s="701">
        <v>2</v>
      </c>
      <c r="G72" s="701">
        <v>2</v>
      </c>
      <c r="H72" s="1677">
        <f t="shared" si="12"/>
        <v>0</v>
      </c>
      <c r="I72" s="303">
        <v>2</v>
      </c>
      <c r="J72" s="303">
        <v>2</v>
      </c>
      <c r="K72" s="303">
        <v>2</v>
      </c>
      <c r="L72" s="303">
        <v>2</v>
      </c>
    </row>
    <row r="73" spans="1:12" x14ac:dyDescent="0.2">
      <c r="H73" s="1678"/>
    </row>
  </sheetData>
  <sheetProtection formatCells="0"/>
  <mergeCells count="8">
    <mergeCell ref="A10:H10"/>
    <mergeCell ref="A51:H51"/>
    <mergeCell ref="A1:H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19685039370078741" header="0.78740157480314965" footer="0.78740157480314965"/>
  <pageSetup paperSize="9" scale="72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73"/>
  <sheetViews>
    <sheetView zoomScaleNormal="100" zoomScaleSheetLayoutView="117" workbookViewId="0">
      <selection activeCell="Y29" sqref="Y29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878</v>
      </c>
      <c r="B1" s="1898"/>
      <c r="C1" s="1898"/>
      <c r="D1" s="1898"/>
      <c r="E1" s="1898"/>
      <c r="F1" s="1898"/>
      <c r="G1" s="1898"/>
      <c r="H1" s="1898"/>
    </row>
    <row r="2" spans="1:12" s="715" customFormat="1" ht="12" customHeight="1" x14ac:dyDescent="0.2">
      <c r="A2" s="1895" t="s">
        <v>807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528"/>
      <c r="D4" s="1528"/>
      <c r="E4" s="1528"/>
      <c r="F4" s="1528"/>
      <c r="G4" s="1528"/>
      <c r="H4" s="1528"/>
    </row>
    <row r="5" spans="1:12" s="45" customFormat="1" ht="36" x14ac:dyDescent="0.2">
      <c r="A5" s="43" t="s">
        <v>136</v>
      </c>
      <c r="B5" s="44" t="s">
        <v>385</v>
      </c>
      <c r="C5" s="1932" t="s">
        <v>181</v>
      </c>
      <c r="D5" s="1933"/>
      <c r="E5" s="1933"/>
      <c r="F5" s="1933"/>
      <c r="G5" s="1933"/>
      <c r="H5" s="1934" t="s">
        <v>181</v>
      </c>
      <c r="I5" s="439"/>
      <c r="J5" s="439"/>
      <c r="K5" s="1529"/>
      <c r="L5" s="1529"/>
    </row>
    <row r="6" spans="1:12" s="45" customFormat="1" ht="24.75" thickBot="1" x14ac:dyDescent="0.25">
      <c r="A6" s="46" t="s">
        <v>138</v>
      </c>
      <c r="B6" s="47" t="s">
        <v>402</v>
      </c>
      <c r="C6" s="1935" t="s">
        <v>140</v>
      </c>
      <c r="D6" s="1936"/>
      <c r="E6" s="1936"/>
      <c r="F6" s="1936"/>
      <c r="G6" s="1936"/>
      <c r="H6" s="1937" t="s">
        <v>140</v>
      </c>
      <c r="I6" s="440"/>
      <c r="J6" s="440"/>
      <c r="K6" s="1530"/>
      <c r="L6" s="1530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0</v>
      </c>
      <c r="D11" s="163">
        <f>SUM(D12:D22)</f>
        <v>0</v>
      </c>
      <c r="E11" s="762"/>
      <c r="F11" s="762"/>
      <c r="G11" s="762"/>
      <c r="H11" s="719">
        <f>SUM(H12:H22)</f>
        <v>0</v>
      </c>
      <c r="I11" s="1513"/>
      <c r="J11" s="420"/>
      <c r="K11" s="420"/>
      <c r="L11" s="420"/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720">
        <f>D12-C12</f>
        <v>0</v>
      </c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/>
      <c r="D13" s="472"/>
      <c r="E13" s="101"/>
      <c r="F13" s="101"/>
      <c r="G13" s="101"/>
      <c r="H13" s="721">
        <f t="shared" ref="H13:H49" si="0">D13-C13</f>
        <v>0</v>
      </c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/>
      <c r="F14" s="101"/>
      <c r="G14" s="101"/>
      <c r="H14" s="721">
        <f t="shared" si="0"/>
        <v>0</v>
      </c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/>
      <c r="F15" s="101"/>
      <c r="G15" s="101"/>
      <c r="H15" s="721">
        <f t="shared" si="0"/>
        <v>0</v>
      </c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72"/>
      <c r="E16" s="101"/>
      <c r="F16" s="101"/>
      <c r="G16" s="101"/>
      <c r="H16" s="721">
        <f t="shared" si="0"/>
        <v>0</v>
      </c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/>
      <c r="D17" s="472"/>
      <c r="E17" s="101"/>
      <c r="F17" s="101"/>
      <c r="G17" s="101"/>
      <c r="H17" s="721">
        <f t="shared" si="0"/>
        <v>0</v>
      </c>
      <c r="I17" s="1515"/>
      <c r="J17" s="422"/>
      <c r="K17" s="422"/>
      <c r="L17" s="422"/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72"/>
      <c r="E18" s="101"/>
      <c r="F18" s="101"/>
      <c r="G18" s="101"/>
      <c r="H18" s="721">
        <f t="shared" si="0"/>
        <v>0</v>
      </c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328"/>
      <c r="E19" s="106"/>
      <c r="F19" s="106"/>
      <c r="G19" s="106"/>
      <c r="H19" s="722">
        <f t="shared" si="0"/>
        <v>0</v>
      </c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72"/>
      <c r="E20" s="101"/>
      <c r="F20" s="101"/>
      <c r="G20" s="101"/>
      <c r="H20" s="721">
        <f t="shared" si="0"/>
        <v>0</v>
      </c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73"/>
      <c r="E21" s="101"/>
      <c r="F21" s="101"/>
      <c r="G21" s="462"/>
      <c r="H21" s="723">
        <f t="shared" si="0"/>
        <v>0</v>
      </c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/>
      <c r="F22" s="106"/>
      <c r="G22" s="106"/>
      <c r="H22" s="724">
        <f t="shared" si="0"/>
        <v>0</v>
      </c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>SUM(D24:D26)</f>
        <v>0</v>
      </c>
      <c r="E23" s="762"/>
      <c r="F23" s="762"/>
      <c r="G23" s="762"/>
      <c r="H23" s="55">
        <f t="shared" si="0"/>
        <v>0</v>
      </c>
      <c r="I23" s="1513"/>
      <c r="J23" s="420"/>
      <c r="K23" s="420"/>
      <c r="L23" s="420"/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82">
        <f t="shared" si="0"/>
        <v>0</v>
      </c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/>
      <c r="D25" s="472"/>
      <c r="E25" s="101"/>
      <c r="F25" s="101"/>
      <c r="G25" s="101"/>
      <c r="H25" s="721">
        <f t="shared" si="0"/>
        <v>0</v>
      </c>
      <c r="I25" s="1515"/>
      <c r="J25" s="422"/>
      <c r="K25" s="422"/>
      <c r="L25" s="422"/>
    </row>
    <row r="26" spans="1:12" s="61" customFormat="1" ht="12.2" customHeight="1" x14ac:dyDescent="0.2">
      <c r="A26" s="1419" t="s">
        <v>95</v>
      </c>
      <c r="B26" s="461" t="s">
        <v>160</v>
      </c>
      <c r="C26" s="462"/>
      <c r="D26" s="472"/>
      <c r="E26" s="101"/>
      <c r="F26" s="101"/>
      <c r="G26" s="101"/>
      <c r="H26" s="721">
        <f t="shared" si="0"/>
        <v>0</v>
      </c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725">
        <f t="shared" si="0"/>
        <v>0</v>
      </c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81">
        <f t="shared" si="0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>+D30+D31</f>
        <v>0</v>
      </c>
      <c r="E29" s="762"/>
      <c r="F29" s="762"/>
      <c r="G29" s="762"/>
      <c r="H29" s="81">
        <f t="shared" si="0"/>
        <v>0</v>
      </c>
      <c r="I29" s="434"/>
      <c r="J29" s="428"/>
      <c r="K29" s="428"/>
      <c r="L29" s="428"/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726">
        <f t="shared" si="0"/>
        <v>0</v>
      </c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714">
        <f t="shared" si="0"/>
        <v>0</v>
      </c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727">
        <f t="shared" si="0"/>
        <v>0</v>
      </c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>+D34+D35+D36</f>
        <v>0</v>
      </c>
      <c r="E33" s="762"/>
      <c r="F33" s="762"/>
      <c r="G33" s="762"/>
      <c r="H33" s="81">
        <f t="shared" si="0"/>
        <v>0</v>
      </c>
      <c r="I33" s="434"/>
      <c r="J33" s="428"/>
      <c r="K33" s="428"/>
      <c r="L33" s="428"/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726">
        <f t="shared" si="0"/>
        <v>0</v>
      </c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714">
        <f t="shared" si="0"/>
        <v>0</v>
      </c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728">
        <f t="shared" si="0"/>
        <v>0</v>
      </c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81">
        <f t="shared" si="0"/>
        <v>0</v>
      </c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729">
        <f t="shared" si="0"/>
        <v>0</v>
      </c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SUM(C40:C41)</f>
        <v>0</v>
      </c>
      <c r="D39" s="165">
        <f>SUM(D40:D41)</f>
        <v>0</v>
      </c>
      <c r="E39" s="765"/>
      <c r="F39" s="765"/>
      <c r="G39" s="765"/>
      <c r="H39" s="81">
        <f t="shared" si="0"/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730">
        <f t="shared" si="0"/>
        <v>0</v>
      </c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731">
        <f t="shared" si="0"/>
        <v>0</v>
      </c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732">
        <f t="shared" si="0"/>
        <v>0</v>
      </c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0</v>
      </c>
      <c r="D43" s="163">
        <f>+D11+D23+D28+D29+D33+D37+D39</f>
        <v>0</v>
      </c>
      <c r="E43" s="762"/>
      <c r="F43" s="762"/>
      <c r="G43" s="762"/>
      <c r="H43" s="81">
        <f t="shared" si="0"/>
        <v>0</v>
      </c>
      <c r="I43" s="434"/>
      <c r="J43" s="434"/>
      <c r="K43" s="434"/>
      <c r="L43" s="434"/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0</v>
      </c>
      <c r="D44" s="163">
        <f>SUM(D45:D48)</f>
        <v>0</v>
      </c>
      <c r="E44" s="762"/>
      <c r="F44" s="762"/>
      <c r="G44" s="762"/>
      <c r="H44" s="81">
        <f t="shared" si="0"/>
        <v>0</v>
      </c>
      <c r="I44" s="434"/>
      <c r="J44" s="434"/>
      <c r="K44" s="434"/>
      <c r="L44" s="434"/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/>
      <c r="E45" s="766"/>
      <c r="F45" s="766"/>
      <c r="G45" s="766"/>
      <c r="H45" s="726">
        <f t="shared" si="0"/>
        <v>0</v>
      </c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/>
      <c r="E46" s="107"/>
      <c r="F46" s="107"/>
      <c r="G46" s="107"/>
      <c r="H46" s="733">
        <f t="shared" si="0"/>
        <v>0</v>
      </c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/>
      <c r="D47" s="454"/>
      <c r="E47" s="129"/>
      <c r="F47" s="129"/>
      <c r="G47" s="129"/>
      <c r="H47" s="714">
        <f t="shared" si="0"/>
        <v>0</v>
      </c>
      <c r="I47" s="1522"/>
      <c r="J47" s="430"/>
      <c r="K47" s="430"/>
      <c r="L47" s="430"/>
    </row>
    <row r="48" spans="1:12" s="61" customFormat="1" ht="17.25" customHeight="1" thickBot="1" x14ac:dyDescent="0.25">
      <c r="A48" s="65" t="s">
        <v>177</v>
      </c>
      <c r="B48" s="69" t="s">
        <v>178</v>
      </c>
      <c r="C48" s="1416"/>
      <c r="D48" s="340"/>
      <c r="E48" s="767"/>
      <c r="F48" s="767"/>
      <c r="G48" s="767"/>
      <c r="H48" s="728">
        <f t="shared" si="0"/>
        <v>0</v>
      </c>
      <c r="I48" s="1524"/>
      <c r="J48" s="432"/>
      <c r="K48" s="432"/>
      <c r="L48" s="432"/>
    </row>
    <row r="49" spans="1:12" s="739" customFormat="1" ht="12" thickBot="1" x14ac:dyDescent="0.2">
      <c r="A49" s="70" t="s">
        <v>21</v>
      </c>
      <c r="B49" s="736" t="s">
        <v>173</v>
      </c>
      <c r="C49" s="171">
        <f>+C43+C44</f>
        <v>0</v>
      </c>
      <c r="D49" s="170">
        <f>+D43+D44</f>
        <v>0</v>
      </c>
      <c r="E49" s="772"/>
      <c r="F49" s="772"/>
      <c r="G49" s="772"/>
      <c r="H49" s="737">
        <f t="shared" si="0"/>
        <v>0</v>
      </c>
      <c r="I49" s="738"/>
      <c r="J49" s="738"/>
      <c r="K49" s="738"/>
      <c r="L49" s="738"/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 t="shared" ref="C52:L52" si="1">C8</f>
        <v>2024. évi eredeti előirányzat a
25/2023. (XII.14.) rendelet szerint</v>
      </c>
      <c r="D52" s="20" t="str">
        <f t="shared" si="1"/>
        <v>Módosított előirányzat a …./2024.  (VI…..)  rendelet szerint</v>
      </c>
      <c r="E52" s="20" t="str">
        <f t="shared" si="1"/>
        <v>Módosított előirányzat a …./2024. (IX…..)  rendelet szerint</v>
      </c>
      <c r="F52" s="20" t="str">
        <f t="shared" si="1"/>
        <v>Módosított előirányzat a .../2024. (XII…...)  rendelet szerint</v>
      </c>
      <c r="G52" s="20" t="str">
        <f t="shared" si="1"/>
        <v>Módosított előirányzat a …../2024. (II…..)  rendelet szerint</v>
      </c>
      <c r="H52" s="39" t="str">
        <f t="shared" si="1"/>
        <v>Változás a 25/2023. (XII.14.) rendelethez képest</v>
      </c>
      <c r="I52" s="293" t="str">
        <f t="shared" si="1"/>
        <v>2024. évi teljesítés              2024.06.30-ig</v>
      </c>
      <c r="J52" s="20" t="str">
        <f t="shared" si="1"/>
        <v>2024. évi teljesítés              2024.09.30-ig</v>
      </c>
      <c r="K52" s="20" t="str">
        <f t="shared" si="1"/>
        <v>2024. évi teljesítés              2024.12.31-ig</v>
      </c>
      <c r="L52" s="20" t="str">
        <f t="shared" si="1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>
        <f>SUM(C54:C59)-C55</f>
        <v>0</v>
      </c>
      <c r="D53" s="163">
        <f>SUM(D54:D59)-D55</f>
        <v>0</v>
      </c>
      <c r="E53" s="762"/>
      <c r="F53" s="762"/>
      <c r="G53" s="762"/>
      <c r="H53" s="55">
        <f t="shared" ref="H53:H70" si="2">D53-C53</f>
        <v>0</v>
      </c>
      <c r="I53" s="306"/>
      <c r="J53" s="55"/>
      <c r="K53" s="55"/>
      <c r="L53" s="55"/>
    </row>
    <row r="54" spans="1:12" x14ac:dyDescent="0.2">
      <c r="A54" s="1419" t="s">
        <v>90</v>
      </c>
      <c r="B54" s="16" t="s">
        <v>68</v>
      </c>
      <c r="C54" s="156"/>
      <c r="D54" s="329"/>
      <c r="E54" s="766"/>
      <c r="F54" s="766"/>
      <c r="G54" s="766"/>
      <c r="H54" s="40">
        <f t="shared" si="2"/>
        <v>0</v>
      </c>
      <c r="I54" s="310"/>
      <c r="J54" s="40"/>
      <c r="K54" s="40"/>
      <c r="L54" s="40"/>
    </row>
    <row r="55" spans="1:12" x14ac:dyDescent="0.2">
      <c r="A55" s="1419" t="s">
        <v>304</v>
      </c>
      <c r="B55" s="466" t="s">
        <v>269</v>
      </c>
      <c r="C55" s="156"/>
      <c r="D55" s="329"/>
      <c r="E55" s="766"/>
      <c r="F55" s="766"/>
      <c r="G55" s="766"/>
      <c r="H55" s="40">
        <f t="shared" si="2"/>
        <v>0</v>
      </c>
      <c r="I55" s="310"/>
      <c r="J55" s="40"/>
      <c r="K55" s="40"/>
      <c r="L55" s="40"/>
    </row>
    <row r="56" spans="1:12" x14ac:dyDescent="0.2">
      <c r="A56" s="1419" t="s">
        <v>91</v>
      </c>
      <c r="B56" s="461" t="s">
        <v>86</v>
      </c>
      <c r="C56" s="471"/>
      <c r="D56" s="454"/>
      <c r="E56" s="129"/>
      <c r="F56" s="129"/>
      <c r="G56" s="129"/>
      <c r="H56" s="455">
        <f t="shared" si="2"/>
        <v>0</v>
      </c>
      <c r="I56" s="679"/>
      <c r="J56" s="41"/>
      <c r="K56" s="41"/>
      <c r="L56" s="41"/>
    </row>
    <row r="57" spans="1:12" x14ac:dyDescent="0.2">
      <c r="A57" s="1419" t="s">
        <v>92</v>
      </c>
      <c r="B57" s="461" t="s">
        <v>69</v>
      </c>
      <c r="C57" s="471"/>
      <c r="D57" s="454"/>
      <c r="E57" s="129"/>
      <c r="F57" s="129"/>
      <c r="G57" s="129"/>
      <c r="H57" s="455">
        <f t="shared" si="2"/>
        <v>0</v>
      </c>
      <c r="I57" s="679"/>
      <c r="J57" s="41"/>
      <c r="K57" s="41"/>
      <c r="L57" s="41"/>
    </row>
    <row r="58" spans="1:12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455">
        <f t="shared" si="2"/>
        <v>0</v>
      </c>
      <c r="I58" s="679"/>
      <c r="J58" s="41"/>
      <c r="K58" s="41"/>
      <c r="L58" s="41"/>
    </row>
    <row r="59" spans="1:12" x14ac:dyDescent="0.2">
      <c r="A59" s="1419" t="s">
        <v>146</v>
      </c>
      <c r="B59" s="461" t="s">
        <v>87</v>
      </c>
      <c r="C59" s="471">
        <f>SUM(C60:C61)</f>
        <v>0</v>
      </c>
      <c r="D59" s="454">
        <f>SUM(D60:D61)</f>
        <v>0</v>
      </c>
      <c r="E59" s="129"/>
      <c r="F59" s="129"/>
      <c r="G59" s="129"/>
      <c r="H59" s="455">
        <f t="shared" si="2"/>
        <v>0</v>
      </c>
      <c r="I59" s="679"/>
      <c r="J59" s="41"/>
      <c r="K59" s="41"/>
      <c r="L59" s="41"/>
    </row>
    <row r="60" spans="1:12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455">
        <f t="shared" si="2"/>
        <v>0</v>
      </c>
      <c r="I60" s="679"/>
      <c r="J60" s="41"/>
      <c r="K60" s="41"/>
      <c r="L60" s="41"/>
    </row>
    <row r="61" spans="1:12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68">
        <f t="shared" si="2"/>
        <v>0</v>
      </c>
      <c r="I61" s="312"/>
      <c r="J61" s="68"/>
      <c r="K61" s="68"/>
      <c r="L61" s="68"/>
    </row>
    <row r="62" spans="1:12" ht="13.5" thickBot="1" x14ac:dyDescent="0.25">
      <c r="A62" s="62" t="s">
        <v>13</v>
      </c>
      <c r="B62" s="63" t="s">
        <v>538</v>
      </c>
      <c r="C62" s="103">
        <f>SUM(C63:C67)</f>
        <v>0</v>
      </c>
      <c r="D62" s="163">
        <f>SUM(D63:D67)</f>
        <v>0</v>
      </c>
      <c r="E62" s="163"/>
      <c r="F62" s="163"/>
      <c r="G62" s="163"/>
      <c r="H62" s="306">
        <f t="shared" si="2"/>
        <v>0</v>
      </c>
      <c r="I62" s="306"/>
      <c r="J62" s="55"/>
      <c r="K62" s="55"/>
      <c r="L62" s="55"/>
    </row>
    <row r="63" spans="1:12" s="38" customFormat="1" x14ac:dyDescent="0.2">
      <c r="A63" s="1419" t="s">
        <v>93</v>
      </c>
      <c r="B63" s="16" t="s">
        <v>118</v>
      </c>
      <c r="C63" s="156"/>
      <c r="D63" s="329"/>
      <c r="E63" s="766"/>
      <c r="F63" s="766"/>
      <c r="G63" s="766"/>
      <c r="H63" s="40">
        <f t="shared" si="2"/>
        <v>0</v>
      </c>
      <c r="I63" s="310"/>
      <c r="J63" s="40"/>
      <c r="K63" s="40"/>
      <c r="L63" s="40"/>
    </row>
    <row r="64" spans="1:12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40">
        <f t="shared" si="2"/>
        <v>0</v>
      </c>
      <c r="I64" s="310"/>
      <c r="J64" s="40"/>
      <c r="K64" s="40"/>
      <c r="L64" s="40"/>
    </row>
    <row r="65" spans="1:12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455">
        <f t="shared" si="2"/>
        <v>0</v>
      </c>
      <c r="I65" s="679"/>
      <c r="J65" s="41"/>
      <c r="K65" s="41"/>
      <c r="L65" s="41"/>
    </row>
    <row r="66" spans="1:12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455">
        <f t="shared" si="2"/>
        <v>0</v>
      </c>
      <c r="I66" s="679"/>
      <c r="J66" s="41"/>
      <c r="K66" s="41"/>
      <c r="L66" s="41"/>
    </row>
    <row r="67" spans="1:12" x14ac:dyDescent="0.2">
      <c r="A67" s="1419" t="s">
        <v>95</v>
      </c>
      <c r="B67" s="16" t="s">
        <v>174</v>
      </c>
      <c r="C67" s="156">
        <f>SUM(C68:C69)</f>
        <v>0</v>
      </c>
      <c r="D67" s="454">
        <f>SUM(D68:D69)</f>
        <v>0</v>
      </c>
      <c r="E67" s="129"/>
      <c r="F67" s="129"/>
      <c r="G67" s="129"/>
      <c r="H67" s="455">
        <f t="shared" si="2"/>
        <v>0</v>
      </c>
      <c r="I67" s="679"/>
      <c r="J67" s="41"/>
      <c r="K67" s="41"/>
      <c r="L67" s="41"/>
    </row>
    <row r="68" spans="1:12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455">
        <f t="shared" si="2"/>
        <v>0</v>
      </c>
      <c r="I68" s="679"/>
      <c r="J68" s="41"/>
      <c r="K68" s="41"/>
      <c r="L68" s="41"/>
    </row>
    <row r="69" spans="1:12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455">
        <f t="shared" si="2"/>
        <v>0</v>
      </c>
      <c r="I69" s="679"/>
      <c r="J69" s="41"/>
      <c r="K69" s="41"/>
      <c r="L69" s="41"/>
    </row>
    <row r="70" spans="1:12" ht="13.5" thickBot="1" x14ac:dyDescent="0.25">
      <c r="A70" s="62" t="s">
        <v>14</v>
      </c>
      <c r="B70" s="74" t="s">
        <v>175</v>
      </c>
      <c r="C70" s="171">
        <f>+C53+C62</f>
        <v>0</v>
      </c>
      <c r="D70" s="170">
        <f>+D53+D62</f>
        <v>0</v>
      </c>
      <c r="E70" s="772"/>
      <c r="F70" s="772"/>
      <c r="G70" s="772"/>
      <c r="H70" s="75">
        <f t="shared" si="2"/>
        <v>0</v>
      </c>
      <c r="I70" s="307"/>
      <c r="J70" s="75"/>
      <c r="K70" s="75"/>
      <c r="L70" s="75"/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/>
      <c r="D72" s="828"/>
      <c r="E72" s="701"/>
      <c r="F72" s="701"/>
      <c r="G72" s="701"/>
      <c r="H72" s="303"/>
      <c r="I72" s="303"/>
      <c r="J72" s="303"/>
      <c r="K72" s="303"/>
      <c r="L72" s="303"/>
    </row>
    <row r="73" spans="1:12" x14ac:dyDescent="0.2">
      <c r="H73" s="280" t="s">
        <v>821</v>
      </c>
    </row>
  </sheetData>
  <sheetProtection formatCells="0"/>
  <mergeCells count="8">
    <mergeCell ref="A10:H10"/>
    <mergeCell ref="A51:H51"/>
    <mergeCell ref="A1:H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39370078740157483" header="0.78740157480314965" footer="0.78740157480314965"/>
  <pageSetup paperSize="9" scale="72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73"/>
  <sheetViews>
    <sheetView topLeftCell="A40" zoomScale="112" zoomScaleNormal="112" zoomScaleSheetLayoutView="136" workbookViewId="0">
      <selection activeCell="Q35" sqref="Q35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879</v>
      </c>
      <c r="B1" s="1898"/>
      <c r="C1" s="1898"/>
      <c r="D1" s="1898"/>
      <c r="E1" s="1898"/>
      <c r="F1" s="1898"/>
      <c r="G1" s="1898"/>
      <c r="H1" s="1898"/>
    </row>
    <row r="2" spans="1:12" s="715" customFormat="1" ht="12" customHeight="1" x14ac:dyDescent="0.2">
      <c r="A2" s="1895" t="s">
        <v>844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476"/>
      <c r="D4" s="1476"/>
      <c r="E4" s="1476"/>
      <c r="F4" s="1476"/>
      <c r="G4" s="1476"/>
      <c r="H4" s="1476"/>
    </row>
    <row r="5" spans="1:12" s="45" customFormat="1" ht="36" x14ac:dyDescent="0.2">
      <c r="A5" s="43" t="s">
        <v>136</v>
      </c>
      <c r="B5" s="44" t="s">
        <v>8</v>
      </c>
      <c r="C5" s="1932" t="s">
        <v>180</v>
      </c>
      <c r="D5" s="1933"/>
      <c r="E5" s="1933"/>
      <c r="F5" s="1933"/>
      <c r="G5" s="1933"/>
      <c r="H5" s="1934"/>
      <c r="I5" s="439"/>
      <c r="J5" s="439"/>
      <c r="K5" s="1477"/>
      <c r="L5" s="1477"/>
    </row>
    <row r="6" spans="1:12" s="45" customFormat="1" ht="24.75" thickBot="1" x14ac:dyDescent="0.25">
      <c r="A6" s="46" t="s">
        <v>138</v>
      </c>
      <c r="B6" s="47" t="s">
        <v>400</v>
      </c>
      <c r="C6" s="1935" t="s">
        <v>140</v>
      </c>
      <c r="D6" s="1936"/>
      <c r="E6" s="1936"/>
      <c r="F6" s="1936"/>
      <c r="G6" s="1936"/>
      <c r="H6" s="1937"/>
      <c r="I6" s="440"/>
      <c r="J6" s="440"/>
      <c r="K6" s="1478"/>
      <c r="L6" s="147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68580</v>
      </c>
      <c r="D11" s="163">
        <f t="shared" ref="D11:L11" si="0">SUM(D12:D22)</f>
        <v>68580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719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 t="e">
        <f t="shared" si="0"/>
        <v>#DIV/0!</v>
      </c>
    </row>
    <row r="12" spans="1:12" s="30" customFormat="1" ht="12.2" customHeight="1" x14ac:dyDescent="0.2">
      <c r="A12" s="56" t="s">
        <v>90</v>
      </c>
      <c r="B12" s="57" t="s">
        <v>142</v>
      </c>
      <c r="C12" s="164">
        <f>'11.Rendelő'!C12-'31._Rendelő_önként'!C12</f>
        <v>0</v>
      </c>
      <c r="D12" s="337">
        <f>'11.Rendelő'!D12-'31._Rendelő_önként'!D12</f>
        <v>0</v>
      </c>
      <c r="E12" s="763">
        <f>'11.Rendelő'!E12-'31._Rendelő_önként'!E12</f>
        <v>0</v>
      </c>
      <c r="F12" s="763">
        <f>'11.Rendelő'!F12-'31._Rendelő_önként'!F12</f>
        <v>0</v>
      </c>
      <c r="G12" s="763">
        <f>'11.Rendelő'!G12-'31._Rendelő_önként'!G12</f>
        <v>0</v>
      </c>
      <c r="H12" s="720">
        <f t="shared" ref="H12:H48" si="1">+D12-C12</f>
        <v>0</v>
      </c>
      <c r="I12" s="1514">
        <f>'11.Rendelő'!I12-'31._Rendelő_önként'!I12</f>
        <v>0</v>
      </c>
      <c r="J12" s="421">
        <f>'11.Rendelő'!J12-'31._Rendelő_önként'!J12</f>
        <v>0</v>
      </c>
      <c r="K12" s="421">
        <f>'11.Rendelő'!K12-'31._Rendelő_önként'!K12</f>
        <v>0</v>
      </c>
      <c r="L12" s="421" t="e">
        <f>'11.Rendelő'!L12-'31._Rendelő_önként'!L12</f>
        <v>#DIV/0!</v>
      </c>
    </row>
    <row r="13" spans="1:12" s="30" customFormat="1" ht="12.2" customHeight="1" x14ac:dyDescent="0.2">
      <c r="A13" s="1419" t="s">
        <v>91</v>
      </c>
      <c r="B13" s="461" t="s">
        <v>143</v>
      </c>
      <c r="C13" s="462">
        <f>'11.Rendelő'!C13-'31._Rendelő_önként'!C13</f>
        <v>0</v>
      </c>
      <c r="D13" s="472">
        <f>'11.Rendelő'!D13-'31._Rendelő_önként'!D13</f>
        <v>0</v>
      </c>
      <c r="E13" s="101">
        <f>'11.Rendelő'!E13-'31._Rendelő_önként'!E13</f>
        <v>0</v>
      </c>
      <c r="F13" s="101">
        <f>'11.Rendelő'!F13-'31._Rendelő_önként'!F13</f>
        <v>0</v>
      </c>
      <c r="G13" s="101">
        <f>'11.Rendelő'!G13-'31._Rendelő_önként'!G13</f>
        <v>0</v>
      </c>
      <c r="H13" s="721">
        <f t="shared" si="1"/>
        <v>0</v>
      </c>
      <c r="I13" s="1515">
        <f>'11.Rendelő'!I13-'31._Rendelő_önként'!I13</f>
        <v>0</v>
      </c>
      <c r="J13" s="422">
        <f>'11.Rendelő'!J13-'31._Rendelő_önként'!J13</f>
        <v>0</v>
      </c>
      <c r="K13" s="422">
        <f>'11.Rendelő'!K13-'31._Rendelő_önként'!K13</f>
        <v>0</v>
      </c>
      <c r="L13" s="422">
        <f>'11.Rendelő'!L13-'31._Rendelő_önként'!L13</f>
        <v>0</v>
      </c>
    </row>
    <row r="14" spans="1:12" s="30" customFormat="1" ht="12.2" customHeight="1" x14ac:dyDescent="0.2">
      <c r="A14" s="1419" t="s">
        <v>92</v>
      </c>
      <c r="B14" s="461" t="s">
        <v>144</v>
      </c>
      <c r="C14" s="462">
        <f>'11.Rendelő'!C14-'31._Rendelő_önként'!C14</f>
        <v>54000</v>
      </c>
      <c r="D14" s="472">
        <f>'11.Rendelő'!D14-'31._Rendelő_önként'!D14</f>
        <v>54000</v>
      </c>
      <c r="E14" s="101">
        <f>'11.Rendelő'!E14-'31._Rendelő_önként'!E14</f>
        <v>0</v>
      </c>
      <c r="F14" s="101">
        <f>'11.Rendelő'!F14-'31._Rendelő_önként'!F14</f>
        <v>0</v>
      </c>
      <c r="G14" s="101">
        <f>'11.Rendelő'!G14-'31._Rendelő_önként'!G14</f>
        <v>0</v>
      </c>
      <c r="H14" s="721">
        <f t="shared" si="1"/>
        <v>0</v>
      </c>
      <c r="I14" s="1515">
        <f>'11.Rendelő'!I14-'31._Rendelő_önként'!I14</f>
        <v>0</v>
      </c>
      <c r="J14" s="422">
        <f>'11.Rendelő'!J14-'31._Rendelő_önként'!J14</f>
        <v>0</v>
      </c>
      <c r="K14" s="422">
        <f>'11.Rendelő'!K14-'31._Rendelő_önként'!K14</f>
        <v>0</v>
      </c>
      <c r="L14" s="422">
        <f>'11.Rendelő'!L14-'31._Rendelő_önként'!L14</f>
        <v>0</v>
      </c>
    </row>
    <row r="15" spans="1:12" s="30" customFormat="1" ht="12.2" customHeight="1" x14ac:dyDescent="0.2">
      <c r="A15" s="1419" t="s">
        <v>89</v>
      </c>
      <c r="B15" s="461" t="s">
        <v>145</v>
      </c>
      <c r="C15" s="462">
        <f>'11.Rendelő'!C15-'31._Rendelő_önként'!C15</f>
        <v>0</v>
      </c>
      <c r="D15" s="472">
        <f>'11.Rendelő'!D15-'31._Rendelő_önként'!D15</f>
        <v>0</v>
      </c>
      <c r="E15" s="101">
        <f>'11.Rendelő'!E15-'31._Rendelő_önként'!E15</f>
        <v>0</v>
      </c>
      <c r="F15" s="101">
        <f>'11.Rendelő'!F15-'31._Rendelő_önként'!F15</f>
        <v>0</v>
      </c>
      <c r="G15" s="101">
        <f>'11.Rendelő'!G15-'31._Rendelő_önként'!G15</f>
        <v>0</v>
      </c>
      <c r="H15" s="721">
        <f t="shared" si="1"/>
        <v>0</v>
      </c>
      <c r="I15" s="1515">
        <f>'11.Rendelő'!I15-'31._Rendelő_önként'!I15</f>
        <v>0</v>
      </c>
      <c r="J15" s="422">
        <f>'11.Rendelő'!J15-'31._Rendelő_önként'!J15</f>
        <v>0</v>
      </c>
      <c r="K15" s="422">
        <f>'11.Rendelő'!K15-'31._Rendelő_önként'!K15</f>
        <v>0</v>
      </c>
      <c r="L15" s="422" t="e">
        <f>'11.Rendelő'!L15-'31._Rendelő_önként'!L15</f>
        <v>#DIV/0!</v>
      </c>
    </row>
    <row r="16" spans="1:12" s="30" customFormat="1" ht="12.2" customHeight="1" x14ac:dyDescent="0.2">
      <c r="A16" s="1419" t="s">
        <v>146</v>
      </c>
      <c r="B16" s="461" t="s">
        <v>147</v>
      </c>
      <c r="C16" s="462">
        <f>'11.Rendelő'!C16-'31._Rendelő_önként'!C16</f>
        <v>0</v>
      </c>
      <c r="D16" s="472">
        <f>'11.Rendelő'!D16-'31._Rendelő_önként'!D16</f>
        <v>0</v>
      </c>
      <c r="E16" s="101">
        <f>'11.Rendelő'!E16-'31._Rendelő_önként'!E16</f>
        <v>0</v>
      </c>
      <c r="F16" s="101">
        <f>'11.Rendelő'!F16-'31._Rendelő_önként'!F16</f>
        <v>0</v>
      </c>
      <c r="G16" s="101">
        <f>'11.Rendelő'!G16-'31._Rendelő_önként'!G16</f>
        <v>0</v>
      </c>
      <c r="H16" s="721">
        <f t="shared" si="1"/>
        <v>0</v>
      </c>
      <c r="I16" s="1515">
        <f>'11.Rendelő'!I16-'31._Rendelő_önként'!I16</f>
        <v>0</v>
      </c>
      <c r="J16" s="422">
        <f>'11.Rendelő'!J16-'31._Rendelő_önként'!J16</f>
        <v>0</v>
      </c>
      <c r="K16" s="422">
        <f>'11.Rendelő'!K16-'31._Rendelő_önként'!K16</f>
        <v>0</v>
      </c>
      <c r="L16" s="422" t="e">
        <f>'11.Rendelő'!L16-'31._Rendelő_önként'!L16</f>
        <v>#DIV/0!</v>
      </c>
    </row>
    <row r="17" spans="1:12" s="30" customFormat="1" ht="12.2" customHeight="1" x14ac:dyDescent="0.2">
      <c r="A17" s="1419" t="s">
        <v>148</v>
      </c>
      <c r="B17" s="461" t="s">
        <v>149</v>
      </c>
      <c r="C17" s="462">
        <f>'11.Rendelő'!C17-'31._Rendelő_önként'!C17</f>
        <v>14580</v>
      </c>
      <c r="D17" s="472">
        <f>'11.Rendelő'!D17-'31._Rendelő_önként'!D17</f>
        <v>14580</v>
      </c>
      <c r="E17" s="101">
        <f>'11.Rendelő'!E17-'31._Rendelő_önként'!E17</f>
        <v>0</v>
      </c>
      <c r="F17" s="101">
        <f>'11.Rendelő'!F17-'31._Rendelő_önként'!F17</f>
        <v>0</v>
      </c>
      <c r="G17" s="101">
        <f>'11.Rendelő'!G17-'31._Rendelő_önként'!G17</f>
        <v>0</v>
      </c>
      <c r="H17" s="721">
        <f t="shared" si="1"/>
        <v>0</v>
      </c>
      <c r="I17" s="1515">
        <f>'11.Rendelő'!I17-'31._Rendelő_önként'!I17</f>
        <v>0</v>
      </c>
      <c r="J17" s="422">
        <f>'11.Rendelő'!J17-'31._Rendelő_önként'!J17</f>
        <v>0</v>
      </c>
      <c r="K17" s="422">
        <f>'11.Rendelő'!K17-'31._Rendelő_önként'!K17</f>
        <v>0</v>
      </c>
      <c r="L17" s="422">
        <f>'11.Rendelő'!L17-'31._Rendelő_önként'!L17</f>
        <v>0</v>
      </c>
    </row>
    <row r="18" spans="1:12" s="30" customFormat="1" ht="12.2" customHeight="1" x14ac:dyDescent="0.2">
      <c r="A18" s="1419" t="s">
        <v>150</v>
      </c>
      <c r="B18" s="59" t="s">
        <v>151</v>
      </c>
      <c r="C18" s="462">
        <f>'11.Rendelő'!C18-'31._Rendelő_önként'!C18</f>
        <v>0</v>
      </c>
      <c r="D18" s="472">
        <f>'11.Rendelő'!D18-'31._Rendelő_önként'!D18</f>
        <v>0</v>
      </c>
      <c r="E18" s="101">
        <f>'11.Rendelő'!E18-'31._Rendelő_önként'!E18</f>
        <v>0</v>
      </c>
      <c r="F18" s="101">
        <f>'11.Rendelő'!F18-'31._Rendelő_önként'!F18</f>
        <v>0</v>
      </c>
      <c r="G18" s="101">
        <f>'11.Rendelő'!G18-'31._Rendelő_önként'!G18</f>
        <v>0</v>
      </c>
      <c r="H18" s="721">
        <f t="shared" si="1"/>
        <v>0</v>
      </c>
      <c r="I18" s="1515">
        <f>'11.Rendelő'!I18-'31._Rendelő_önként'!I18</f>
        <v>0</v>
      </c>
      <c r="J18" s="422">
        <f>'11.Rendelő'!J18-'31._Rendelő_önként'!J18</f>
        <v>0</v>
      </c>
      <c r="K18" s="422">
        <f>'11.Rendelő'!K18-'31._Rendelő_önként'!K18</f>
        <v>0</v>
      </c>
      <c r="L18" s="422" t="e">
        <f>'11.Rendelő'!L18-'31._Rendelő_önként'!L18</f>
        <v>#DIV/0!</v>
      </c>
    </row>
    <row r="19" spans="1:12" s="30" customFormat="1" ht="12.2" customHeight="1" x14ac:dyDescent="0.2">
      <c r="A19" s="1419" t="s">
        <v>152</v>
      </c>
      <c r="B19" s="477" t="s">
        <v>301</v>
      </c>
      <c r="C19" s="151">
        <f>'11.Rendelő'!C19-'31._Rendelő_önként'!C19</f>
        <v>0</v>
      </c>
      <c r="D19" s="328">
        <f>'11.Rendelő'!D19-'31._Rendelő_önként'!D19</f>
        <v>0</v>
      </c>
      <c r="E19" s="106">
        <f>'11.Rendelő'!E19-'31._Rendelő_önként'!E19</f>
        <v>0</v>
      </c>
      <c r="F19" s="106">
        <f>'11.Rendelő'!F19-'31._Rendelő_önként'!F19</f>
        <v>0</v>
      </c>
      <c r="G19" s="106">
        <f>'11.Rendelő'!G19-'31._Rendelő_önként'!G19</f>
        <v>0</v>
      </c>
      <c r="H19" s="722">
        <f t="shared" si="1"/>
        <v>0</v>
      </c>
      <c r="I19" s="1516">
        <f>'11.Rendelő'!I19-'31._Rendelő_önként'!I19</f>
        <v>0</v>
      </c>
      <c r="J19" s="423">
        <f>'11.Rendelő'!J19-'31._Rendelő_önként'!J19</f>
        <v>0</v>
      </c>
      <c r="K19" s="423">
        <f>'11.Rendelő'!K19-'31._Rendelő_önként'!K19</f>
        <v>0</v>
      </c>
      <c r="L19" s="423" t="e">
        <f>'11.Rendelő'!L19-'31._Rendelő_önként'!L19</f>
        <v>#DIV/0!</v>
      </c>
    </row>
    <row r="20" spans="1:12" s="61" customFormat="1" ht="12.2" customHeight="1" x14ac:dyDescent="0.2">
      <c r="A20" s="1419" t="s">
        <v>153</v>
      </c>
      <c r="B20" s="461" t="s">
        <v>154</v>
      </c>
      <c r="C20" s="462">
        <f>'11.Rendelő'!C20-'31._Rendelő_önként'!C20</f>
        <v>0</v>
      </c>
      <c r="D20" s="472">
        <f>'11.Rendelő'!D20-'31._Rendelő_önként'!D20</f>
        <v>0</v>
      </c>
      <c r="E20" s="101">
        <f>'11.Rendelő'!E20-'31._Rendelő_önként'!E20</f>
        <v>0</v>
      </c>
      <c r="F20" s="101">
        <f>'11.Rendelő'!F20-'31._Rendelő_önként'!F20</f>
        <v>0</v>
      </c>
      <c r="G20" s="101">
        <f>'11.Rendelő'!G20-'31._Rendelő_önként'!G20</f>
        <v>0</v>
      </c>
      <c r="H20" s="721">
        <f t="shared" si="1"/>
        <v>0</v>
      </c>
      <c r="I20" s="1515">
        <f>'11.Rendelő'!I20-'31._Rendelő_önként'!I20</f>
        <v>0</v>
      </c>
      <c r="J20" s="422">
        <f>'11.Rendelő'!J20-'31._Rendelő_önként'!J20</f>
        <v>0</v>
      </c>
      <c r="K20" s="422">
        <f>'11.Rendelő'!K20-'31._Rendelő_önként'!K20</f>
        <v>0</v>
      </c>
      <c r="L20" s="422" t="e">
        <f>'11.Rendelő'!L20-'31._Rendelő_önként'!L20</f>
        <v>#DIV/0!</v>
      </c>
    </row>
    <row r="21" spans="1:12" s="61" customFormat="1" ht="12.2" customHeight="1" x14ac:dyDescent="0.2">
      <c r="A21" s="1419" t="s">
        <v>155</v>
      </c>
      <c r="B21" s="477" t="s">
        <v>274</v>
      </c>
      <c r="C21" s="464">
        <f>'11.Rendelő'!C21-'31._Rendelő_önként'!C21</f>
        <v>0</v>
      </c>
      <c r="D21" s="473">
        <f>'11.Rendelő'!D21-'31._Rendelő_önként'!D21</f>
        <v>0</v>
      </c>
      <c r="E21" s="101">
        <f>'11.Rendelő'!E21-'31._Rendelő_önként'!E21</f>
        <v>0</v>
      </c>
      <c r="F21" s="101">
        <f>'11.Rendelő'!F21-'31._Rendelő_önként'!F21</f>
        <v>0</v>
      </c>
      <c r="G21" s="462">
        <f>'11.Rendelő'!G21-'31._Rendelő_önként'!G21</f>
        <v>0</v>
      </c>
      <c r="H21" s="723">
        <f t="shared" si="1"/>
        <v>0</v>
      </c>
      <c r="I21" s="1517">
        <f>'11.Rendelő'!I21-'31._Rendelő_önként'!I21</f>
        <v>0</v>
      </c>
      <c r="J21" s="424">
        <f>'11.Rendelő'!J21-'31._Rendelő_önként'!J21</f>
        <v>0</v>
      </c>
      <c r="K21" s="424">
        <f>'11.Rendelő'!K21-'31._Rendelő_önként'!K21</f>
        <v>0</v>
      </c>
      <c r="L21" s="424" t="e">
        <f>'11.Rendelő'!L21-'31._Rendelő_önként'!L21</f>
        <v>#DIV/0!</v>
      </c>
    </row>
    <row r="22" spans="1:12" s="61" customFormat="1" ht="12.2" customHeight="1" thickBot="1" x14ac:dyDescent="0.25">
      <c r="A22" s="1419" t="s">
        <v>275</v>
      </c>
      <c r="B22" s="59" t="s">
        <v>156</v>
      </c>
      <c r="C22" s="464">
        <f>'11.Rendelő'!C22-'31._Rendelő_önként'!C22</f>
        <v>0</v>
      </c>
      <c r="D22" s="473">
        <f>'11.Rendelő'!D22-'31._Rendelő_önként'!D22</f>
        <v>0</v>
      </c>
      <c r="E22" s="106">
        <f>'11.Rendelő'!E22-'31._Rendelő_önként'!E22</f>
        <v>0</v>
      </c>
      <c r="F22" s="106">
        <f>'11.Rendelő'!F22-'31._Rendelő_önként'!F22</f>
        <v>0</v>
      </c>
      <c r="G22" s="106">
        <f>'11.Rendelő'!G22-'31._Rendelő_önként'!G22</f>
        <v>0</v>
      </c>
      <c r="H22" s="724">
        <f t="shared" si="1"/>
        <v>0</v>
      </c>
      <c r="I22" s="1518">
        <f>'11.Rendelő'!I22-'31._Rendelő_önként'!I22</f>
        <v>0</v>
      </c>
      <c r="J22" s="425">
        <f>'11.Rendelő'!J22-'31._Rendelő_önként'!J22</f>
        <v>0</v>
      </c>
      <c r="K22" s="425">
        <f>'11.Rendelő'!K22-'31._Rendelő_önként'!K22</f>
        <v>0</v>
      </c>
      <c r="L22" s="425" t="e">
        <f>'11.Rendelő'!L22-'31._Rendelő_önként'!L22</f>
        <v>#DIV/0!</v>
      </c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3369023</v>
      </c>
      <c r="D23" s="163">
        <f t="shared" ref="D23:L23" si="2">SUM(D24:D26)</f>
        <v>3369023</v>
      </c>
      <c r="E23" s="762">
        <f t="shared" si="2"/>
        <v>0</v>
      </c>
      <c r="F23" s="762">
        <f t="shared" si="2"/>
        <v>0</v>
      </c>
      <c r="G23" s="762">
        <f t="shared" si="2"/>
        <v>0</v>
      </c>
      <c r="H23" s="55">
        <f t="shared" si="1"/>
        <v>0</v>
      </c>
      <c r="I23" s="1513">
        <f t="shared" si="2"/>
        <v>0</v>
      </c>
      <c r="J23" s="420">
        <f t="shared" si="2"/>
        <v>0</v>
      </c>
      <c r="K23" s="420">
        <f t="shared" si="2"/>
        <v>0</v>
      </c>
      <c r="L23" s="420" t="e">
        <f t="shared" si="2"/>
        <v>#DIV/0!</v>
      </c>
    </row>
    <row r="24" spans="1:12" s="61" customFormat="1" ht="12.2" customHeight="1" x14ac:dyDescent="0.2">
      <c r="A24" s="1419" t="s">
        <v>93</v>
      </c>
      <c r="B24" s="16" t="s">
        <v>158</v>
      </c>
      <c r="C24" s="462">
        <f>'11.Rendelő'!C24-'31._Rendelő_önként'!C24</f>
        <v>0</v>
      </c>
      <c r="D24" s="472">
        <f>'11.Rendelő'!D24-'31._Rendelő_önként'!D24</f>
        <v>0</v>
      </c>
      <c r="E24" s="764">
        <f>'11.Rendelő'!E24-'31._Rendelő_önként'!E24</f>
        <v>0</v>
      </c>
      <c r="F24" s="764">
        <f>'11.Rendelő'!F24-'31._Rendelő_önként'!F24</f>
        <v>0</v>
      </c>
      <c r="G24" s="764">
        <f>'11.Rendelő'!G24-'31._Rendelő_önként'!G24</f>
        <v>0</v>
      </c>
      <c r="H24" s="82">
        <f t="shared" si="1"/>
        <v>0</v>
      </c>
      <c r="I24" s="1519">
        <f>'11.Rendelő'!I24-'31._Rendelő_önként'!I24</f>
        <v>0</v>
      </c>
      <c r="J24" s="426">
        <f>'11.Rendelő'!J24-'31._Rendelő_önként'!J24</f>
        <v>0</v>
      </c>
      <c r="K24" s="426">
        <f>'11.Rendelő'!K24-'31._Rendelő_önként'!K24</f>
        <v>0</v>
      </c>
      <c r="L24" s="426" t="e">
        <f>'11.Rendelő'!L24-'31._Rendelő_önként'!L24</f>
        <v>#DIV/0!</v>
      </c>
    </row>
    <row r="25" spans="1:12" s="61" customFormat="1" ht="12.2" customHeight="1" x14ac:dyDescent="0.2">
      <c r="A25" s="1419" t="s">
        <v>94</v>
      </c>
      <c r="B25" s="461" t="s">
        <v>159</v>
      </c>
      <c r="C25" s="462">
        <f>'11.Rendelő'!C25-'31._Rendelő_önként'!C25</f>
        <v>0</v>
      </c>
      <c r="D25" s="472">
        <f>'11.Rendelő'!D25-'31._Rendelő_önként'!D25</f>
        <v>0</v>
      </c>
      <c r="E25" s="101">
        <f>'11.Rendelő'!E25-'31._Rendelő_önként'!E25</f>
        <v>0</v>
      </c>
      <c r="F25" s="101">
        <f>'11.Rendelő'!F25-'31._Rendelő_önként'!F25</f>
        <v>0</v>
      </c>
      <c r="G25" s="101">
        <f>'11.Rendelő'!G25-'31._Rendelő_önként'!G25</f>
        <v>0</v>
      </c>
      <c r="H25" s="721">
        <f t="shared" si="1"/>
        <v>0</v>
      </c>
      <c r="I25" s="1515">
        <f>'11.Rendelő'!I25-'31._Rendelő_önként'!I25</f>
        <v>0</v>
      </c>
      <c r="J25" s="422">
        <f>'11.Rendelő'!J25-'31._Rendelő_önként'!J25</f>
        <v>0</v>
      </c>
      <c r="K25" s="422">
        <f>'11.Rendelő'!K25-'31._Rendelő_önként'!K25</f>
        <v>0</v>
      </c>
      <c r="L25" s="422" t="e">
        <f>'11.Rendelő'!L25-'31._Rendelő_önként'!L25</f>
        <v>#DIV/0!</v>
      </c>
    </row>
    <row r="26" spans="1:12" s="61" customFormat="1" ht="12.2" customHeight="1" x14ac:dyDescent="0.2">
      <c r="A26" s="1419" t="s">
        <v>95</v>
      </c>
      <c r="B26" s="461" t="s">
        <v>160</v>
      </c>
      <c r="C26" s="462">
        <f>'11.Rendelő'!C26-'31._Rendelő_önként'!C26</f>
        <v>3369023</v>
      </c>
      <c r="D26" s="472">
        <f>'11.Rendelő'!D26-'31._Rendelő_önként'!D26</f>
        <v>3369023</v>
      </c>
      <c r="E26" s="101">
        <f>'11.Rendelő'!E26-'31._Rendelő_önként'!E26</f>
        <v>0</v>
      </c>
      <c r="F26" s="101">
        <f>'11.Rendelő'!F26-'31._Rendelő_önként'!F26</f>
        <v>0</v>
      </c>
      <c r="G26" s="101">
        <f>'11.Rendelő'!G26-'31._Rendelő_önként'!G26</f>
        <v>0</v>
      </c>
      <c r="H26" s="721">
        <f t="shared" si="1"/>
        <v>0</v>
      </c>
      <c r="I26" s="1515">
        <f>'11.Rendelő'!I26-'31._Rendelő_önként'!I26</f>
        <v>0</v>
      </c>
      <c r="J26" s="422">
        <f>'11.Rendelő'!J26-'31._Rendelő_önként'!J26</f>
        <v>0</v>
      </c>
      <c r="K26" s="422">
        <f>'11.Rendelő'!K26-'31._Rendelő_önként'!K26</f>
        <v>0</v>
      </c>
      <c r="L26" s="422">
        <f>'11.Rendelő'!L26-'31._Rendelő_önként'!L26</f>
        <v>0</v>
      </c>
    </row>
    <row r="27" spans="1:12" s="61" customFormat="1" ht="12.2" customHeight="1" thickBot="1" x14ac:dyDescent="0.25">
      <c r="A27" s="1419" t="s">
        <v>316</v>
      </c>
      <c r="B27" s="466" t="s">
        <v>232</v>
      </c>
      <c r="C27" s="462">
        <f>'11.Rendelő'!C27-'31._Rendelő_önként'!C27</f>
        <v>0</v>
      </c>
      <c r="D27" s="472">
        <f>'11.Rendelő'!D27-'31._Rendelő_önként'!D27</f>
        <v>0</v>
      </c>
      <c r="E27" s="101">
        <f>'11.Rendelő'!E27-'31._Rendelő_önként'!E27</f>
        <v>0</v>
      </c>
      <c r="F27" s="101">
        <f>'11.Rendelő'!F27-'31._Rendelő_önként'!F27</f>
        <v>0</v>
      </c>
      <c r="G27" s="101">
        <f>'11.Rendelő'!G27-'31._Rendelő_önként'!G27</f>
        <v>0</v>
      </c>
      <c r="H27" s="725">
        <f t="shared" si="1"/>
        <v>0</v>
      </c>
      <c r="I27" s="1520">
        <f>'11.Rendelő'!I27-'31._Rendelő_önként'!I27</f>
        <v>0</v>
      </c>
      <c r="J27" s="427">
        <f>'11.Rendelő'!J27-'31._Rendelő_önként'!J27</f>
        <v>0</v>
      </c>
      <c r="K27" s="427">
        <f>'11.Rendelő'!K27-'31._Rendelő_önként'!K27</f>
        <v>0</v>
      </c>
      <c r="L27" s="427" t="e">
        <f>'11.Rendelő'!L27-'31._Rendelő_önként'!L27</f>
        <v>#DIV/0!</v>
      </c>
    </row>
    <row r="28" spans="1:12" s="61" customFormat="1" ht="12.2" customHeight="1" thickBot="1" x14ac:dyDescent="0.25">
      <c r="A28" s="62" t="s">
        <v>14</v>
      </c>
      <c r="B28" s="63" t="s">
        <v>83</v>
      </c>
      <c r="C28" s="166">
        <f>'11.Rendelő'!C28-'31._Rendelő_önként'!C28</f>
        <v>0</v>
      </c>
      <c r="D28" s="165">
        <f>'11.Rendelő'!D28-'31._Rendelő_önként'!D28</f>
        <v>0</v>
      </c>
      <c r="E28" s="765">
        <f>'11.Rendelő'!E28-'31._Rendelő_önként'!E28</f>
        <v>0</v>
      </c>
      <c r="F28" s="765">
        <f>'11.Rendelő'!F28-'31._Rendelő_önként'!F28</f>
        <v>0</v>
      </c>
      <c r="G28" s="765">
        <f>'11.Rendelő'!G28-'31._Rendelő_önként'!G28</f>
        <v>0</v>
      </c>
      <c r="H28" s="81">
        <f t="shared" si="1"/>
        <v>0</v>
      </c>
      <c r="I28" s="434">
        <f>'11.Rendelő'!I28-'31._Rendelő_önként'!I28</f>
        <v>0</v>
      </c>
      <c r="J28" s="428">
        <f>'11.Rendelő'!J28-'31._Rendelő_önként'!J28</f>
        <v>0</v>
      </c>
      <c r="K28" s="428">
        <f>'11.Rendelő'!K28-'31._Rendelő_önként'!K28</f>
        <v>0</v>
      </c>
      <c r="L28" s="428" t="e">
        <f>'11.Rendelő'!L28-'31._Rendelő_önként'!L28</f>
        <v>#DIV/0!</v>
      </c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L29" si="3">+D30+D31</f>
        <v>0</v>
      </c>
      <c r="E29" s="762">
        <f t="shared" si="3"/>
        <v>0</v>
      </c>
      <c r="F29" s="762">
        <f t="shared" si="3"/>
        <v>0</v>
      </c>
      <c r="G29" s="762">
        <f t="shared" si="3"/>
        <v>0</v>
      </c>
      <c r="H29" s="81">
        <f t="shared" si="1"/>
        <v>0</v>
      </c>
      <c r="I29" s="434">
        <f t="shared" si="3"/>
        <v>0</v>
      </c>
      <c r="J29" s="428">
        <f t="shared" si="3"/>
        <v>0</v>
      </c>
      <c r="K29" s="428">
        <f t="shared" si="3"/>
        <v>0</v>
      </c>
      <c r="L29" s="428" t="e">
        <f t="shared" si="3"/>
        <v>#DIV/0!</v>
      </c>
    </row>
    <row r="30" spans="1:12" s="61" customFormat="1" ht="12.2" customHeight="1" x14ac:dyDescent="0.2">
      <c r="A30" s="65" t="s">
        <v>99</v>
      </c>
      <c r="B30" s="66" t="s">
        <v>159</v>
      </c>
      <c r="C30" s="156">
        <f>'11.Rendelő'!C30-'31._Rendelő_önként'!C30</f>
        <v>0</v>
      </c>
      <c r="D30" s="329">
        <f>'11.Rendelő'!D30-'31._Rendelő_önként'!D30</f>
        <v>0</v>
      </c>
      <c r="E30" s="766">
        <f>'11.Rendelő'!E30-'31._Rendelő_önként'!E30</f>
        <v>0</v>
      </c>
      <c r="F30" s="766">
        <f>'11.Rendelő'!F30-'31._Rendelő_önként'!F30</f>
        <v>0</v>
      </c>
      <c r="G30" s="766">
        <f>'11.Rendelő'!G30-'31._Rendelő_önként'!G30</f>
        <v>0</v>
      </c>
      <c r="H30" s="726">
        <f t="shared" si="1"/>
        <v>0</v>
      </c>
      <c r="I30" s="1521">
        <f>'11.Rendelő'!I30-'31._Rendelő_önként'!I30</f>
        <v>0</v>
      </c>
      <c r="J30" s="429">
        <f>'11.Rendelő'!J30-'31._Rendelő_önként'!J30</f>
        <v>0</v>
      </c>
      <c r="K30" s="429">
        <f>'11.Rendelő'!K30-'31._Rendelő_önként'!K30</f>
        <v>0</v>
      </c>
      <c r="L30" s="429" t="e">
        <f>'11.Rendelő'!L30-'31._Rendelő_önként'!L30</f>
        <v>#DIV/0!</v>
      </c>
    </row>
    <row r="31" spans="1:12" s="61" customFormat="1" ht="12.2" customHeight="1" x14ac:dyDescent="0.2">
      <c r="A31" s="65" t="s">
        <v>100</v>
      </c>
      <c r="B31" s="467" t="s">
        <v>162</v>
      </c>
      <c r="C31" s="148">
        <f>'11.Rendelő'!C31-'31._Rendelő_önként'!C31</f>
        <v>0</v>
      </c>
      <c r="D31" s="338">
        <f>'11.Rendelő'!D31-'31._Rendelő_önként'!D31</f>
        <v>0</v>
      </c>
      <c r="E31" s="129">
        <f>'11.Rendelő'!E31-'31._Rendelő_önként'!E31</f>
        <v>0</v>
      </c>
      <c r="F31" s="129">
        <f>'11.Rendelő'!F31-'31._Rendelő_önként'!F31</f>
        <v>0</v>
      </c>
      <c r="G31" s="471">
        <f>'11.Rendelő'!G31-'31._Rendelő_önként'!G31</f>
        <v>0</v>
      </c>
      <c r="H31" s="714">
        <f t="shared" si="1"/>
        <v>0</v>
      </c>
      <c r="I31" s="1522">
        <f>'11.Rendelő'!I31-'31._Rendelő_önként'!I31</f>
        <v>0</v>
      </c>
      <c r="J31" s="430">
        <f>'11.Rendelő'!J31-'31._Rendelő_önként'!J31</f>
        <v>0</v>
      </c>
      <c r="K31" s="430">
        <f>'11.Rendelő'!K31-'31._Rendelő_önként'!K31</f>
        <v>0</v>
      </c>
      <c r="L31" s="430" t="e">
        <f>'11.Rendelő'!L31-'31._Rendelő_önként'!L31</f>
        <v>#DIV/0!</v>
      </c>
    </row>
    <row r="32" spans="1:12" s="61" customFormat="1" ht="12.2" customHeight="1" thickBot="1" x14ac:dyDescent="0.25">
      <c r="A32" s="1419" t="s">
        <v>280</v>
      </c>
      <c r="B32" s="123" t="s">
        <v>164</v>
      </c>
      <c r="C32" s="109">
        <f>'11.Rendelő'!C32-'31._Rendelő_önként'!C32</f>
        <v>0</v>
      </c>
      <c r="D32" s="330">
        <f>'11.Rendelő'!D32-'31._Rendelő_önként'!D32</f>
        <v>0</v>
      </c>
      <c r="E32" s="767">
        <f>'11.Rendelő'!E32-'31._Rendelő_önként'!E32</f>
        <v>0</v>
      </c>
      <c r="F32" s="767">
        <f>'11.Rendelő'!F32-'31._Rendelő_önként'!F32</f>
        <v>0</v>
      </c>
      <c r="G32" s="767">
        <f>'11.Rendelő'!G32-'31._Rendelő_önként'!G32</f>
        <v>0</v>
      </c>
      <c r="H32" s="727">
        <f t="shared" si="1"/>
        <v>0</v>
      </c>
      <c r="I32" s="1523">
        <f>'11.Rendelő'!I32-'31._Rendelő_önként'!I32</f>
        <v>0</v>
      </c>
      <c r="J32" s="431">
        <f>'11.Rendelő'!J32-'31._Rendelő_önként'!J32</f>
        <v>0</v>
      </c>
      <c r="K32" s="431">
        <f>'11.Rendelő'!K32-'31._Rendelő_önként'!K32</f>
        <v>0</v>
      </c>
      <c r="L32" s="431" t="e">
        <f>'11.Rendelő'!L32-'31._Rendelő_önként'!L32</f>
        <v>#DIV/0!</v>
      </c>
    </row>
    <row r="33" spans="1:18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L33" si="4">+D34+D35+D36</f>
        <v>0</v>
      </c>
      <c r="E33" s="762">
        <f t="shared" si="4"/>
        <v>0</v>
      </c>
      <c r="F33" s="762">
        <f t="shared" si="4"/>
        <v>0</v>
      </c>
      <c r="G33" s="762">
        <f t="shared" si="4"/>
        <v>0</v>
      </c>
      <c r="H33" s="81">
        <f t="shared" si="1"/>
        <v>0</v>
      </c>
      <c r="I33" s="434">
        <f t="shared" si="4"/>
        <v>0</v>
      </c>
      <c r="J33" s="428">
        <f t="shared" si="4"/>
        <v>0</v>
      </c>
      <c r="K33" s="428">
        <f t="shared" si="4"/>
        <v>0</v>
      </c>
      <c r="L33" s="428" t="e">
        <f t="shared" si="4"/>
        <v>#DIV/0!</v>
      </c>
    </row>
    <row r="34" spans="1:18" s="61" customFormat="1" ht="12.2" customHeight="1" x14ac:dyDescent="0.2">
      <c r="A34" s="65" t="s">
        <v>88</v>
      </c>
      <c r="B34" s="66" t="s">
        <v>166</v>
      </c>
      <c r="C34" s="156">
        <f>'11.Rendelő'!C34-'31._Rendelő_önként'!C34</f>
        <v>0</v>
      </c>
      <c r="D34" s="329">
        <f>'11.Rendelő'!D34-'31._Rendelő_önként'!D34</f>
        <v>0</v>
      </c>
      <c r="E34" s="766">
        <f>'11.Rendelő'!E34-'31._Rendelő_önként'!E34</f>
        <v>0</v>
      </c>
      <c r="F34" s="766">
        <f>'11.Rendelő'!F34-'31._Rendelő_önként'!F34</f>
        <v>0</v>
      </c>
      <c r="G34" s="766">
        <f>'11.Rendelő'!G34-'31._Rendelő_önként'!G34</f>
        <v>0</v>
      </c>
      <c r="H34" s="726">
        <f t="shared" si="1"/>
        <v>0</v>
      </c>
      <c r="I34" s="1521">
        <f>'11.Rendelő'!I34-'31._Rendelő_önként'!I34</f>
        <v>0</v>
      </c>
      <c r="J34" s="429">
        <f>'11.Rendelő'!J34-'31._Rendelő_önként'!J34</f>
        <v>0</v>
      </c>
      <c r="K34" s="429">
        <f>'11.Rendelő'!K34-'31._Rendelő_önként'!K34</f>
        <v>0</v>
      </c>
      <c r="L34" s="429" t="e">
        <f>'11.Rendelő'!L34-'31._Rendelő_önként'!L34</f>
        <v>#DIV/0!</v>
      </c>
    </row>
    <row r="35" spans="1:18" s="61" customFormat="1" ht="12.2" customHeight="1" x14ac:dyDescent="0.2">
      <c r="A35" s="65" t="s">
        <v>101</v>
      </c>
      <c r="B35" s="467" t="s">
        <v>167</v>
      </c>
      <c r="C35" s="148">
        <f>'11.Rendelő'!C35-'31._Rendelő_önként'!C35</f>
        <v>0</v>
      </c>
      <c r="D35" s="338">
        <f>'11.Rendelő'!D35-'31._Rendelő_önként'!D35</f>
        <v>0</v>
      </c>
      <c r="E35" s="129">
        <f>'11.Rendelő'!E35-'31._Rendelő_önként'!E35</f>
        <v>0</v>
      </c>
      <c r="F35" s="129">
        <f>'11.Rendelő'!F35-'31._Rendelő_önként'!F35</f>
        <v>0</v>
      </c>
      <c r="G35" s="471">
        <f>'11.Rendelő'!G35-'31._Rendelő_önként'!G35</f>
        <v>0</v>
      </c>
      <c r="H35" s="714">
        <f t="shared" si="1"/>
        <v>0</v>
      </c>
      <c r="I35" s="1522">
        <f>'11.Rendelő'!I35-'31._Rendelő_önként'!I35</f>
        <v>0</v>
      </c>
      <c r="J35" s="430">
        <f>'11.Rendelő'!J35-'31._Rendelő_önként'!J35</f>
        <v>0</v>
      </c>
      <c r="K35" s="430">
        <f>'11.Rendelő'!K35-'31._Rendelő_önként'!K35</f>
        <v>0</v>
      </c>
      <c r="L35" s="430" t="e">
        <f>'11.Rendelő'!L35-'31._Rendelő_önként'!L35</f>
        <v>#DIV/0!</v>
      </c>
    </row>
    <row r="36" spans="1:18" s="61" customFormat="1" ht="12.2" customHeight="1" thickBot="1" x14ac:dyDescent="0.25">
      <c r="A36" s="1419" t="s">
        <v>102</v>
      </c>
      <c r="B36" s="69" t="s">
        <v>168</v>
      </c>
      <c r="C36" s="109">
        <f>'11.Rendelő'!C36-'31._Rendelő_önként'!C36</f>
        <v>0</v>
      </c>
      <c r="D36" s="330">
        <f>'11.Rendelő'!D36-'31._Rendelő_önként'!D36</f>
        <v>0</v>
      </c>
      <c r="E36" s="767">
        <f>'11.Rendelő'!E36-'31._Rendelő_önként'!E36</f>
        <v>0</v>
      </c>
      <c r="F36" s="767">
        <f>'11.Rendelő'!F36-'31._Rendelő_önként'!F36</f>
        <v>0</v>
      </c>
      <c r="G36" s="767">
        <f>'11.Rendelő'!G36-'31._Rendelő_önként'!G36</f>
        <v>0</v>
      </c>
      <c r="H36" s="728">
        <f t="shared" si="1"/>
        <v>0</v>
      </c>
      <c r="I36" s="1524">
        <f>'11.Rendelő'!I36-'31._Rendelő_önként'!I36</f>
        <v>0</v>
      </c>
      <c r="J36" s="432">
        <f>'11.Rendelő'!J36-'31._Rendelő_önként'!J36</f>
        <v>0</v>
      </c>
      <c r="K36" s="432">
        <f>'11.Rendelő'!K36-'31._Rendelő_önként'!K36</f>
        <v>0</v>
      </c>
      <c r="L36" s="432" t="e">
        <f>'11.Rendelő'!L36-'31._Rendelő_önként'!L36</f>
        <v>#DIV/0!</v>
      </c>
    </row>
    <row r="37" spans="1:18" s="30" customFormat="1" ht="12.2" customHeight="1" thickBot="1" x14ac:dyDescent="0.25">
      <c r="A37" s="62" t="s">
        <v>17</v>
      </c>
      <c r="B37" s="63" t="s">
        <v>169</v>
      </c>
      <c r="C37" s="166">
        <f>'11.Rendelő'!C37-'31._Rendelő_önként'!C37</f>
        <v>0</v>
      </c>
      <c r="D37" s="165">
        <f>'11.Rendelő'!D37-'31._Rendelő_önként'!D37</f>
        <v>0</v>
      </c>
      <c r="E37" s="765">
        <f>'11.Rendelő'!E37-'31._Rendelő_önként'!E37</f>
        <v>0</v>
      </c>
      <c r="F37" s="765">
        <f>'11.Rendelő'!F37-'31._Rendelő_önként'!F37</f>
        <v>0</v>
      </c>
      <c r="G37" s="765">
        <f>'11.Rendelő'!G37-'31._Rendelő_önként'!G37</f>
        <v>0</v>
      </c>
      <c r="H37" s="81">
        <f t="shared" si="1"/>
        <v>0</v>
      </c>
      <c r="I37" s="434">
        <f>'11.Rendelő'!I37-'31._Rendelő_önként'!I37</f>
        <v>0</v>
      </c>
      <c r="J37" s="428">
        <f>'11.Rendelő'!J37-'31._Rendelő_önként'!J37</f>
        <v>0</v>
      </c>
      <c r="K37" s="428">
        <f>'11.Rendelő'!K37-'31._Rendelő_önként'!K37</f>
        <v>0</v>
      </c>
      <c r="L37" s="428" t="e">
        <f>'11.Rendelő'!L37-'31._Rendelő_önként'!L37</f>
        <v>#DIV/0!</v>
      </c>
    </row>
    <row r="38" spans="1:18" s="30" customFormat="1" ht="12.2" customHeight="1" thickBot="1" x14ac:dyDescent="0.25">
      <c r="A38" s="1420" t="s">
        <v>103</v>
      </c>
      <c r="B38" s="468" t="s">
        <v>164</v>
      </c>
      <c r="C38" s="166">
        <f>'11.Rendelő'!C38-'31._Rendelő_önként'!C38</f>
        <v>0</v>
      </c>
      <c r="D38" s="165">
        <f>'11.Rendelő'!D38-'31._Rendelő_önként'!D38</f>
        <v>0</v>
      </c>
      <c r="E38" s="768">
        <f>'11.Rendelő'!E38-'31._Rendelő_önként'!E38</f>
        <v>0</v>
      </c>
      <c r="F38" s="768">
        <f>'11.Rendelő'!F38-'31._Rendelő_önként'!F38</f>
        <v>0</v>
      </c>
      <c r="G38" s="768">
        <f>'11.Rendelő'!G38-'31._Rendelő_önként'!G38</f>
        <v>0</v>
      </c>
      <c r="H38" s="729">
        <f t="shared" si="1"/>
        <v>0</v>
      </c>
      <c r="I38" s="433">
        <f>'11.Rendelő'!I38-'31._Rendelő_önként'!I38</f>
        <v>0</v>
      </c>
      <c r="J38" s="433">
        <f>'11.Rendelő'!J38-'31._Rendelő_önként'!J38</f>
        <v>0</v>
      </c>
      <c r="K38" s="433">
        <f>'11.Rendelő'!K38-'31._Rendelő_önként'!K38</f>
        <v>0</v>
      </c>
      <c r="L38" s="433" t="e">
        <f>'11.Rendelő'!L38-'31._Rendelő_önként'!L38</f>
        <v>#DIV/0!</v>
      </c>
    </row>
    <row r="39" spans="1:18" s="30" customFormat="1" ht="12.2" customHeight="1" thickBot="1" x14ac:dyDescent="0.25">
      <c r="A39" s="62" t="s">
        <v>18</v>
      </c>
      <c r="B39" s="63" t="s">
        <v>544</v>
      </c>
      <c r="C39" s="166">
        <f>'11.Rendelő'!C39-'31._Rendelő_önként'!C39</f>
        <v>0</v>
      </c>
      <c r="D39" s="165">
        <f>'11.Rendelő'!D39-'31._Rendelő_önként'!D39</f>
        <v>0</v>
      </c>
      <c r="E39" s="765">
        <f>'11.Rendelő'!E39-'31._Rendelő_önként'!E39</f>
        <v>0</v>
      </c>
      <c r="F39" s="765">
        <f>'11.Rendelő'!F39-'31._Rendelő_önként'!F39</f>
        <v>0</v>
      </c>
      <c r="G39" s="765">
        <f>'11.Rendelő'!G39-'31._Rendelő_önként'!G39</f>
        <v>0</v>
      </c>
      <c r="H39" s="81">
        <f t="shared" si="1"/>
        <v>0</v>
      </c>
      <c r="I39" s="434">
        <f>'11.Rendelő'!I39-'31._Rendelő_önként'!I39</f>
        <v>0</v>
      </c>
      <c r="J39" s="434">
        <f>'11.Rendelő'!J39-'31._Rendelő_önként'!J39</f>
        <v>0</v>
      </c>
      <c r="K39" s="434">
        <f>'11.Rendelő'!K39-'31._Rendelő_önként'!K39</f>
        <v>0</v>
      </c>
      <c r="L39" s="434" t="e">
        <f>'11.Rendelő'!L39-'31._Rendelő_önként'!L39</f>
        <v>#DIV/0!</v>
      </c>
    </row>
    <row r="40" spans="1:18" s="30" customFormat="1" ht="12.2" customHeight="1" x14ac:dyDescent="0.2">
      <c r="A40" s="11" t="s">
        <v>106</v>
      </c>
      <c r="B40" s="115" t="s">
        <v>211</v>
      </c>
      <c r="C40" s="167">
        <f>'11.Rendelő'!C40-'31._Rendelő_önként'!C40</f>
        <v>0</v>
      </c>
      <c r="D40" s="339">
        <f>'11.Rendelő'!D40-'31._Rendelő_önként'!D40</f>
        <v>0</v>
      </c>
      <c r="E40" s="769">
        <f>'11.Rendelő'!E40-'31._Rendelő_önként'!E40</f>
        <v>0</v>
      </c>
      <c r="F40" s="769">
        <f>'11.Rendelő'!F40-'31._Rendelő_önként'!F40</f>
        <v>0</v>
      </c>
      <c r="G40" s="769">
        <f>'11.Rendelő'!G40-'31._Rendelő_önként'!G40</f>
        <v>0</v>
      </c>
      <c r="H40" s="730">
        <f t="shared" si="1"/>
        <v>0</v>
      </c>
      <c r="I40" s="1525">
        <f>'11.Rendelő'!I40-'31._Rendelő_önként'!I40</f>
        <v>0</v>
      </c>
      <c r="J40" s="435">
        <f>'11.Rendelő'!J40-'31._Rendelő_önként'!J40</f>
        <v>0</v>
      </c>
      <c r="K40" s="435">
        <f>'11.Rendelő'!K40-'31._Rendelő_önként'!K40</f>
        <v>0</v>
      </c>
      <c r="L40" s="435" t="e">
        <f>'11.Rendelő'!L40-'31._Rendelő_önként'!L40</f>
        <v>#DIV/0!</v>
      </c>
    </row>
    <row r="41" spans="1:18" s="30" customFormat="1" ht="12.2" customHeight="1" x14ac:dyDescent="0.2">
      <c r="A41" s="1355" t="s">
        <v>107</v>
      </c>
      <c r="B41" s="478" t="s">
        <v>212</v>
      </c>
      <c r="C41" s="469">
        <f>'11.Rendelő'!C41-'31._Rendelő_önként'!C41</f>
        <v>0</v>
      </c>
      <c r="D41" s="474">
        <f>'11.Rendelő'!D41-'31._Rendelő_önként'!D41</f>
        <v>0</v>
      </c>
      <c r="E41" s="783">
        <f>'11.Rendelő'!E41-'31._Rendelő_önként'!E41</f>
        <v>0</v>
      </c>
      <c r="F41" s="770">
        <f>'11.Rendelő'!F41-'31._Rendelő_önként'!F41</f>
        <v>0</v>
      </c>
      <c r="G41" s="770">
        <f>'11.Rendelő'!G41-'31._Rendelő_önként'!G41</f>
        <v>0</v>
      </c>
      <c r="H41" s="731">
        <f t="shared" si="1"/>
        <v>0</v>
      </c>
      <c r="I41" s="1526">
        <f>'11.Rendelő'!I41-'31._Rendelő_önként'!I41</f>
        <v>0</v>
      </c>
      <c r="J41" s="436">
        <f>'11.Rendelő'!J41-'31._Rendelő_önként'!J41</f>
        <v>0</v>
      </c>
      <c r="K41" s="436">
        <f>'11.Rendelő'!K41-'31._Rendelő_önként'!K41</f>
        <v>0</v>
      </c>
      <c r="L41" s="436" t="e">
        <f>'11.Rendelő'!L41-'31._Rendelő_önként'!L41</f>
        <v>#DIV/0!</v>
      </c>
    </row>
    <row r="42" spans="1:18" s="30" customFormat="1" ht="12.2" customHeight="1" thickBot="1" x14ac:dyDescent="0.25">
      <c r="A42" s="1355" t="s">
        <v>322</v>
      </c>
      <c r="B42" s="124" t="s">
        <v>164</v>
      </c>
      <c r="C42" s="169">
        <f>'11.Rendelő'!C42-'31._Rendelő_önként'!C42</f>
        <v>0</v>
      </c>
      <c r="D42" s="168">
        <f>'11.Rendelő'!D42-'31._Rendelő_önként'!D42</f>
        <v>0</v>
      </c>
      <c r="E42" s="771">
        <f>'11.Rendelő'!E42-'31._Rendelő_önként'!E42</f>
        <v>0</v>
      </c>
      <c r="F42" s="771">
        <f>'11.Rendelő'!F42-'31._Rendelő_önként'!F42</f>
        <v>0</v>
      </c>
      <c r="G42" s="771">
        <f>'11.Rendelő'!G42-'31._Rendelő_önként'!G42</f>
        <v>0</v>
      </c>
      <c r="H42" s="732">
        <f t="shared" si="1"/>
        <v>0</v>
      </c>
      <c r="I42" s="437">
        <f>'11.Rendelő'!I42-'31._Rendelő_önként'!I42</f>
        <v>0</v>
      </c>
      <c r="J42" s="437">
        <f>'11.Rendelő'!J42-'31._Rendelő_önként'!J42</f>
        <v>0</v>
      </c>
      <c r="K42" s="437">
        <f>'11.Rendelő'!K42-'31._Rendelő_önként'!K42</f>
        <v>0</v>
      </c>
      <c r="L42" s="437" t="e">
        <f>'11.Rendelő'!L42-'31._Rendelő_önként'!L42</f>
        <v>#DIV/0!</v>
      </c>
    </row>
    <row r="43" spans="1:18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3437603</v>
      </c>
      <c r="D43" s="163">
        <f t="shared" ref="D43:L43" si="5">+D11+D23+D28+D29+D33+D37+D39</f>
        <v>3437603</v>
      </c>
      <c r="E43" s="762">
        <f t="shared" si="5"/>
        <v>0</v>
      </c>
      <c r="F43" s="762">
        <f t="shared" si="5"/>
        <v>0</v>
      </c>
      <c r="G43" s="762">
        <f t="shared" si="5"/>
        <v>0</v>
      </c>
      <c r="H43" s="81">
        <f t="shared" si="1"/>
        <v>0</v>
      </c>
      <c r="I43" s="434">
        <f t="shared" si="5"/>
        <v>0</v>
      </c>
      <c r="J43" s="434">
        <f t="shared" si="5"/>
        <v>0</v>
      </c>
      <c r="K43" s="434">
        <f t="shared" si="5"/>
        <v>0</v>
      </c>
      <c r="L43" s="434" t="e">
        <f t="shared" si="5"/>
        <v>#DIV/0!</v>
      </c>
    </row>
    <row r="44" spans="1:18" s="30" customFormat="1" ht="12.2" customHeight="1" thickBot="1" x14ac:dyDescent="0.25">
      <c r="A44" s="70" t="s">
        <v>20</v>
      </c>
      <c r="B44" s="63" t="s">
        <v>179</v>
      </c>
      <c r="C44" s="103">
        <f>SUM(C45:C48)</f>
        <v>142153029</v>
      </c>
      <c r="D44" s="163">
        <f t="shared" ref="D44:L44" si="6">SUM(D45:D48)</f>
        <v>162813846</v>
      </c>
      <c r="E44" s="762">
        <f t="shared" si="6"/>
        <v>0</v>
      </c>
      <c r="F44" s="762">
        <f t="shared" si="6"/>
        <v>0</v>
      </c>
      <c r="G44" s="762">
        <f t="shared" si="6"/>
        <v>0</v>
      </c>
      <c r="H44" s="81">
        <f t="shared" si="1"/>
        <v>20660817</v>
      </c>
      <c r="I44" s="434">
        <f t="shared" si="6"/>
        <v>0</v>
      </c>
      <c r="J44" s="434">
        <f t="shared" si="6"/>
        <v>0</v>
      </c>
      <c r="K44" s="434">
        <f t="shared" si="6"/>
        <v>0</v>
      </c>
      <c r="L44" s="434">
        <f t="shared" si="6"/>
        <v>0</v>
      </c>
    </row>
    <row r="45" spans="1:18" s="30" customFormat="1" ht="12.2" customHeight="1" x14ac:dyDescent="0.2">
      <c r="A45" s="65" t="s">
        <v>170</v>
      </c>
      <c r="B45" s="66" t="s">
        <v>130</v>
      </c>
      <c r="C45" s="156">
        <f>'11.Rendelő'!C45-'31._Rendelő_önként'!C45</f>
        <v>0</v>
      </c>
      <c r="D45" s="329">
        <f>'11.Rendelő'!D45-'31._Rendelő_önként'!D45</f>
        <v>0</v>
      </c>
      <c r="E45" s="766">
        <f>'11.Rendelő'!E45-'31._Rendelő_önként'!E45</f>
        <v>0</v>
      </c>
      <c r="F45" s="766">
        <f>'11.Rendelő'!F45-'31._Rendelő_önként'!F45</f>
        <v>0</v>
      </c>
      <c r="G45" s="766">
        <f>'11.Rendelő'!G45-'31._Rendelő_önként'!G45</f>
        <v>0</v>
      </c>
      <c r="H45" s="726">
        <f t="shared" si="1"/>
        <v>0</v>
      </c>
      <c r="I45" s="1521">
        <f>'11.Rendelő'!I45-'31._Rendelő_önként'!I45</f>
        <v>0</v>
      </c>
      <c r="J45" s="429">
        <f>'11.Rendelő'!J45-'31._Rendelő_önként'!J45</f>
        <v>0</v>
      </c>
      <c r="K45" s="429">
        <f>'11.Rendelő'!K45-'31._Rendelő_önként'!K45</f>
        <v>0</v>
      </c>
      <c r="L45" s="429">
        <f>'11.Rendelő'!L45-'31._Rendelő_önként'!L45</f>
        <v>0</v>
      </c>
      <c r="R45" s="30" t="s">
        <v>383</v>
      </c>
    </row>
    <row r="46" spans="1:18" s="30" customFormat="1" ht="12.2" customHeight="1" x14ac:dyDescent="0.2">
      <c r="A46" s="78" t="s">
        <v>171</v>
      </c>
      <c r="B46" s="66" t="s">
        <v>185</v>
      </c>
      <c r="C46" s="148">
        <f>'11.Rendelő'!C46-'31._Rendelő_önként'!C46</f>
        <v>0</v>
      </c>
      <c r="D46" s="338">
        <f>'11.Rendelő'!D46-'31._Rendelő_önként'!D46</f>
        <v>0</v>
      </c>
      <c r="E46" s="107">
        <f>'11.Rendelő'!E46-'31._Rendelő_önként'!E46</f>
        <v>0</v>
      </c>
      <c r="F46" s="107">
        <f>'11.Rendelő'!F46-'31._Rendelő_önként'!F46</f>
        <v>0</v>
      </c>
      <c r="G46" s="107">
        <f>'11.Rendelő'!G46-'31._Rendelő_önként'!G46</f>
        <v>0</v>
      </c>
      <c r="H46" s="733">
        <f t="shared" si="1"/>
        <v>0</v>
      </c>
      <c r="I46" s="1527">
        <f>'11.Rendelő'!I46-'31._Rendelő_önként'!I46</f>
        <v>0</v>
      </c>
      <c r="J46" s="438">
        <f>'11.Rendelő'!J46-'31._Rendelő_önként'!J46</f>
        <v>0</v>
      </c>
      <c r="K46" s="438">
        <f>'11.Rendelő'!K46-'31._Rendelő_önként'!K46</f>
        <v>0</v>
      </c>
      <c r="L46" s="438">
        <f>'11.Rendelő'!L46-'31._Rendelő_önként'!L46</f>
        <v>0</v>
      </c>
    </row>
    <row r="47" spans="1:18" s="30" customFormat="1" ht="13.5" customHeight="1" x14ac:dyDescent="0.2">
      <c r="A47" s="1419" t="s">
        <v>172</v>
      </c>
      <c r="B47" s="467" t="s">
        <v>176</v>
      </c>
      <c r="C47" s="471">
        <f>'11.Rendelő'!C47-'31._Rendelő_önként'!C47</f>
        <v>138216021</v>
      </c>
      <c r="D47" s="454">
        <f>'11.Rendelő'!D47-'31._Rendelő_önként'!D47</f>
        <v>149476838</v>
      </c>
      <c r="E47" s="129">
        <f>'11.Rendelő'!E47-'31._Rendelő_önként'!E47</f>
        <v>0</v>
      </c>
      <c r="F47" s="129">
        <f>'11.Rendelő'!F47-'31._Rendelő_önként'!F47</f>
        <v>0</v>
      </c>
      <c r="G47" s="129">
        <f>'11.Rendelő'!G47-'31._Rendelő_önként'!G47</f>
        <v>0</v>
      </c>
      <c r="H47" s="714">
        <f t="shared" si="1"/>
        <v>11260817</v>
      </c>
      <c r="I47" s="1522">
        <f>'11.Rendelő'!I47-'31._Rendelő_önként'!I47</f>
        <v>0</v>
      </c>
      <c r="J47" s="430">
        <f>'11.Rendelő'!J47-'31._Rendelő_önként'!J47</f>
        <v>0</v>
      </c>
      <c r="K47" s="430">
        <f>'11.Rendelő'!K47-'31._Rendelő_önként'!K47</f>
        <v>0</v>
      </c>
      <c r="L47" s="430">
        <f>'11.Rendelő'!L47-'31._Rendelő_önként'!L47</f>
        <v>0</v>
      </c>
    </row>
    <row r="48" spans="1:18" s="61" customFormat="1" ht="17.25" customHeight="1" thickBot="1" x14ac:dyDescent="0.25">
      <c r="A48" s="65" t="s">
        <v>177</v>
      </c>
      <c r="B48" s="69" t="s">
        <v>178</v>
      </c>
      <c r="C48" s="1416">
        <f>'11.Rendelő'!C48-'31._Rendelő_önként'!C48</f>
        <v>3937008</v>
      </c>
      <c r="D48" s="340">
        <f>'11.Rendelő'!D48-'31._Rendelő_önként'!D48</f>
        <v>13337008</v>
      </c>
      <c r="E48" s="767">
        <f>'11.Rendelő'!E48-'31._Rendelő_önként'!E48</f>
        <v>0</v>
      </c>
      <c r="F48" s="767">
        <f>'11.Rendelő'!F48-'31._Rendelő_önként'!F48</f>
        <v>0</v>
      </c>
      <c r="G48" s="767">
        <f>'11.Rendelő'!G48-'31._Rendelő_önként'!G48</f>
        <v>0</v>
      </c>
      <c r="H48" s="728">
        <f t="shared" si="1"/>
        <v>9400000</v>
      </c>
      <c r="I48" s="1524">
        <f>'11.Rendelő'!I48-'31._Rendelő_önként'!I48</f>
        <v>0</v>
      </c>
      <c r="J48" s="432">
        <f>'11.Rendelő'!J48-'31._Rendelő_önként'!J48</f>
        <v>0</v>
      </c>
      <c r="K48" s="432">
        <f>'11.Rendelő'!K48-'31._Rendelő_önként'!K48</f>
        <v>0</v>
      </c>
      <c r="L48" s="432">
        <f>'11.Rendelő'!L48-'31._Rendelő_önként'!L48</f>
        <v>0</v>
      </c>
    </row>
    <row r="49" spans="1:15" s="739" customFormat="1" ht="12" thickBot="1" x14ac:dyDescent="0.2">
      <c r="A49" s="70" t="s">
        <v>21</v>
      </c>
      <c r="B49" s="736" t="s">
        <v>173</v>
      </c>
      <c r="C49" s="171">
        <f>+C43+C44</f>
        <v>145590632</v>
      </c>
      <c r="D49" s="170">
        <f t="shared" ref="D49:L49" si="7">+D43+D44</f>
        <v>166251449</v>
      </c>
      <c r="E49" s="772">
        <f t="shared" si="7"/>
        <v>0</v>
      </c>
      <c r="F49" s="772">
        <f t="shared" si="7"/>
        <v>0</v>
      </c>
      <c r="G49" s="772">
        <f t="shared" si="7"/>
        <v>0</v>
      </c>
      <c r="H49" s="737">
        <f>+D49-C49</f>
        <v>20660817</v>
      </c>
      <c r="I49" s="738">
        <f t="shared" si="7"/>
        <v>0</v>
      </c>
      <c r="J49" s="738">
        <f t="shared" si="7"/>
        <v>0</v>
      </c>
      <c r="K49" s="738">
        <f t="shared" si="7"/>
        <v>0</v>
      </c>
      <c r="L49" s="738" t="e">
        <f t="shared" si="7"/>
        <v>#DIV/0!</v>
      </c>
    </row>
    <row r="50" spans="1:15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5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5" s="734" customFormat="1" ht="72.75" thickBot="1" x14ac:dyDescent="0.25">
      <c r="A52" s="834"/>
      <c r="B52" s="835" t="s">
        <v>38</v>
      </c>
      <c r="C52" s="20" t="str">
        <f t="shared" ref="C52:K52" si="8">C8</f>
        <v>2024. évi eredeti előirányzat a
25/2023. (XII.14.) rendelet szerint</v>
      </c>
      <c r="D52" s="20" t="str">
        <f t="shared" si="8"/>
        <v>Módosított előirányzat a …./2024.  (VI…..)  rendelet szerint</v>
      </c>
      <c r="E52" s="20" t="str">
        <f t="shared" si="8"/>
        <v>Módosított előirányzat a …./2024. (IX…..)  rendelet szerint</v>
      </c>
      <c r="F52" s="20" t="str">
        <f t="shared" si="8"/>
        <v>Módosított előirányzat a .../2024. (XII…...)  rendelet szerint</v>
      </c>
      <c r="G52" s="20" t="str">
        <f t="shared" si="8"/>
        <v>Módosított előirányzat a …../2024. (II…..)  rendelet szerint</v>
      </c>
      <c r="H52" s="39" t="str">
        <f t="shared" si="8"/>
        <v>Változás a 25/2023. (XII.14.) rendelethez képest</v>
      </c>
      <c r="I52" s="293" t="str">
        <f t="shared" si="8"/>
        <v>2024. évi teljesítés              2024.06.30-ig</v>
      </c>
      <c r="J52" s="20" t="str">
        <f t="shared" si="8"/>
        <v>2024. évi teljesítés              2024.09.30-ig</v>
      </c>
      <c r="K52" s="20" t="str">
        <f t="shared" si="8"/>
        <v>2024. évi teljesítés              2024.12.31-ig</v>
      </c>
      <c r="L52" s="20"/>
    </row>
    <row r="53" spans="1:15" s="38" customFormat="1" ht="13.5" thickBot="1" x14ac:dyDescent="0.25">
      <c r="A53" s="62" t="s">
        <v>12</v>
      </c>
      <c r="B53" s="63" t="s">
        <v>537</v>
      </c>
      <c r="C53" s="103">
        <f>SUM(C54:C59)-C55</f>
        <v>141653624</v>
      </c>
      <c r="D53" s="163">
        <f t="shared" ref="D53:L53" si="9">SUM(D54:D59)-D55</f>
        <v>152914441</v>
      </c>
      <c r="E53" s="762">
        <f t="shared" si="9"/>
        <v>0</v>
      </c>
      <c r="F53" s="762">
        <f t="shared" si="9"/>
        <v>0</v>
      </c>
      <c r="G53" s="762">
        <f t="shared" si="9"/>
        <v>0</v>
      </c>
      <c r="H53" s="55">
        <f t="shared" ref="H53:H72" si="10">+D53-C53</f>
        <v>11260817</v>
      </c>
      <c r="I53" s="306">
        <f t="shared" si="9"/>
        <v>0</v>
      </c>
      <c r="J53" s="55">
        <f t="shared" si="9"/>
        <v>0</v>
      </c>
      <c r="K53" s="55">
        <f t="shared" si="9"/>
        <v>0</v>
      </c>
      <c r="L53" s="55" t="e">
        <f t="shared" si="9"/>
        <v>#DIV/0!</v>
      </c>
    </row>
    <row r="54" spans="1:15" x14ac:dyDescent="0.2">
      <c r="A54" s="1419" t="s">
        <v>90</v>
      </c>
      <c r="B54" s="16" t="s">
        <v>68</v>
      </c>
      <c r="C54" s="156">
        <f>'11.Rendelő'!C55-'31._Rendelő_önként'!C54</f>
        <v>66408988</v>
      </c>
      <c r="D54" s="329">
        <f>'11.Rendelő'!D55-'31._Rendelő_önként'!D54</f>
        <v>67718443</v>
      </c>
      <c r="E54" s="766">
        <f>'11.Rendelő'!E55-'31._Rendelő_önként'!E54</f>
        <v>0</v>
      </c>
      <c r="F54" s="766">
        <f>'11.Rendelő'!F55-'31._Rendelő_önként'!F54</f>
        <v>0</v>
      </c>
      <c r="G54" s="766">
        <f>'11.Rendelő'!G55-'31._Rendelő_önként'!G54</f>
        <v>0</v>
      </c>
      <c r="H54" s="40">
        <f t="shared" si="10"/>
        <v>1309455</v>
      </c>
      <c r="I54" s="310">
        <f>'11.Rendelő'!I55-'31._Rendelő_önként'!I54</f>
        <v>0</v>
      </c>
      <c r="J54" s="40">
        <f>'11.Rendelő'!J55-'31._Rendelő_önként'!J54</f>
        <v>0</v>
      </c>
      <c r="K54" s="40">
        <f>'11.Rendelő'!K55-'31._Rendelő_önként'!K54</f>
        <v>0</v>
      </c>
      <c r="L54" s="40">
        <f>'11.Rendelő'!L55-'31._Rendelő_önként'!L54</f>
        <v>0</v>
      </c>
    </row>
    <row r="55" spans="1:15" x14ac:dyDescent="0.2">
      <c r="A55" s="1419" t="s">
        <v>304</v>
      </c>
      <c r="B55" s="466" t="s">
        <v>269</v>
      </c>
      <c r="C55" s="156">
        <f>'11.Rendelő'!C56-'31._Rendelő_önként'!C55</f>
        <v>0</v>
      </c>
      <c r="D55" s="329">
        <f>'11.Rendelő'!D56-'31._Rendelő_önként'!D55</f>
        <v>0</v>
      </c>
      <c r="E55" s="766">
        <f>'11.Rendelő'!E56-'31._Rendelő_önként'!E55</f>
        <v>0</v>
      </c>
      <c r="F55" s="766">
        <f>'11.Rendelő'!F56-'31._Rendelő_önként'!F55</f>
        <v>0</v>
      </c>
      <c r="G55" s="766">
        <f>'11.Rendelő'!G56-'31._Rendelő_önként'!G55</f>
        <v>0</v>
      </c>
      <c r="H55" s="40">
        <f t="shared" si="10"/>
        <v>0</v>
      </c>
      <c r="I55" s="310">
        <f>'11.Rendelő'!I56-'31._Rendelő_önként'!I55</f>
        <v>0</v>
      </c>
      <c r="J55" s="40">
        <f>'11.Rendelő'!J56-'31._Rendelő_önként'!J55</f>
        <v>0</v>
      </c>
      <c r="K55" s="40">
        <f>'11.Rendelő'!K56-'31._Rendelő_önként'!K55</f>
        <v>0</v>
      </c>
      <c r="L55" s="40" t="e">
        <f>'11.Rendelő'!L56-'31._Rendelő_önként'!L55</f>
        <v>#DIV/0!</v>
      </c>
    </row>
    <row r="56" spans="1:15" x14ac:dyDescent="0.2">
      <c r="A56" s="1419" t="s">
        <v>91</v>
      </c>
      <c r="B56" s="461" t="s">
        <v>86</v>
      </c>
      <c r="C56" s="471">
        <f>'11.Rendelő'!C57-'31._Rendelő_önként'!C56</f>
        <v>22033181</v>
      </c>
      <c r="D56" s="454">
        <f>'11.Rendelő'!D57-'31._Rendelő_önként'!D56</f>
        <v>22592553</v>
      </c>
      <c r="E56" s="129">
        <f>'11.Rendelő'!E57-'31._Rendelő_önként'!E56</f>
        <v>0</v>
      </c>
      <c r="F56" s="129">
        <f>'11.Rendelő'!F57-'31._Rendelő_önként'!F56</f>
        <v>0</v>
      </c>
      <c r="G56" s="129">
        <f>'11.Rendelő'!G57-'31._Rendelő_önként'!G56</f>
        <v>0</v>
      </c>
      <c r="H56" s="455">
        <f t="shared" si="10"/>
        <v>559372</v>
      </c>
      <c r="I56" s="679">
        <f>'11.Rendelő'!I57-'31._Rendelő_önként'!I56</f>
        <v>0</v>
      </c>
      <c r="J56" s="41">
        <f>'11.Rendelő'!J57-'31._Rendelő_önként'!J56</f>
        <v>0</v>
      </c>
      <c r="K56" s="41">
        <f>'11.Rendelő'!K57-'31._Rendelő_önként'!K56</f>
        <v>0</v>
      </c>
      <c r="L56" s="41">
        <f>'11.Rendelő'!L57-'31._Rendelő_önként'!L56</f>
        <v>0</v>
      </c>
    </row>
    <row r="57" spans="1:15" x14ac:dyDescent="0.2">
      <c r="A57" s="1419" t="s">
        <v>92</v>
      </c>
      <c r="B57" s="461" t="s">
        <v>69</v>
      </c>
      <c r="C57" s="471">
        <f>'11.Rendelő'!C58-'31._Rendelő_önként'!C57</f>
        <v>53211455</v>
      </c>
      <c r="D57" s="454">
        <f>'11.Rendelő'!D58-'31._Rendelő_önként'!D57</f>
        <v>62603445</v>
      </c>
      <c r="E57" s="129">
        <f>'11.Rendelő'!E58-'31._Rendelő_önként'!E57</f>
        <v>0</v>
      </c>
      <c r="F57" s="129">
        <f>'11.Rendelő'!F58-'31._Rendelő_önként'!F57</f>
        <v>0</v>
      </c>
      <c r="G57" s="129">
        <f>'11.Rendelő'!G58-'31._Rendelő_önként'!G57</f>
        <v>0</v>
      </c>
      <c r="H57" s="455">
        <f t="shared" si="10"/>
        <v>9391990</v>
      </c>
      <c r="I57" s="679">
        <f>'11.Rendelő'!I58-'31._Rendelő_önként'!I57</f>
        <v>0</v>
      </c>
      <c r="J57" s="41">
        <f>'11.Rendelő'!J58-'31._Rendelő_önként'!J57</f>
        <v>0</v>
      </c>
      <c r="K57" s="41">
        <f>'11.Rendelő'!K58-'31._Rendelő_önként'!K57</f>
        <v>0</v>
      </c>
      <c r="L57" s="41">
        <f>'11.Rendelő'!L58-'31._Rendelő_önként'!L57</f>
        <v>0</v>
      </c>
    </row>
    <row r="58" spans="1:15" x14ac:dyDescent="0.2">
      <c r="A58" s="1419" t="s">
        <v>89</v>
      </c>
      <c r="B58" s="461" t="s">
        <v>80</v>
      </c>
      <c r="C58" s="471">
        <f>'11.Rendelő'!C59-'31._Rendelő_önként'!C58</f>
        <v>0</v>
      </c>
      <c r="D58" s="454">
        <f>'11.Rendelő'!D59-'31._Rendelő_önként'!D58</f>
        <v>0</v>
      </c>
      <c r="E58" s="129">
        <f>'11.Rendelő'!E59-'31._Rendelő_önként'!E58</f>
        <v>0</v>
      </c>
      <c r="F58" s="129">
        <f>'11.Rendelő'!F59-'31._Rendelő_önként'!F58</f>
        <v>0</v>
      </c>
      <c r="G58" s="129">
        <f>'11.Rendelő'!G59-'31._Rendelő_önként'!G58</f>
        <v>0</v>
      </c>
      <c r="H58" s="455">
        <f t="shared" si="10"/>
        <v>0</v>
      </c>
      <c r="I58" s="679">
        <f>'11.Rendelő'!I59-'31._Rendelő_önként'!I58</f>
        <v>0</v>
      </c>
      <c r="J58" s="41">
        <f>'11.Rendelő'!J59-'31._Rendelő_önként'!J58</f>
        <v>0</v>
      </c>
      <c r="K58" s="41">
        <f>'11.Rendelő'!K59-'31._Rendelő_önként'!K58</f>
        <v>0</v>
      </c>
      <c r="L58" s="41" t="e">
        <f>'11.Rendelő'!L59-'31._Rendelő_önként'!L58</f>
        <v>#DIV/0!</v>
      </c>
    </row>
    <row r="59" spans="1:15" x14ac:dyDescent="0.2">
      <c r="A59" s="1419" t="s">
        <v>146</v>
      </c>
      <c r="B59" s="461" t="s">
        <v>87</v>
      </c>
      <c r="C59" s="471">
        <f>'11.Rendelő'!C60-'31._Rendelő_önként'!C59</f>
        <v>0</v>
      </c>
      <c r="D59" s="454">
        <f>'11.Rendelő'!D60-'31._Rendelő_önként'!D59</f>
        <v>0</v>
      </c>
      <c r="E59" s="129">
        <f>'11.Rendelő'!E60-'31._Rendelő_önként'!E59</f>
        <v>0</v>
      </c>
      <c r="F59" s="129">
        <f>'11.Rendelő'!F60-'31._Rendelő_önként'!F59</f>
        <v>0</v>
      </c>
      <c r="G59" s="129">
        <f>'11.Rendelő'!G60-'31._Rendelő_önként'!G59</f>
        <v>0</v>
      </c>
      <c r="H59" s="455">
        <f t="shared" si="10"/>
        <v>0</v>
      </c>
      <c r="I59" s="679">
        <f>'11.Rendelő'!I60-'31._Rendelő_önként'!I59</f>
        <v>0</v>
      </c>
      <c r="J59" s="41">
        <f>'11.Rendelő'!J60-'31._Rendelő_önként'!J59</f>
        <v>0</v>
      </c>
      <c r="K59" s="41">
        <f>'11.Rendelő'!K60-'31._Rendelő_önként'!K59</f>
        <v>0</v>
      </c>
      <c r="L59" s="41" t="e">
        <f>'11.Rendelő'!L60-'31._Rendelő_önként'!L59</f>
        <v>#DIV/0!</v>
      </c>
    </row>
    <row r="60" spans="1:15" x14ac:dyDescent="0.2">
      <c r="A60" s="1419" t="s">
        <v>305</v>
      </c>
      <c r="B60" s="702" t="s">
        <v>234</v>
      </c>
      <c r="C60" s="471">
        <f>'11.Rendelő'!C61-'31._Rendelő_önként'!C60</f>
        <v>0</v>
      </c>
      <c r="D60" s="454">
        <f>'11.Rendelő'!D61-'31._Rendelő_önként'!D60</f>
        <v>0</v>
      </c>
      <c r="E60" s="129">
        <f>'11.Rendelő'!E61-'31._Rendelő_önként'!E60</f>
        <v>0</v>
      </c>
      <c r="F60" s="129">
        <f>'11.Rendelő'!F61-'31._Rendelő_önként'!F60</f>
        <v>0</v>
      </c>
      <c r="G60" s="129">
        <f>'11.Rendelő'!G61-'31._Rendelő_önként'!G60</f>
        <v>0</v>
      </c>
      <c r="H60" s="455">
        <f t="shared" si="10"/>
        <v>0</v>
      </c>
      <c r="I60" s="679">
        <f>'11.Rendelő'!I61-'31._Rendelő_önként'!I60</f>
        <v>0</v>
      </c>
      <c r="J60" s="41">
        <f>'11.Rendelő'!J61-'31._Rendelő_önként'!J60</f>
        <v>0</v>
      </c>
      <c r="K60" s="41">
        <f>'11.Rendelő'!K61-'31._Rendelő_önként'!K60</f>
        <v>0</v>
      </c>
      <c r="L60" s="41" t="e">
        <f>'11.Rendelő'!L61-'31._Rendelő_önként'!L60</f>
        <v>#DIV/0!</v>
      </c>
    </row>
    <row r="61" spans="1:15" ht="13.5" thickBot="1" x14ac:dyDescent="0.25">
      <c r="A61" s="91" t="s">
        <v>306</v>
      </c>
      <c r="B61" s="92" t="s">
        <v>233</v>
      </c>
      <c r="C61" s="109">
        <f>'11.Rendelő'!C62-'31._Rendelő_önként'!C61</f>
        <v>0</v>
      </c>
      <c r="D61" s="330">
        <f>'11.Rendelő'!D62-'31._Rendelő_önként'!D61</f>
        <v>0</v>
      </c>
      <c r="E61" s="773">
        <f>'11.Rendelő'!E62-'31._Rendelő_önként'!E61</f>
        <v>0</v>
      </c>
      <c r="F61" s="773">
        <f>'11.Rendelő'!F62-'31._Rendelő_önként'!F61</f>
        <v>0</v>
      </c>
      <c r="G61" s="773">
        <f>'11.Rendelő'!G62-'31._Rendelő_önként'!G61</f>
        <v>0</v>
      </c>
      <c r="H61" s="68">
        <f t="shared" si="10"/>
        <v>0</v>
      </c>
      <c r="I61" s="312">
        <f>'11.Rendelő'!I62-'31._Rendelő_önként'!I61</f>
        <v>0</v>
      </c>
      <c r="J61" s="68">
        <f>'11.Rendelő'!J62-'31._Rendelő_önként'!J61</f>
        <v>0</v>
      </c>
      <c r="K61" s="68">
        <f>'11.Rendelő'!K62-'31._Rendelő_önként'!K61</f>
        <v>0</v>
      </c>
      <c r="L61" s="68" t="e">
        <f>'11.Rendelő'!L62-'31._Rendelő_önként'!L61</f>
        <v>#DIV/0!</v>
      </c>
    </row>
    <row r="62" spans="1:15" ht="13.5" thickBot="1" x14ac:dyDescent="0.25">
      <c r="A62" s="62" t="s">
        <v>13</v>
      </c>
      <c r="B62" s="63" t="s">
        <v>538</v>
      </c>
      <c r="C62" s="103">
        <f>+C63+C65+C67</f>
        <v>3937008</v>
      </c>
      <c r="D62" s="163">
        <f t="shared" ref="D62:L62" si="11">SUM(D63:D67)</f>
        <v>13337008</v>
      </c>
      <c r="E62" s="163">
        <f t="shared" si="11"/>
        <v>0</v>
      </c>
      <c r="F62" s="163">
        <f t="shared" si="11"/>
        <v>0</v>
      </c>
      <c r="G62" s="163">
        <f t="shared" si="11"/>
        <v>0</v>
      </c>
      <c r="H62" s="306">
        <f t="shared" si="10"/>
        <v>9400000</v>
      </c>
      <c r="I62" s="306">
        <f t="shared" si="11"/>
        <v>0</v>
      </c>
      <c r="J62" s="55">
        <f t="shared" si="11"/>
        <v>0</v>
      </c>
      <c r="K62" s="55">
        <f t="shared" si="11"/>
        <v>0</v>
      </c>
      <c r="L62" s="55" t="e">
        <f t="shared" si="11"/>
        <v>#DIV/0!</v>
      </c>
    </row>
    <row r="63" spans="1:15" s="38" customFormat="1" x14ac:dyDescent="0.2">
      <c r="A63" s="1419" t="s">
        <v>93</v>
      </c>
      <c r="B63" s="16" t="s">
        <v>118</v>
      </c>
      <c r="C63" s="156">
        <f>'11.Rendelő'!C64-'31._Rendelő_önként'!C63</f>
        <v>3937008</v>
      </c>
      <c r="D63" s="329">
        <f>'11.Rendelő'!D64-'31._Rendelő_önként'!D63</f>
        <v>13337008</v>
      </c>
      <c r="E63" s="766">
        <f>'11.Rendelő'!E64-'31._Rendelő_önként'!E63</f>
        <v>0</v>
      </c>
      <c r="F63" s="766">
        <f>'11.Rendelő'!F64-'31._Rendelő_önként'!F63</f>
        <v>0</v>
      </c>
      <c r="G63" s="766">
        <f>'11.Rendelő'!G64-'31._Rendelő_önként'!G63</f>
        <v>0</v>
      </c>
      <c r="H63" s="40">
        <f t="shared" si="10"/>
        <v>9400000</v>
      </c>
      <c r="I63" s="310">
        <f>'11.Rendelő'!I64-'31._Rendelő_önként'!I63</f>
        <v>0</v>
      </c>
      <c r="J63" s="40">
        <f>'11.Rendelő'!J64-'31._Rendelő_önként'!J63</f>
        <v>0</v>
      </c>
      <c r="K63" s="40">
        <f>'11.Rendelő'!K64-'31._Rendelő_önként'!K63</f>
        <v>0</v>
      </c>
      <c r="L63" s="40">
        <f>'11.Rendelő'!L64-'31._Rendelő_önként'!L63</f>
        <v>0</v>
      </c>
    </row>
    <row r="64" spans="1:15" s="38" customFormat="1" x14ac:dyDescent="0.2">
      <c r="A64" s="1419" t="s">
        <v>315</v>
      </c>
      <c r="B64" s="703" t="s">
        <v>235</v>
      </c>
      <c r="C64" s="156">
        <f>'11.Rendelő'!C65-'31._Rendelő_önként'!C64</f>
        <v>0</v>
      </c>
      <c r="D64" s="329">
        <f>'11.Rendelő'!D65-'31._Rendelő_önként'!D64</f>
        <v>0</v>
      </c>
      <c r="E64" s="766">
        <f>'11.Rendelő'!E65-'31._Rendelő_önként'!E64</f>
        <v>0</v>
      </c>
      <c r="F64" s="766">
        <f>'11.Rendelő'!F65-'31._Rendelő_önként'!F64</f>
        <v>0</v>
      </c>
      <c r="G64" s="766">
        <f>'11.Rendelő'!G65-'31._Rendelő_önként'!G64</f>
        <v>0</v>
      </c>
      <c r="H64" s="40">
        <f t="shared" si="10"/>
        <v>0</v>
      </c>
      <c r="I64" s="310">
        <f>'11.Rendelő'!I65-'31._Rendelő_önként'!I64</f>
        <v>0</v>
      </c>
      <c r="J64" s="40">
        <f>'11.Rendelő'!J65-'31._Rendelő_önként'!J64</f>
        <v>0</v>
      </c>
      <c r="K64" s="40">
        <f>'11.Rendelő'!K65-'31._Rendelő_önként'!K64</f>
        <v>0</v>
      </c>
      <c r="L64" s="40" t="e">
        <f>'11.Rendelő'!L65-'31._Rendelő_önként'!L64</f>
        <v>#DIV/0!</v>
      </c>
      <c r="O64" s="38" t="s">
        <v>383</v>
      </c>
    </row>
    <row r="65" spans="1:12" x14ac:dyDescent="0.2">
      <c r="A65" s="1419" t="s">
        <v>94</v>
      </c>
      <c r="B65" s="461" t="s">
        <v>2</v>
      </c>
      <c r="C65" s="156">
        <f>'11.Rendelő'!C66-'31._Rendelő_önként'!C65</f>
        <v>0</v>
      </c>
      <c r="D65" s="454">
        <f>'11.Rendelő'!D66-'31._Rendelő_önként'!D65</f>
        <v>0</v>
      </c>
      <c r="E65" s="129">
        <f>'11.Rendelő'!E66-'31._Rendelő_önként'!E65</f>
        <v>0</v>
      </c>
      <c r="F65" s="129">
        <f>'11.Rendelő'!F66-'31._Rendelő_önként'!F65</f>
        <v>0</v>
      </c>
      <c r="G65" s="129">
        <f>'11.Rendelő'!G66-'31._Rendelő_önként'!G65</f>
        <v>0</v>
      </c>
      <c r="H65" s="455">
        <f t="shared" si="10"/>
        <v>0</v>
      </c>
      <c r="I65" s="679">
        <f>'11.Rendelő'!I66-'31._Rendelő_önként'!I65</f>
        <v>0</v>
      </c>
      <c r="J65" s="41">
        <f>'11.Rendelő'!J66-'31._Rendelő_önként'!J65</f>
        <v>0</v>
      </c>
      <c r="K65" s="41">
        <f>'11.Rendelő'!K66-'31._Rendelő_önként'!K65</f>
        <v>0</v>
      </c>
      <c r="L65" s="41" t="e">
        <f>'11.Rendelő'!L66-'31._Rendelő_önként'!L65</f>
        <v>#DIV/0!</v>
      </c>
    </row>
    <row r="66" spans="1:12" x14ac:dyDescent="0.2">
      <c r="A66" s="1419" t="s">
        <v>340</v>
      </c>
      <c r="B66" s="704" t="s">
        <v>236</v>
      </c>
      <c r="C66" s="156">
        <f>'11.Rendelő'!C67-'31._Rendelő_önként'!C66</f>
        <v>0</v>
      </c>
      <c r="D66" s="454">
        <f>'11.Rendelő'!D67-'31._Rendelő_önként'!D66</f>
        <v>0</v>
      </c>
      <c r="E66" s="129">
        <f>'11.Rendelő'!E67-'31._Rendelő_önként'!E66</f>
        <v>0</v>
      </c>
      <c r="F66" s="129">
        <f>'11.Rendelő'!F67-'31._Rendelő_önként'!F66</f>
        <v>0</v>
      </c>
      <c r="G66" s="129">
        <f>'11.Rendelő'!G67-'31._Rendelő_önként'!G66</f>
        <v>0</v>
      </c>
      <c r="H66" s="455">
        <f t="shared" si="10"/>
        <v>0</v>
      </c>
      <c r="I66" s="679">
        <f>'11.Rendelő'!I67-'31._Rendelő_önként'!I66</f>
        <v>0</v>
      </c>
      <c r="J66" s="41">
        <f>'11.Rendelő'!J67-'31._Rendelő_önként'!J66</f>
        <v>0</v>
      </c>
      <c r="K66" s="41">
        <f>'11.Rendelő'!K67-'31._Rendelő_önként'!K66</f>
        <v>0</v>
      </c>
      <c r="L66" s="41" t="e">
        <f>'11.Rendelő'!L67-'31._Rendelő_önként'!L66</f>
        <v>#DIV/0!</v>
      </c>
    </row>
    <row r="67" spans="1:12" x14ac:dyDescent="0.2">
      <c r="A67" s="1419" t="s">
        <v>95</v>
      </c>
      <c r="B67" s="16" t="s">
        <v>174</v>
      </c>
      <c r="C67" s="156">
        <f>'11.Rendelő'!C68-'31._Rendelő_önként'!C67</f>
        <v>0</v>
      </c>
      <c r="D67" s="454">
        <f>'11.Rendelő'!D68-'31._Rendelő_önként'!D67</f>
        <v>0</v>
      </c>
      <c r="E67" s="129">
        <f>'11.Rendelő'!E68-'31._Rendelő_önként'!E67</f>
        <v>0</v>
      </c>
      <c r="F67" s="129">
        <f>'11.Rendelő'!F68-'31._Rendelő_önként'!F67</f>
        <v>0</v>
      </c>
      <c r="G67" s="129">
        <f>'11.Rendelő'!G68-'31._Rendelő_önként'!G67</f>
        <v>0</v>
      </c>
      <c r="H67" s="455">
        <f t="shared" si="10"/>
        <v>0</v>
      </c>
      <c r="I67" s="679">
        <f>'11.Rendelő'!I68-'31._Rendelő_önként'!I67</f>
        <v>0</v>
      </c>
      <c r="J67" s="41">
        <f>'11.Rendelő'!J68-'31._Rendelő_önként'!J67</f>
        <v>0</v>
      </c>
      <c r="K67" s="41">
        <f>'11.Rendelő'!K68-'31._Rendelő_önként'!K67</f>
        <v>0</v>
      </c>
      <c r="L67" s="41" t="e">
        <f>'11.Rendelő'!L68-'31._Rendelő_önként'!L67</f>
        <v>#DIV/0!</v>
      </c>
    </row>
    <row r="68" spans="1:12" x14ac:dyDescent="0.2">
      <c r="A68" s="1419" t="s">
        <v>316</v>
      </c>
      <c r="B68" s="702" t="s">
        <v>238</v>
      </c>
      <c r="C68" s="156">
        <f>'11.Rendelő'!C69-'31._Rendelő_önként'!C68</f>
        <v>0</v>
      </c>
      <c r="D68" s="454">
        <f>'11.Rendelő'!D69-'31._Rendelő_önként'!D68</f>
        <v>0</v>
      </c>
      <c r="E68" s="129">
        <f>'11.Rendelő'!E69-'31._Rendelő_önként'!E68</f>
        <v>0</v>
      </c>
      <c r="F68" s="129">
        <f>'11.Rendelő'!F69-'31._Rendelő_önként'!F68</f>
        <v>0</v>
      </c>
      <c r="G68" s="129">
        <f>'11.Rendelő'!G69-'31._Rendelő_önként'!G68</f>
        <v>0</v>
      </c>
      <c r="H68" s="455">
        <f t="shared" si="10"/>
        <v>0</v>
      </c>
      <c r="I68" s="679">
        <f>'11.Rendelő'!I69-'31._Rendelő_önként'!I68</f>
        <v>0</v>
      </c>
      <c r="J68" s="41">
        <f>'11.Rendelő'!J69-'31._Rendelő_önként'!J68</f>
        <v>0</v>
      </c>
      <c r="K68" s="41">
        <f>'11.Rendelő'!K69-'31._Rendelő_önként'!K68</f>
        <v>0</v>
      </c>
      <c r="L68" s="41" t="e">
        <f>'11.Rendelő'!L69-'31._Rendelő_önként'!L68</f>
        <v>#DIV/0!</v>
      </c>
    </row>
    <row r="69" spans="1:12" ht="13.5" thickBot="1" x14ac:dyDescent="0.25">
      <c r="A69" s="1419" t="s">
        <v>317</v>
      </c>
      <c r="B69" s="702" t="s">
        <v>237</v>
      </c>
      <c r="C69" s="156">
        <f>'11.Rendelő'!C70-'31._Rendelő_önként'!C69</f>
        <v>0</v>
      </c>
      <c r="D69" s="454">
        <f>'11.Rendelő'!D70-'31._Rendelő_önként'!D69</f>
        <v>0</v>
      </c>
      <c r="E69" s="129">
        <f>'11.Rendelő'!E70-'31._Rendelő_önként'!E69</f>
        <v>0</v>
      </c>
      <c r="F69" s="129">
        <f>'11.Rendelő'!F70-'31._Rendelő_önként'!F69</f>
        <v>0</v>
      </c>
      <c r="G69" s="129">
        <f>'11.Rendelő'!G70-'31._Rendelő_önként'!G69</f>
        <v>0</v>
      </c>
      <c r="H69" s="455">
        <f t="shared" si="10"/>
        <v>0</v>
      </c>
      <c r="I69" s="679">
        <f>'11.Rendelő'!I70-'31._Rendelő_önként'!I69</f>
        <v>0</v>
      </c>
      <c r="J69" s="41">
        <f>'11.Rendelő'!J70-'31._Rendelő_önként'!J69</f>
        <v>0</v>
      </c>
      <c r="K69" s="41">
        <f>'11.Rendelő'!K70-'31._Rendelő_önként'!K69</f>
        <v>0</v>
      </c>
      <c r="L69" s="41" t="e">
        <f>'11.Rendelő'!L70-'31._Rendelő_önként'!L69</f>
        <v>#DIV/0!</v>
      </c>
    </row>
    <row r="70" spans="1:12" ht="13.5" thickBot="1" x14ac:dyDescent="0.25">
      <c r="A70" s="62" t="s">
        <v>14</v>
      </c>
      <c r="B70" s="74" t="s">
        <v>175</v>
      </c>
      <c r="C70" s="171">
        <f>+C53+C62</f>
        <v>145590632</v>
      </c>
      <c r="D70" s="170">
        <f t="shared" ref="D70:L70" si="12">+D53+D62</f>
        <v>166251449</v>
      </c>
      <c r="E70" s="772">
        <f t="shared" si="12"/>
        <v>0</v>
      </c>
      <c r="F70" s="772">
        <f t="shared" si="12"/>
        <v>0</v>
      </c>
      <c r="G70" s="772">
        <f t="shared" si="12"/>
        <v>0</v>
      </c>
      <c r="H70" s="75">
        <f t="shared" si="10"/>
        <v>20660817</v>
      </c>
      <c r="I70" s="307">
        <f t="shared" si="12"/>
        <v>0</v>
      </c>
      <c r="J70" s="75">
        <f t="shared" si="12"/>
        <v>0</v>
      </c>
      <c r="K70" s="75">
        <f t="shared" si="12"/>
        <v>0</v>
      </c>
      <c r="L70" s="75" t="e">
        <f t="shared" si="12"/>
        <v>#DIV/0!</v>
      </c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>
        <f>'11.Rendelő'!C73-'31._Rendelő_önként'!C72</f>
        <v>8</v>
      </c>
      <c r="D72" s="828">
        <f>'11.Rendelő'!D73-'31._Rendelő_önként'!D72</f>
        <v>8</v>
      </c>
      <c r="E72" s="701">
        <f>'11.Rendelő'!E73-'31._Rendelő_önként'!E72</f>
        <v>0</v>
      </c>
      <c r="F72" s="701">
        <f>'11.Rendelő'!F73-'31._Rendelő_önként'!F72</f>
        <v>0</v>
      </c>
      <c r="G72" s="701">
        <f>'11.Rendelő'!G73-'31._Rendelő_önként'!G72</f>
        <v>0</v>
      </c>
      <c r="H72" s="303">
        <f t="shared" si="10"/>
        <v>0</v>
      </c>
      <c r="I72" s="303">
        <f>'11.Rendelő'!I73-'31._Rendelő_önként'!I72</f>
        <v>0</v>
      </c>
      <c r="J72" s="303">
        <f>'11.Rendelő'!J73-'31._Rendelő_önként'!J72</f>
        <v>0</v>
      </c>
      <c r="K72" s="303">
        <f>'11.Rendelő'!K73-'31._Rendelő_önként'!K72</f>
        <v>0</v>
      </c>
      <c r="L72" s="303">
        <f>'11.Rendelő'!L73-'31._Rendelő_önként'!L72</f>
        <v>0</v>
      </c>
    </row>
    <row r="73" spans="1:12" x14ac:dyDescent="0.2">
      <c r="H73" s="280"/>
    </row>
  </sheetData>
  <sheetProtection formatCells="0"/>
  <mergeCells count="8">
    <mergeCell ref="A10:H10"/>
    <mergeCell ref="A51:H51"/>
    <mergeCell ref="A1:H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39370078740157483" header="0.78740157480314965" footer="0.78740157480314965"/>
  <pageSetup paperSize="9" scale="72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73"/>
  <sheetViews>
    <sheetView view="pageBreakPreview" topLeftCell="A43" zoomScale="112" zoomScaleNormal="100" zoomScaleSheetLayoutView="112" workbookViewId="0">
      <selection activeCell="R60" sqref="R60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167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3" width="9.33203125" style="29" customWidth="1"/>
    <col min="14" max="14" width="20.5" style="29" customWidth="1"/>
    <col min="15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8" t="s">
        <v>879</v>
      </c>
      <c r="B1" s="1898"/>
      <c r="C1" s="1898"/>
      <c r="D1" s="1898"/>
      <c r="E1" s="1898"/>
      <c r="F1" s="1898"/>
      <c r="G1" s="1898"/>
      <c r="H1" s="1898"/>
    </row>
    <row r="2" spans="1:12" s="715" customFormat="1" ht="12" x14ac:dyDescent="0.2">
      <c r="A2" s="1895" t="s">
        <v>808</v>
      </c>
      <c r="B2" s="1895"/>
      <c r="C2" s="1895"/>
      <c r="D2" s="1895"/>
      <c r="E2" s="1895"/>
      <c r="F2" s="1895"/>
      <c r="G2" s="1895"/>
      <c r="H2" s="189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528"/>
      <c r="D4" s="1528"/>
      <c r="E4" s="1528"/>
      <c r="F4" s="1528"/>
      <c r="G4" s="1528"/>
      <c r="H4" s="1253"/>
    </row>
    <row r="5" spans="1:12" s="45" customFormat="1" ht="36" x14ac:dyDescent="0.2">
      <c r="A5" s="43" t="s">
        <v>136</v>
      </c>
      <c r="B5" s="44" t="s">
        <v>8</v>
      </c>
      <c r="C5" s="1932" t="s">
        <v>180</v>
      </c>
      <c r="D5" s="1933"/>
      <c r="E5" s="1933"/>
      <c r="F5" s="1933"/>
      <c r="G5" s="1933"/>
      <c r="H5" s="1934"/>
      <c r="I5" s="439"/>
      <c r="J5" s="439"/>
      <c r="K5" s="1529"/>
      <c r="L5" s="1529"/>
    </row>
    <row r="6" spans="1:12" s="45" customFormat="1" ht="24.75" thickBot="1" x14ac:dyDescent="0.25">
      <c r="A6" s="46" t="s">
        <v>138</v>
      </c>
      <c r="B6" s="47" t="s">
        <v>401</v>
      </c>
      <c r="C6" s="1935" t="s">
        <v>140</v>
      </c>
      <c r="D6" s="1936"/>
      <c r="E6" s="1936"/>
      <c r="F6" s="1936"/>
      <c r="G6" s="1936"/>
      <c r="H6" s="1937"/>
      <c r="I6" s="440"/>
      <c r="J6" s="440"/>
      <c r="K6" s="1530"/>
      <c r="L6" s="1530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39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163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>
        <f>SUM(C12:C22)</f>
        <v>39468716</v>
      </c>
      <c r="D11" s="163">
        <f t="shared" ref="D11:K11" si="0">SUM(D12:D22)</f>
        <v>39468716</v>
      </c>
      <c r="E11" s="762">
        <f t="shared" si="0"/>
        <v>0</v>
      </c>
      <c r="F11" s="762">
        <f t="shared" si="0"/>
        <v>0</v>
      </c>
      <c r="G11" s="762">
        <f t="shared" si="0"/>
        <v>0</v>
      </c>
      <c r="H11" s="1754">
        <f>+D11-C11</f>
        <v>0</v>
      </c>
      <c r="I11" s="1513">
        <f t="shared" si="0"/>
        <v>0</v>
      </c>
      <c r="J11" s="420">
        <f t="shared" si="0"/>
        <v>0</v>
      </c>
      <c r="K11" s="420">
        <f t="shared" si="0"/>
        <v>0</v>
      </c>
      <c r="L11" s="420">
        <f t="shared" ref="L11" si="1">SUM(L12:L22)</f>
        <v>0</v>
      </c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1638">
        <f t="shared" ref="H12:H49" si="2">+D12-C12</f>
        <v>0</v>
      </c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>
        <v>38194904</v>
      </c>
      <c r="D13" s="472">
        <v>38194904</v>
      </c>
      <c r="E13" s="101"/>
      <c r="F13" s="101"/>
      <c r="G13" s="101"/>
      <c r="H13" s="1641">
        <f t="shared" si="2"/>
        <v>0</v>
      </c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/>
      <c r="F14" s="101"/>
      <c r="G14" s="101"/>
      <c r="H14" s="1641">
        <f t="shared" si="2"/>
        <v>0</v>
      </c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/>
      <c r="F15" s="101"/>
      <c r="G15" s="101"/>
      <c r="H15" s="1641">
        <f t="shared" si="2"/>
        <v>0</v>
      </c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72"/>
      <c r="E16" s="101"/>
      <c r="F16" s="101"/>
      <c r="G16" s="101"/>
      <c r="H16" s="1641">
        <f t="shared" si="2"/>
        <v>0</v>
      </c>
      <c r="I16" s="1515"/>
      <c r="J16" s="422"/>
      <c r="K16" s="422"/>
      <c r="L16" s="422"/>
    </row>
    <row r="17" spans="1:12" s="30" customFormat="1" ht="12.2" customHeight="1" x14ac:dyDescent="0.2">
      <c r="A17" s="1419" t="s">
        <v>148</v>
      </c>
      <c r="B17" s="461" t="s">
        <v>149</v>
      </c>
      <c r="C17" s="462">
        <v>1273812</v>
      </c>
      <c r="D17" s="472">
        <v>1273812</v>
      </c>
      <c r="E17" s="101"/>
      <c r="F17" s="101"/>
      <c r="G17" s="101"/>
      <c r="H17" s="1641">
        <f t="shared" si="2"/>
        <v>0</v>
      </c>
      <c r="I17" s="1515"/>
      <c r="J17" s="422"/>
      <c r="K17" s="422"/>
      <c r="L17" s="422"/>
    </row>
    <row r="18" spans="1:12" s="30" customFormat="1" ht="12.2" customHeight="1" x14ac:dyDescent="0.2">
      <c r="A18" s="1419" t="s">
        <v>150</v>
      </c>
      <c r="B18" s="59" t="s">
        <v>151</v>
      </c>
      <c r="C18" s="462"/>
      <c r="D18" s="472"/>
      <c r="E18" s="101"/>
      <c r="F18" s="101"/>
      <c r="G18" s="101"/>
      <c r="H18" s="1641">
        <f t="shared" si="2"/>
        <v>0</v>
      </c>
      <c r="I18" s="1515"/>
      <c r="J18" s="422"/>
      <c r="K18" s="422"/>
      <c r="L18" s="422"/>
    </row>
    <row r="19" spans="1:12" s="30" customFormat="1" ht="12.2" customHeight="1" x14ac:dyDescent="0.2">
      <c r="A19" s="1419" t="s">
        <v>152</v>
      </c>
      <c r="B19" s="477" t="s">
        <v>301</v>
      </c>
      <c r="C19" s="151"/>
      <c r="D19" s="328"/>
      <c r="E19" s="106"/>
      <c r="F19" s="106"/>
      <c r="G19" s="106"/>
      <c r="H19" s="1653">
        <f t="shared" si="2"/>
        <v>0</v>
      </c>
      <c r="I19" s="1516"/>
      <c r="J19" s="423"/>
      <c r="K19" s="423"/>
      <c r="L19" s="423"/>
    </row>
    <row r="20" spans="1:12" s="61" customFormat="1" ht="12.2" customHeight="1" x14ac:dyDescent="0.2">
      <c r="A20" s="1419" t="s">
        <v>153</v>
      </c>
      <c r="B20" s="461" t="s">
        <v>154</v>
      </c>
      <c r="C20" s="462"/>
      <c r="D20" s="472"/>
      <c r="E20" s="101"/>
      <c r="F20" s="101"/>
      <c r="G20" s="101"/>
      <c r="H20" s="1641">
        <f t="shared" si="2"/>
        <v>0</v>
      </c>
      <c r="I20" s="1515"/>
      <c r="J20" s="422"/>
      <c r="K20" s="422"/>
      <c r="L20" s="422"/>
    </row>
    <row r="21" spans="1:12" s="61" customFormat="1" ht="12.2" customHeight="1" x14ac:dyDescent="0.2">
      <c r="A21" s="1419" t="s">
        <v>155</v>
      </c>
      <c r="B21" s="477" t="s">
        <v>274</v>
      </c>
      <c r="C21" s="464"/>
      <c r="D21" s="473"/>
      <c r="E21" s="101"/>
      <c r="F21" s="101"/>
      <c r="G21" s="462"/>
      <c r="H21" s="1654">
        <f t="shared" si="2"/>
        <v>0</v>
      </c>
      <c r="I21" s="1517"/>
      <c r="J21" s="424"/>
      <c r="K21" s="424"/>
      <c r="L21" s="424"/>
    </row>
    <row r="22" spans="1:12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/>
      <c r="F22" s="106"/>
      <c r="G22" s="106"/>
      <c r="H22" s="1655">
        <f t="shared" si="2"/>
        <v>0</v>
      </c>
      <c r="I22" s="1518"/>
      <c r="J22" s="425"/>
      <c r="K22" s="425"/>
      <c r="L22" s="425"/>
    </row>
    <row r="23" spans="1:12" s="30" customFormat="1" ht="12.2" customHeight="1" thickBot="1" x14ac:dyDescent="0.25">
      <c r="A23" s="50" t="s">
        <v>13</v>
      </c>
      <c r="B23" s="54" t="s">
        <v>157</v>
      </c>
      <c r="C23" s="103">
        <f>SUM(C24:C26)</f>
        <v>1168854240</v>
      </c>
      <c r="D23" s="163">
        <f t="shared" ref="D23:K23" si="3">SUM(D24:D26)</f>
        <v>1168854240</v>
      </c>
      <c r="E23" s="762">
        <f t="shared" si="3"/>
        <v>0</v>
      </c>
      <c r="F23" s="762">
        <f t="shared" si="3"/>
        <v>0</v>
      </c>
      <c r="G23" s="762">
        <f t="shared" si="3"/>
        <v>0</v>
      </c>
      <c r="H23" s="1656">
        <f t="shared" si="2"/>
        <v>0</v>
      </c>
      <c r="I23" s="1513">
        <f t="shared" si="3"/>
        <v>0</v>
      </c>
      <c r="J23" s="420">
        <f t="shared" si="3"/>
        <v>0</v>
      </c>
      <c r="K23" s="420">
        <f t="shared" si="3"/>
        <v>0</v>
      </c>
      <c r="L23" s="420">
        <f t="shared" ref="L23" si="4">SUM(L24:L26)</f>
        <v>0</v>
      </c>
    </row>
    <row r="24" spans="1:12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1657">
        <f t="shared" si="2"/>
        <v>0</v>
      </c>
      <c r="I24" s="1519"/>
      <c r="J24" s="426"/>
      <c r="K24" s="426"/>
      <c r="L24" s="426"/>
    </row>
    <row r="25" spans="1:12" s="61" customFormat="1" ht="12.2" customHeight="1" x14ac:dyDescent="0.2">
      <c r="A25" s="1419" t="s">
        <v>94</v>
      </c>
      <c r="B25" s="461" t="s">
        <v>159</v>
      </c>
      <c r="C25" s="462">
        <v>0</v>
      </c>
      <c r="D25" s="472">
        <v>0</v>
      </c>
      <c r="E25" s="101">
        <v>0</v>
      </c>
      <c r="F25" s="101">
        <v>0</v>
      </c>
      <c r="G25" s="101">
        <v>0</v>
      </c>
      <c r="H25" s="1641">
        <f t="shared" si="2"/>
        <v>0</v>
      </c>
      <c r="I25" s="1515">
        <v>0</v>
      </c>
      <c r="J25" s="422">
        <v>0</v>
      </c>
      <c r="K25" s="422">
        <v>0</v>
      </c>
      <c r="L25" s="422">
        <v>0</v>
      </c>
    </row>
    <row r="26" spans="1:12" s="61" customFormat="1" ht="12.2" customHeight="1" x14ac:dyDescent="0.2">
      <c r="A26" s="1419" t="s">
        <v>95</v>
      </c>
      <c r="B26" s="461" t="s">
        <v>160</v>
      </c>
      <c r="C26" s="462">
        <v>1168854240</v>
      </c>
      <c r="D26" s="472">
        <v>1168854240</v>
      </c>
      <c r="E26" s="101"/>
      <c r="F26" s="101"/>
      <c r="G26" s="101"/>
      <c r="H26" s="1641">
        <f t="shared" si="2"/>
        <v>0</v>
      </c>
      <c r="I26" s="1515"/>
      <c r="J26" s="422"/>
      <c r="K26" s="422"/>
      <c r="L26" s="422"/>
    </row>
    <row r="27" spans="1:12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1658">
        <f t="shared" si="2"/>
        <v>0</v>
      </c>
      <c r="I27" s="1520"/>
      <c r="J27" s="427"/>
      <c r="K27" s="427"/>
      <c r="L27" s="427"/>
    </row>
    <row r="28" spans="1:12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1659">
        <f t="shared" si="2"/>
        <v>0</v>
      </c>
      <c r="I28" s="434"/>
      <c r="J28" s="428"/>
      <c r="K28" s="428"/>
      <c r="L28" s="428"/>
    </row>
    <row r="29" spans="1:12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K29" si="5">+D30+D31</f>
        <v>0</v>
      </c>
      <c r="E29" s="762">
        <f t="shared" si="5"/>
        <v>0</v>
      </c>
      <c r="F29" s="762">
        <f t="shared" si="5"/>
        <v>0</v>
      </c>
      <c r="G29" s="762">
        <f t="shared" si="5"/>
        <v>0</v>
      </c>
      <c r="H29" s="1659">
        <f t="shared" si="2"/>
        <v>0</v>
      </c>
      <c r="I29" s="434">
        <f t="shared" si="5"/>
        <v>0</v>
      </c>
      <c r="J29" s="428">
        <f t="shared" si="5"/>
        <v>0</v>
      </c>
      <c r="K29" s="428">
        <f t="shared" si="5"/>
        <v>0</v>
      </c>
      <c r="L29" s="428">
        <f t="shared" ref="L29" si="6">+L30+L31</f>
        <v>0</v>
      </c>
    </row>
    <row r="30" spans="1:12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1660">
        <f t="shared" si="2"/>
        <v>0</v>
      </c>
      <c r="I30" s="1521"/>
      <c r="J30" s="429"/>
      <c r="K30" s="429"/>
      <c r="L30" s="429"/>
    </row>
    <row r="31" spans="1:12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1661">
        <f t="shared" si="2"/>
        <v>0</v>
      </c>
      <c r="I31" s="1522"/>
      <c r="J31" s="430"/>
      <c r="K31" s="430"/>
      <c r="L31" s="430"/>
    </row>
    <row r="32" spans="1:12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1662">
        <f t="shared" si="2"/>
        <v>0</v>
      </c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K33" si="7">+D34+D35+D36</f>
        <v>0</v>
      </c>
      <c r="E33" s="762">
        <f t="shared" si="7"/>
        <v>0</v>
      </c>
      <c r="F33" s="762">
        <f t="shared" si="7"/>
        <v>0</v>
      </c>
      <c r="G33" s="762">
        <f t="shared" si="7"/>
        <v>0</v>
      </c>
      <c r="H33" s="1659">
        <f t="shared" si="2"/>
        <v>0</v>
      </c>
      <c r="I33" s="434">
        <f t="shared" si="7"/>
        <v>0</v>
      </c>
      <c r="J33" s="428">
        <f t="shared" si="7"/>
        <v>0</v>
      </c>
      <c r="K33" s="428">
        <f t="shared" si="7"/>
        <v>0</v>
      </c>
      <c r="L33" s="428">
        <f t="shared" ref="L33" si="8">+L34+L35+L36</f>
        <v>0</v>
      </c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1660">
        <f t="shared" si="2"/>
        <v>0</v>
      </c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1661">
        <f t="shared" si="2"/>
        <v>0</v>
      </c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1663">
        <f t="shared" si="2"/>
        <v>0</v>
      </c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1659">
        <f t="shared" si="2"/>
        <v>0</v>
      </c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1664">
        <f t="shared" si="2"/>
        <v>0</v>
      </c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>
        <f>+C40+C41</f>
        <v>0</v>
      </c>
      <c r="D39" s="165"/>
      <c r="E39" s="765"/>
      <c r="F39" s="765"/>
      <c r="G39" s="765"/>
      <c r="H39" s="1659">
        <f t="shared" si="2"/>
        <v>0</v>
      </c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1665">
        <f t="shared" si="2"/>
        <v>0</v>
      </c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1666">
        <f t="shared" si="2"/>
        <v>0</v>
      </c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1667">
        <f t="shared" si="2"/>
        <v>0</v>
      </c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1208322956</v>
      </c>
      <c r="D43" s="163">
        <f t="shared" ref="D43:K43" si="9">+D11+D23+D28+D29+D33+D37+D39</f>
        <v>1208322956</v>
      </c>
      <c r="E43" s="762">
        <f t="shared" si="9"/>
        <v>0</v>
      </c>
      <c r="F43" s="762">
        <f t="shared" si="9"/>
        <v>0</v>
      </c>
      <c r="G43" s="762">
        <f t="shared" si="9"/>
        <v>0</v>
      </c>
      <c r="H43" s="1659">
        <f t="shared" si="2"/>
        <v>0</v>
      </c>
      <c r="I43" s="434">
        <f t="shared" si="9"/>
        <v>0</v>
      </c>
      <c r="J43" s="434">
        <f t="shared" si="9"/>
        <v>0</v>
      </c>
      <c r="K43" s="434">
        <f t="shared" si="9"/>
        <v>0</v>
      </c>
      <c r="L43" s="434">
        <f t="shared" ref="L43" si="10">+L11+L23+L28+L29+L33+L37+L39</f>
        <v>0</v>
      </c>
    </row>
    <row r="44" spans="1:12" s="30" customFormat="1" ht="12.2" customHeight="1" thickBot="1" x14ac:dyDescent="0.25">
      <c r="A44" s="70" t="s">
        <v>20</v>
      </c>
      <c r="B44" s="63" t="s">
        <v>179</v>
      </c>
      <c r="C44" s="103">
        <f>SUM(C45:C48)</f>
        <v>345701556</v>
      </c>
      <c r="D44" s="163">
        <f t="shared" ref="D44:K44" si="11">SUM(D45:D48)</f>
        <v>374109056</v>
      </c>
      <c r="E44" s="762">
        <f t="shared" si="11"/>
        <v>0</v>
      </c>
      <c r="F44" s="762">
        <f t="shared" si="11"/>
        <v>0</v>
      </c>
      <c r="G44" s="762">
        <f t="shared" si="11"/>
        <v>0</v>
      </c>
      <c r="H44" s="1659">
        <f t="shared" si="2"/>
        <v>28407500</v>
      </c>
      <c r="I44" s="434">
        <f t="shared" si="11"/>
        <v>0</v>
      </c>
      <c r="J44" s="434">
        <f t="shared" si="11"/>
        <v>0</v>
      </c>
      <c r="K44" s="434">
        <f t="shared" si="11"/>
        <v>0</v>
      </c>
      <c r="L44" s="434">
        <f t="shared" ref="L44" si="12">SUM(L45:L48)</f>
        <v>0</v>
      </c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>
        <v>127497556</v>
      </c>
      <c r="E45" s="766"/>
      <c r="F45" s="766"/>
      <c r="G45" s="766"/>
      <c r="H45" s="1660">
        <f t="shared" si="2"/>
        <v>127497556</v>
      </c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>
        <v>9400000</v>
      </c>
      <c r="E46" s="107"/>
      <c r="F46" s="107"/>
      <c r="G46" s="107"/>
      <c r="H46" s="1668">
        <f t="shared" si="2"/>
        <v>9400000</v>
      </c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>
        <f>C70-C43-C45-C63-C65-C68+C39+C33+C29</f>
        <v>344638564</v>
      </c>
      <c r="D47" s="454">
        <f>D70-D43-D45-D63-D65-D68+D39+D33+D29</f>
        <v>230197008</v>
      </c>
      <c r="E47" s="129">
        <f t="shared" ref="E47:L47" si="13">E70-E43-E63-E65</f>
        <v>0</v>
      </c>
      <c r="F47" s="129">
        <f t="shared" si="13"/>
        <v>0</v>
      </c>
      <c r="G47" s="129">
        <f t="shared" si="13"/>
        <v>0</v>
      </c>
      <c r="H47" s="1661">
        <f t="shared" si="2"/>
        <v>-114441556</v>
      </c>
      <c r="I47" s="1522">
        <f t="shared" si="13"/>
        <v>0</v>
      </c>
      <c r="J47" s="430">
        <f t="shared" si="13"/>
        <v>0</v>
      </c>
      <c r="K47" s="430">
        <f t="shared" si="13"/>
        <v>0</v>
      </c>
      <c r="L47" s="430">
        <f t="shared" si="13"/>
        <v>0</v>
      </c>
    </row>
    <row r="48" spans="1:12" s="61" customFormat="1" ht="17.25" customHeight="1" thickBot="1" x14ac:dyDescent="0.25">
      <c r="A48" s="65" t="s">
        <v>177</v>
      </c>
      <c r="B48" s="69" t="s">
        <v>178</v>
      </c>
      <c r="C48" s="1416">
        <f>C62-C46-C39-C33</f>
        <v>1062992</v>
      </c>
      <c r="D48" s="340">
        <f>D62-D46-D39-D33</f>
        <v>7014492</v>
      </c>
      <c r="E48" s="767">
        <f t="shared" ref="E48:L48" si="14">E62-E46</f>
        <v>0</v>
      </c>
      <c r="F48" s="767">
        <f t="shared" si="14"/>
        <v>0</v>
      </c>
      <c r="G48" s="767">
        <f t="shared" si="14"/>
        <v>0</v>
      </c>
      <c r="H48" s="1663">
        <f t="shared" si="2"/>
        <v>5951500</v>
      </c>
      <c r="I48" s="1524">
        <f t="shared" si="14"/>
        <v>0</v>
      </c>
      <c r="J48" s="432">
        <f t="shared" si="14"/>
        <v>0</v>
      </c>
      <c r="K48" s="432">
        <f t="shared" si="14"/>
        <v>0</v>
      </c>
      <c r="L48" s="432">
        <f t="shared" si="14"/>
        <v>0</v>
      </c>
    </row>
    <row r="49" spans="1:14" s="739" customFormat="1" ht="12" thickBot="1" x14ac:dyDescent="0.2">
      <c r="A49" s="70" t="s">
        <v>21</v>
      </c>
      <c r="B49" s="736" t="s">
        <v>173</v>
      </c>
      <c r="C49" s="171">
        <f>+C43+C44</f>
        <v>1554024512</v>
      </c>
      <c r="D49" s="170">
        <f t="shared" ref="D49:K49" si="15">+D43+D44</f>
        <v>1582432012</v>
      </c>
      <c r="E49" s="772">
        <f t="shared" si="15"/>
        <v>0</v>
      </c>
      <c r="F49" s="772">
        <f t="shared" si="15"/>
        <v>0</v>
      </c>
      <c r="G49" s="772">
        <f t="shared" si="15"/>
        <v>0</v>
      </c>
      <c r="H49" s="1669">
        <f t="shared" si="2"/>
        <v>28407500</v>
      </c>
      <c r="I49" s="738">
        <f t="shared" si="15"/>
        <v>0</v>
      </c>
      <c r="J49" s="738">
        <f t="shared" si="15"/>
        <v>0</v>
      </c>
      <c r="K49" s="738">
        <f t="shared" si="15"/>
        <v>0</v>
      </c>
      <c r="L49" s="738">
        <f t="shared" ref="L49" si="16">+L43+L44</f>
        <v>0</v>
      </c>
    </row>
    <row r="50" spans="1:14" s="61" customFormat="1" ht="15" x14ac:dyDescent="0.2">
      <c r="A50" s="71"/>
      <c r="B50" s="72"/>
      <c r="C50" s="73"/>
      <c r="D50" s="73"/>
      <c r="E50" s="73"/>
      <c r="F50" s="73"/>
      <c r="G50" s="73"/>
      <c r="H50" s="1670"/>
    </row>
    <row r="51" spans="1:14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4" s="734" customFormat="1" ht="72.75" thickBot="1" x14ac:dyDescent="0.25">
      <c r="A52" s="834"/>
      <c r="B52" s="835" t="s">
        <v>38</v>
      </c>
      <c r="C52" s="20" t="str">
        <f t="shared" ref="C52:L52" si="17">C8</f>
        <v>2024. évi eredeti előirányzat a
25/2023. (XII.14.) rendelet szerint</v>
      </c>
      <c r="D52" s="20" t="str">
        <f t="shared" si="17"/>
        <v>Módosított előirányzat a …./2024.  (VI…..)  rendelet szerint</v>
      </c>
      <c r="E52" s="20" t="str">
        <f t="shared" si="17"/>
        <v>Módosított előirányzat a …./2024. (IX…..)  rendelet szerint</v>
      </c>
      <c r="F52" s="20" t="str">
        <f t="shared" si="17"/>
        <v>Módosított előirányzat a .../2024. (XII…...)  rendelet szerint</v>
      </c>
      <c r="G52" s="20" t="str">
        <f t="shared" si="17"/>
        <v>Módosított előirányzat a …../2024. (II…..)  rendelet szerint</v>
      </c>
      <c r="H52" s="1671" t="str">
        <f t="shared" si="17"/>
        <v>Változás a 25/2023. (XII.14.) rendelethez képest</v>
      </c>
      <c r="I52" s="293" t="str">
        <f t="shared" si="17"/>
        <v>2024. évi teljesítés              2024.06.30-ig</v>
      </c>
      <c r="J52" s="20" t="str">
        <f t="shared" si="17"/>
        <v>2024. évi teljesítés              2024.09.30-ig</v>
      </c>
      <c r="K52" s="20" t="str">
        <f t="shared" si="17"/>
        <v>2024. évi teljesítés              2024.12.31-ig</v>
      </c>
      <c r="L52" s="20" t="str">
        <f t="shared" si="17"/>
        <v>Teljesítés %-a</v>
      </c>
    </row>
    <row r="53" spans="1:14" s="38" customFormat="1" ht="13.5" thickBot="1" x14ac:dyDescent="0.25">
      <c r="A53" s="62" t="s">
        <v>12</v>
      </c>
      <c r="B53" s="63" t="s">
        <v>537</v>
      </c>
      <c r="C53" s="103">
        <f>SUM(C54:C59)-C55</f>
        <v>1552961520</v>
      </c>
      <c r="D53" s="163">
        <f>SUM(D54:D59)-D55</f>
        <v>1566017520</v>
      </c>
      <c r="E53" s="762">
        <f t="shared" ref="E53:L53" si="18">SUM(E54:E59)-E55</f>
        <v>0</v>
      </c>
      <c r="F53" s="762">
        <f t="shared" si="18"/>
        <v>0</v>
      </c>
      <c r="G53" s="762">
        <f t="shared" si="18"/>
        <v>0</v>
      </c>
      <c r="H53" s="1656">
        <f t="shared" ref="H53:H70" si="19">+D53-C53</f>
        <v>13056000</v>
      </c>
      <c r="I53" s="306">
        <f t="shared" si="18"/>
        <v>0</v>
      </c>
      <c r="J53" s="55">
        <f t="shared" si="18"/>
        <v>0</v>
      </c>
      <c r="K53" s="55">
        <f t="shared" si="18"/>
        <v>0</v>
      </c>
      <c r="L53" s="55">
        <f t="shared" si="18"/>
        <v>0</v>
      </c>
    </row>
    <row r="54" spans="1:14" x14ac:dyDescent="0.2">
      <c r="A54" s="1419" t="s">
        <v>90</v>
      </c>
      <c r="B54" s="16" t="s">
        <v>68</v>
      </c>
      <c r="C54" s="156">
        <v>1133646456</v>
      </c>
      <c r="D54" s="329">
        <f>1133646456+10200000</f>
        <v>1143846456</v>
      </c>
      <c r="E54" s="766"/>
      <c r="F54" s="766"/>
      <c r="G54" s="766"/>
      <c r="H54" s="1672">
        <f t="shared" si="19"/>
        <v>10200000</v>
      </c>
      <c r="I54" s="310"/>
      <c r="J54" s="40"/>
      <c r="K54" s="40"/>
      <c r="L54" s="40"/>
      <c r="N54" s="1160"/>
    </row>
    <row r="55" spans="1:14" x14ac:dyDescent="0.2">
      <c r="A55" s="1419" t="s">
        <v>304</v>
      </c>
      <c r="B55" s="466" t="s">
        <v>269</v>
      </c>
      <c r="C55" s="156"/>
      <c r="D55" s="329"/>
      <c r="E55" s="766"/>
      <c r="F55" s="766"/>
      <c r="G55" s="766"/>
      <c r="H55" s="1672">
        <f t="shared" si="19"/>
        <v>0</v>
      </c>
      <c r="I55" s="310"/>
      <c r="J55" s="40"/>
      <c r="K55" s="40"/>
      <c r="L55" s="40"/>
    </row>
    <row r="56" spans="1:14" x14ac:dyDescent="0.2">
      <c r="A56" s="1419" t="s">
        <v>91</v>
      </c>
      <c r="B56" s="461" t="s">
        <v>86</v>
      </c>
      <c r="C56" s="471">
        <v>142950519</v>
      </c>
      <c r="D56" s="454">
        <f>142950519+2856000</f>
        <v>145806519</v>
      </c>
      <c r="E56" s="129"/>
      <c r="F56" s="129"/>
      <c r="G56" s="129"/>
      <c r="H56" s="1673">
        <f t="shared" si="19"/>
        <v>2856000</v>
      </c>
      <c r="I56" s="679"/>
      <c r="J56" s="41"/>
      <c r="K56" s="41"/>
      <c r="L56" s="41"/>
      <c r="N56" s="1160"/>
    </row>
    <row r="57" spans="1:14" x14ac:dyDescent="0.2">
      <c r="A57" s="1419" t="s">
        <v>92</v>
      </c>
      <c r="B57" s="461" t="s">
        <v>69</v>
      </c>
      <c r="C57" s="471">
        <v>276364545</v>
      </c>
      <c r="D57" s="454">
        <v>276364545</v>
      </c>
      <c r="E57" s="129"/>
      <c r="F57" s="129"/>
      <c r="G57" s="129"/>
      <c r="H57" s="1673">
        <f t="shared" si="19"/>
        <v>0</v>
      </c>
      <c r="I57" s="679"/>
      <c r="J57" s="41"/>
      <c r="K57" s="41"/>
      <c r="L57" s="41"/>
    </row>
    <row r="58" spans="1:14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1673">
        <f t="shared" si="19"/>
        <v>0</v>
      </c>
      <c r="I58" s="679"/>
      <c r="J58" s="41"/>
      <c r="K58" s="41"/>
      <c r="L58" s="41"/>
    </row>
    <row r="59" spans="1:14" x14ac:dyDescent="0.2">
      <c r="A59" s="1419" t="s">
        <v>146</v>
      </c>
      <c r="B59" s="461" t="s">
        <v>87</v>
      </c>
      <c r="C59" s="471"/>
      <c r="D59" s="454"/>
      <c r="E59" s="129"/>
      <c r="F59" s="129"/>
      <c r="G59" s="129"/>
      <c r="H59" s="1673">
        <f t="shared" si="19"/>
        <v>0</v>
      </c>
      <c r="I59" s="679"/>
      <c r="J59" s="41"/>
      <c r="K59" s="41"/>
      <c r="L59" s="41"/>
    </row>
    <row r="60" spans="1:14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1673">
        <f t="shared" si="19"/>
        <v>0</v>
      </c>
      <c r="I60" s="679"/>
      <c r="J60" s="41"/>
      <c r="K60" s="41"/>
      <c r="L60" s="41"/>
    </row>
    <row r="61" spans="1:14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1674">
        <f t="shared" si="19"/>
        <v>0</v>
      </c>
      <c r="I61" s="312"/>
      <c r="J61" s="68"/>
      <c r="K61" s="68"/>
      <c r="L61" s="68"/>
    </row>
    <row r="62" spans="1:14" ht="13.5" thickBot="1" x14ac:dyDescent="0.25">
      <c r="A62" s="62" t="s">
        <v>13</v>
      </c>
      <c r="B62" s="63" t="s">
        <v>538</v>
      </c>
      <c r="C62" s="103">
        <f>+C63+C65+C67</f>
        <v>1062992</v>
      </c>
      <c r="D62" s="163">
        <f>SUM(D63:D67)</f>
        <v>16414492</v>
      </c>
      <c r="E62" s="163">
        <f t="shared" ref="E62:L62" si="20">SUM(E63:E67)</f>
        <v>0</v>
      </c>
      <c r="F62" s="163">
        <f t="shared" si="20"/>
        <v>0</v>
      </c>
      <c r="G62" s="163">
        <f t="shared" si="20"/>
        <v>0</v>
      </c>
      <c r="H62" s="1755">
        <f t="shared" si="19"/>
        <v>15351500</v>
      </c>
      <c r="I62" s="306">
        <f t="shared" si="20"/>
        <v>0</v>
      </c>
      <c r="J62" s="55">
        <f t="shared" si="20"/>
        <v>0</v>
      </c>
      <c r="K62" s="55">
        <f t="shared" si="20"/>
        <v>0</v>
      </c>
      <c r="L62" s="55">
        <f t="shared" si="20"/>
        <v>0</v>
      </c>
    </row>
    <row r="63" spans="1:14" s="38" customFormat="1" x14ac:dyDescent="0.2">
      <c r="A63" s="1419" t="s">
        <v>93</v>
      </c>
      <c r="B63" s="16" t="s">
        <v>118</v>
      </c>
      <c r="C63" s="156">
        <v>1062992</v>
      </c>
      <c r="D63" s="329">
        <f>1062992+15351500</f>
        <v>16414492</v>
      </c>
      <c r="E63" s="766"/>
      <c r="F63" s="766"/>
      <c r="G63" s="766"/>
      <c r="H63" s="1672">
        <f t="shared" si="19"/>
        <v>15351500</v>
      </c>
      <c r="I63" s="310"/>
      <c r="J63" s="40"/>
      <c r="K63" s="40"/>
      <c r="L63" s="40"/>
    </row>
    <row r="64" spans="1:14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1672">
        <f t="shared" si="19"/>
        <v>0</v>
      </c>
      <c r="I64" s="310"/>
      <c r="J64" s="40"/>
      <c r="K64" s="40"/>
      <c r="L64" s="40"/>
    </row>
    <row r="65" spans="1:12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1673">
        <f t="shared" si="19"/>
        <v>0</v>
      </c>
      <c r="I65" s="679"/>
      <c r="J65" s="41"/>
      <c r="K65" s="41"/>
      <c r="L65" s="41"/>
    </row>
    <row r="66" spans="1:12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1673">
        <f t="shared" si="19"/>
        <v>0</v>
      </c>
      <c r="I66" s="679"/>
      <c r="J66" s="41"/>
      <c r="K66" s="41"/>
      <c r="L66" s="41"/>
    </row>
    <row r="67" spans="1:12" x14ac:dyDescent="0.2">
      <c r="A67" s="1419" t="s">
        <v>95</v>
      </c>
      <c r="B67" s="16" t="s">
        <v>174</v>
      </c>
      <c r="C67" s="156"/>
      <c r="D67" s="454"/>
      <c r="E67" s="129"/>
      <c r="F67" s="129"/>
      <c r="G67" s="129"/>
      <c r="H67" s="1673">
        <f t="shared" si="19"/>
        <v>0</v>
      </c>
      <c r="I67" s="679"/>
      <c r="J67" s="41"/>
      <c r="K67" s="41"/>
      <c r="L67" s="41"/>
    </row>
    <row r="68" spans="1:12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1673">
        <f t="shared" si="19"/>
        <v>0</v>
      </c>
      <c r="I68" s="679"/>
      <c r="J68" s="41"/>
      <c r="K68" s="41"/>
      <c r="L68" s="41"/>
    </row>
    <row r="69" spans="1:12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1673">
        <f t="shared" si="19"/>
        <v>0</v>
      </c>
      <c r="I69" s="679"/>
      <c r="J69" s="41"/>
      <c r="K69" s="41"/>
      <c r="L69" s="41"/>
    </row>
    <row r="70" spans="1:12" ht="13.5" thickBot="1" x14ac:dyDescent="0.25">
      <c r="A70" s="62" t="s">
        <v>14</v>
      </c>
      <c r="B70" s="74" t="s">
        <v>175</v>
      </c>
      <c r="C70" s="171">
        <f>+C53+C62</f>
        <v>1554024512</v>
      </c>
      <c r="D70" s="170">
        <f>+D53+D62</f>
        <v>1582432012</v>
      </c>
      <c r="E70" s="772">
        <f t="shared" ref="E70:L70" si="21">+E53+E62</f>
        <v>0</v>
      </c>
      <c r="F70" s="772">
        <f t="shared" si="21"/>
        <v>0</v>
      </c>
      <c r="G70" s="772">
        <f t="shared" si="21"/>
        <v>0</v>
      </c>
      <c r="H70" s="1675">
        <f t="shared" si="19"/>
        <v>28407500</v>
      </c>
      <c r="I70" s="307">
        <f t="shared" si="21"/>
        <v>0</v>
      </c>
      <c r="J70" s="75">
        <f t="shared" si="21"/>
        <v>0</v>
      </c>
      <c r="K70" s="75">
        <f t="shared" si="21"/>
        <v>0</v>
      </c>
      <c r="L70" s="75">
        <f t="shared" si="21"/>
        <v>0</v>
      </c>
    </row>
    <row r="71" spans="1:12" ht="13.5" thickBot="1" x14ac:dyDescent="0.25">
      <c r="C71" s="31"/>
      <c r="D71" s="31"/>
      <c r="E71" s="31"/>
      <c r="F71" s="31"/>
      <c r="G71" s="31"/>
      <c r="H71" s="1676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>
        <v>136</v>
      </c>
      <c r="D72" s="828">
        <v>136</v>
      </c>
      <c r="E72" s="701"/>
      <c r="F72" s="701"/>
      <c r="G72" s="701"/>
      <c r="H72" s="1677">
        <f>+D72-C72</f>
        <v>0</v>
      </c>
      <c r="I72" s="303"/>
      <c r="J72" s="303"/>
      <c r="K72" s="303"/>
      <c r="L72" s="303"/>
    </row>
    <row r="73" spans="1:12" x14ac:dyDescent="0.2">
      <c r="H73" s="1678"/>
    </row>
  </sheetData>
  <sheetProtection formatCells="0"/>
  <mergeCells count="8">
    <mergeCell ref="A10:H10"/>
    <mergeCell ref="A51:H51"/>
    <mergeCell ref="A1:H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39370078740157483" header="0.78740157480314965" footer="0.78740157480314965"/>
  <pageSetup paperSize="9" scale="72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73"/>
  <sheetViews>
    <sheetView view="pageBreakPreview" zoomScale="86" zoomScaleNormal="100" zoomScaleSheetLayoutView="86" workbookViewId="0">
      <selection sqref="A1:H1"/>
    </sheetView>
  </sheetViews>
  <sheetFormatPr defaultRowHeight="12.75" x14ac:dyDescent="0.2"/>
  <cols>
    <col min="1" max="1" width="13.83203125" style="1347" customWidth="1"/>
    <col min="2" max="2" width="69.83203125" style="29" customWidth="1"/>
    <col min="3" max="3" width="17.1640625" style="29" customWidth="1"/>
    <col min="4" max="4" width="16.6640625" style="29" customWidth="1"/>
    <col min="5" max="5" width="14.6640625" style="29" hidden="1" customWidth="1"/>
    <col min="6" max="7" width="16" style="29" hidden="1" customWidth="1"/>
    <col min="8" max="8" width="15.83203125" style="29" customWidth="1"/>
    <col min="9" max="9" width="24.1640625" style="29" hidden="1" customWidth="1"/>
    <col min="10" max="10" width="21.6640625" style="29" hidden="1" customWidth="1"/>
    <col min="11" max="12" width="17" style="29" hidden="1" customWidth="1"/>
    <col min="13" max="19" width="9.33203125" style="29" customWidth="1"/>
    <col min="20" max="260" width="9.33203125" style="29"/>
    <col min="261" max="261" width="13.83203125" style="29" customWidth="1"/>
    <col min="262" max="262" width="79.1640625" style="29" customWidth="1"/>
    <col min="263" max="263" width="21.6640625" style="29" customWidth="1"/>
    <col min="264" max="516" width="9.33203125" style="29"/>
    <col min="517" max="517" width="13.83203125" style="29" customWidth="1"/>
    <col min="518" max="518" width="79.1640625" style="29" customWidth="1"/>
    <col min="519" max="519" width="21.6640625" style="29" customWidth="1"/>
    <col min="520" max="772" width="9.33203125" style="29"/>
    <col min="773" max="773" width="13.83203125" style="29" customWidth="1"/>
    <col min="774" max="774" width="79.1640625" style="29" customWidth="1"/>
    <col min="775" max="775" width="21.6640625" style="29" customWidth="1"/>
    <col min="776" max="1028" width="9.33203125" style="29"/>
    <col min="1029" max="1029" width="13.83203125" style="29" customWidth="1"/>
    <col min="1030" max="1030" width="79.1640625" style="29" customWidth="1"/>
    <col min="1031" max="1031" width="21.6640625" style="29" customWidth="1"/>
    <col min="1032" max="1284" width="9.33203125" style="29"/>
    <col min="1285" max="1285" width="13.83203125" style="29" customWidth="1"/>
    <col min="1286" max="1286" width="79.1640625" style="29" customWidth="1"/>
    <col min="1287" max="1287" width="21.6640625" style="29" customWidth="1"/>
    <col min="1288" max="1540" width="9.33203125" style="29"/>
    <col min="1541" max="1541" width="13.83203125" style="29" customWidth="1"/>
    <col min="1542" max="1542" width="79.1640625" style="29" customWidth="1"/>
    <col min="1543" max="1543" width="21.6640625" style="29" customWidth="1"/>
    <col min="1544" max="1796" width="9.33203125" style="29"/>
    <col min="1797" max="1797" width="13.83203125" style="29" customWidth="1"/>
    <col min="1798" max="1798" width="79.1640625" style="29" customWidth="1"/>
    <col min="1799" max="1799" width="21.6640625" style="29" customWidth="1"/>
    <col min="1800" max="2052" width="9.33203125" style="29"/>
    <col min="2053" max="2053" width="13.83203125" style="29" customWidth="1"/>
    <col min="2054" max="2054" width="79.1640625" style="29" customWidth="1"/>
    <col min="2055" max="2055" width="21.6640625" style="29" customWidth="1"/>
    <col min="2056" max="2308" width="9.33203125" style="29"/>
    <col min="2309" max="2309" width="13.83203125" style="29" customWidth="1"/>
    <col min="2310" max="2310" width="79.1640625" style="29" customWidth="1"/>
    <col min="2311" max="2311" width="21.6640625" style="29" customWidth="1"/>
    <col min="2312" max="2564" width="9.33203125" style="29"/>
    <col min="2565" max="2565" width="13.83203125" style="29" customWidth="1"/>
    <col min="2566" max="2566" width="79.1640625" style="29" customWidth="1"/>
    <col min="2567" max="2567" width="21.6640625" style="29" customWidth="1"/>
    <col min="2568" max="2820" width="9.33203125" style="29"/>
    <col min="2821" max="2821" width="13.83203125" style="29" customWidth="1"/>
    <col min="2822" max="2822" width="79.1640625" style="29" customWidth="1"/>
    <col min="2823" max="2823" width="21.6640625" style="29" customWidth="1"/>
    <col min="2824" max="3076" width="9.33203125" style="29"/>
    <col min="3077" max="3077" width="13.83203125" style="29" customWidth="1"/>
    <col min="3078" max="3078" width="79.1640625" style="29" customWidth="1"/>
    <col min="3079" max="3079" width="21.6640625" style="29" customWidth="1"/>
    <col min="3080" max="3332" width="9.33203125" style="29"/>
    <col min="3333" max="3333" width="13.83203125" style="29" customWidth="1"/>
    <col min="3334" max="3334" width="79.1640625" style="29" customWidth="1"/>
    <col min="3335" max="3335" width="21.6640625" style="29" customWidth="1"/>
    <col min="3336" max="3588" width="9.33203125" style="29"/>
    <col min="3589" max="3589" width="13.83203125" style="29" customWidth="1"/>
    <col min="3590" max="3590" width="79.1640625" style="29" customWidth="1"/>
    <col min="3591" max="3591" width="21.6640625" style="29" customWidth="1"/>
    <col min="3592" max="3844" width="9.33203125" style="29"/>
    <col min="3845" max="3845" width="13.83203125" style="29" customWidth="1"/>
    <col min="3846" max="3846" width="79.1640625" style="29" customWidth="1"/>
    <col min="3847" max="3847" width="21.6640625" style="29" customWidth="1"/>
    <col min="3848" max="4100" width="9.33203125" style="29"/>
    <col min="4101" max="4101" width="13.83203125" style="29" customWidth="1"/>
    <col min="4102" max="4102" width="79.1640625" style="29" customWidth="1"/>
    <col min="4103" max="4103" width="21.6640625" style="29" customWidth="1"/>
    <col min="4104" max="4356" width="9.33203125" style="29"/>
    <col min="4357" max="4357" width="13.83203125" style="29" customWidth="1"/>
    <col min="4358" max="4358" width="79.1640625" style="29" customWidth="1"/>
    <col min="4359" max="4359" width="21.6640625" style="29" customWidth="1"/>
    <col min="4360" max="4612" width="9.33203125" style="29"/>
    <col min="4613" max="4613" width="13.83203125" style="29" customWidth="1"/>
    <col min="4614" max="4614" width="79.1640625" style="29" customWidth="1"/>
    <col min="4615" max="4615" width="21.6640625" style="29" customWidth="1"/>
    <col min="4616" max="4868" width="9.33203125" style="29"/>
    <col min="4869" max="4869" width="13.83203125" style="29" customWidth="1"/>
    <col min="4870" max="4870" width="79.1640625" style="29" customWidth="1"/>
    <col min="4871" max="4871" width="21.6640625" style="29" customWidth="1"/>
    <col min="4872" max="5124" width="9.33203125" style="29"/>
    <col min="5125" max="5125" width="13.83203125" style="29" customWidth="1"/>
    <col min="5126" max="5126" width="79.1640625" style="29" customWidth="1"/>
    <col min="5127" max="5127" width="21.6640625" style="29" customWidth="1"/>
    <col min="5128" max="5380" width="9.33203125" style="29"/>
    <col min="5381" max="5381" width="13.83203125" style="29" customWidth="1"/>
    <col min="5382" max="5382" width="79.1640625" style="29" customWidth="1"/>
    <col min="5383" max="5383" width="21.6640625" style="29" customWidth="1"/>
    <col min="5384" max="5636" width="9.33203125" style="29"/>
    <col min="5637" max="5637" width="13.83203125" style="29" customWidth="1"/>
    <col min="5638" max="5638" width="79.1640625" style="29" customWidth="1"/>
    <col min="5639" max="5639" width="21.6640625" style="29" customWidth="1"/>
    <col min="5640" max="5892" width="9.33203125" style="29"/>
    <col min="5893" max="5893" width="13.83203125" style="29" customWidth="1"/>
    <col min="5894" max="5894" width="79.1640625" style="29" customWidth="1"/>
    <col min="5895" max="5895" width="21.6640625" style="29" customWidth="1"/>
    <col min="5896" max="6148" width="9.33203125" style="29"/>
    <col min="6149" max="6149" width="13.83203125" style="29" customWidth="1"/>
    <col min="6150" max="6150" width="79.1640625" style="29" customWidth="1"/>
    <col min="6151" max="6151" width="21.6640625" style="29" customWidth="1"/>
    <col min="6152" max="6404" width="9.33203125" style="29"/>
    <col min="6405" max="6405" width="13.83203125" style="29" customWidth="1"/>
    <col min="6406" max="6406" width="79.1640625" style="29" customWidth="1"/>
    <col min="6407" max="6407" width="21.6640625" style="29" customWidth="1"/>
    <col min="6408" max="6660" width="9.33203125" style="29"/>
    <col min="6661" max="6661" width="13.83203125" style="29" customWidth="1"/>
    <col min="6662" max="6662" width="79.1640625" style="29" customWidth="1"/>
    <col min="6663" max="6663" width="21.6640625" style="29" customWidth="1"/>
    <col min="6664" max="6916" width="9.33203125" style="29"/>
    <col min="6917" max="6917" width="13.83203125" style="29" customWidth="1"/>
    <col min="6918" max="6918" width="79.1640625" style="29" customWidth="1"/>
    <col min="6919" max="6919" width="21.6640625" style="29" customWidth="1"/>
    <col min="6920" max="7172" width="9.33203125" style="29"/>
    <col min="7173" max="7173" width="13.83203125" style="29" customWidth="1"/>
    <col min="7174" max="7174" width="79.1640625" style="29" customWidth="1"/>
    <col min="7175" max="7175" width="21.6640625" style="29" customWidth="1"/>
    <col min="7176" max="7428" width="9.33203125" style="29"/>
    <col min="7429" max="7429" width="13.83203125" style="29" customWidth="1"/>
    <col min="7430" max="7430" width="79.1640625" style="29" customWidth="1"/>
    <col min="7431" max="7431" width="21.6640625" style="29" customWidth="1"/>
    <col min="7432" max="7684" width="9.33203125" style="29"/>
    <col min="7685" max="7685" width="13.83203125" style="29" customWidth="1"/>
    <col min="7686" max="7686" width="79.1640625" style="29" customWidth="1"/>
    <col min="7687" max="7687" width="21.6640625" style="29" customWidth="1"/>
    <col min="7688" max="7940" width="9.33203125" style="29"/>
    <col min="7941" max="7941" width="13.83203125" style="29" customWidth="1"/>
    <col min="7942" max="7942" width="79.1640625" style="29" customWidth="1"/>
    <col min="7943" max="7943" width="21.6640625" style="29" customWidth="1"/>
    <col min="7944" max="8196" width="9.33203125" style="29"/>
    <col min="8197" max="8197" width="13.83203125" style="29" customWidth="1"/>
    <col min="8198" max="8198" width="79.1640625" style="29" customWidth="1"/>
    <col min="8199" max="8199" width="21.6640625" style="29" customWidth="1"/>
    <col min="8200" max="8452" width="9.33203125" style="29"/>
    <col min="8453" max="8453" width="13.83203125" style="29" customWidth="1"/>
    <col min="8454" max="8454" width="79.1640625" style="29" customWidth="1"/>
    <col min="8455" max="8455" width="21.6640625" style="29" customWidth="1"/>
    <col min="8456" max="8708" width="9.33203125" style="29"/>
    <col min="8709" max="8709" width="13.83203125" style="29" customWidth="1"/>
    <col min="8710" max="8710" width="79.1640625" style="29" customWidth="1"/>
    <col min="8711" max="8711" width="21.6640625" style="29" customWidth="1"/>
    <col min="8712" max="8964" width="9.33203125" style="29"/>
    <col min="8965" max="8965" width="13.83203125" style="29" customWidth="1"/>
    <col min="8966" max="8966" width="79.1640625" style="29" customWidth="1"/>
    <col min="8967" max="8967" width="21.6640625" style="29" customWidth="1"/>
    <col min="8968" max="9220" width="9.33203125" style="29"/>
    <col min="9221" max="9221" width="13.83203125" style="29" customWidth="1"/>
    <col min="9222" max="9222" width="79.1640625" style="29" customWidth="1"/>
    <col min="9223" max="9223" width="21.6640625" style="29" customWidth="1"/>
    <col min="9224" max="9476" width="9.33203125" style="29"/>
    <col min="9477" max="9477" width="13.83203125" style="29" customWidth="1"/>
    <col min="9478" max="9478" width="79.1640625" style="29" customWidth="1"/>
    <col min="9479" max="9479" width="21.6640625" style="29" customWidth="1"/>
    <col min="9480" max="9732" width="9.33203125" style="29"/>
    <col min="9733" max="9733" width="13.83203125" style="29" customWidth="1"/>
    <col min="9734" max="9734" width="79.1640625" style="29" customWidth="1"/>
    <col min="9735" max="9735" width="21.6640625" style="29" customWidth="1"/>
    <col min="9736" max="9988" width="9.33203125" style="29"/>
    <col min="9989" max="9989" width="13.83203125" style="29" customWidth="1"/>
    <col min="9990" max="9990" width="79.1640625" style="29" customWidth="1"/>
    <col min="9991" max="9991" width="21.6640625" style="29" customWidth="1"/>
    <col min="9992" max="10244" width="9.33203125" style="29"/>
    <col min="10245" max="10245" width="13.83203125" style="29" customWidth="1"/>
    <col min="10246" max="10246" width="79.1640625" style="29" customWidth="1"/>
    <col min="10247" max="10247" width="21.6640625" style="29" customWidth="1"/>
    <col min="10248" max="10500" width="9.33203125" style="29"/>
    <col min="10501" max="10501" width="13.83203125" style="29" customWidth="1"/>
    <col min="10502" max="10502" width="79.1640625" style="29" customWidth="1"/>
    <col min="10503" max="10503" width="21.6640625" style="29" customWidth="1"/>
    <col min="10504" max="10756" width="9.33203125" style="29"/>
    <col min="10757" max="10757" width="13.83203125" style="29" customWidth="1"/>
    <col min="10758" max="10758" width="79.1640625" style="29" customWidth="1"/>
    <col min="10759" max="10759" width="21.6640625" style="29" customWidth="1"/>
    <col min="10760" max="11012" width="9.33203125" style="29"/>
    <col min="11013" max="11013" width="13.83203125" style="29" customWidth="1"/>
    <col min="11014" max="11014" width="79.1640625" style="29" customWidth="1"/>
    <col min="11015" max="11015" width="21.6640625" style="29" customWidth="1"/>
    <col min="11016" max="11268" width="9.33203125" style="29"/>
    <col min="11269" max="11269" width="13.83203125" style="29" customWidth="1"/>
    <col min="11270" max="11270" width="79.1640625" style="29" customWidth="1"/>
    <col min="11271" max="11271" width="21.6640625" style="29" customWidth="1"/>
    <col min="11272" max="11524" width="9.33203125" style="29"/>
    <col min="11525" max="11525" width="13.83203125" style="29" customWidth="1"/>
    <col min="11526" max="11526" width="79.1640625" style="29" customWidth="1"/>
    <col min="11527" max="11527" width="21.6640625" style="29" customWidth="1"/>
    <col min="11528" max="11780" width="9.33203125" style="29"/>
    <col min="11781" max="11781" width="13.83203125" style="29" customWidth="1"/>
    <col min="11782" max="11782" width="79.1640625" style="29" customWidth="1"/>
    <col min="11783" max="11783" width="21.6640625" style="29" customWidth="1"/>
    <col min="11784" max="12036" width="9.33203125" style="29"/>
    <col min="12037" max="12037" width="13.83203125" style="29" customWidth="1"/>
    <col min="12038" max="12038" width="79.1640625" style="29" customWidth="1"/>
    <col min="12039" max="12039" width="21.6640625" style="29" customWidth="1"/>
    <col min="12040" max="12292" width="9.33203125" style="29"/>
    <col min="12293" max="12293" width="13.83203125" style="29" customWidth="1"/>
    <col min="12294" max="12294" width="79.1640625" style="29" customWidth="1"/>
    <col min="12295" max="12295" width="21.6640625" style="29" customWidth="1"/>
    <col min="12296" max="12548" width="9.33203125" style="29"/>
    <col min="12549" max="12549" width="13.83203125" style="29" customWidth="1"/>
    <col min="12550" max="12550" width="79.1640625" style="29" customWidth="1"/>
    <col min="12551" max="12551" width="21.6640625" style="29" customWidth="1"/>
    <col min="12552" max="12804" width="9.33203125" style="29"/>
    <col min="12805" max="12805" width="13.83203125" style="29" customWidth="1"/>
    <col min="12806" max="12806" width="79.1640625" style="29" customWidth="1"/>
    <col min="12807" max="12807" width="21.6640625" style="29" customWidth="1"/>
    <col min="12808" max="13060" width="9.33203125" style="29"/>
    <col min="13061" max="13061" width="13.83203125" style="29" customWidth="1"/>
    <col min="13062" max="13062" width="79.1640625" style="29" customWidth="1"/>
    <col min="13063" max="13063" width="21.6640625" style="29" customWidth="1"/>
    <col min="13064" max="13316" width="9.33203125" style="29"/>
    <col min="13317" max="13317" width="13.83203125" style="29" customWidth="1"/>
    <col min="13318" max="13318" width="79.1640625" style="29" customWidth="1"/>
    <col min="13319" max="13319" width="21.6640625" style="29" customWidth="1"/>
    <col min="13320" max="13572" width="9.33203125" style="29"/>
    <col min="13573" max="13573" width="13.83203125" style="29" customWidth="1"/>
    <col min="13574" max="13574" width="79.1640625" style="29" customWidth="1"/>
    <col min="13575" max="13575" width="21.6640625" style="29" customWidth="1"/>
    <col min="13576" max="13828" width="9.33203125" style="29"/>
    <col min="13829" max="13829" width="13.83203125" style="29" customWidth="1"/>
    <col min="13830" max="13830" width="79.1640625" style="29" customWidth="1"/>
    <col min="13831" max="13831" width="21.6640625" style="29" customWidth="1"/>
    <col min="13832" max="14084" width="9.33203125" style="29"/>
    <col min="14085" max="14085" width="13.83203125" style="29" customWidth="1"/>
    <col min="14086" max="14086" width="79.1640625" style="29" customWidth="1"/>
    <col min="14087" max="14087" width="21.6640625" style="29" customWidth="1"/>
    <col min="14088" max="14340" width="9.33203125" style="29"/>
    <col min="14341" max="14341" width="13.83203125" style="29" customWidth="1"/>
    <col min="14342" max="14342" width="79.1640625" style="29" customWidth="1"/>
    <col min="14343" max="14343" width="21.6640625" style="29" customWidth="1"/>
    <col min="14344" max="14596" width="9.33203125" style="29"/>
    <col min="14597" max="14597" width="13.83203125" style="29" customWidth="1"/>
    <col min="14598" max="14598" width="79.1640625" style="29" customWidth="1"/>
    <col min="14599" max="14599" width="21.6640625" style="29" customWidth="1"/>
    <col min="14600" max="14852" width="9.33203125" style="29"/>
    <col min="14853" max="14853" width="13.83203125" style="29" customWidth="1"/>
    <col min="14854" max="14854" width="79.1640625" style="29" customWidth="1"/>
    <col min="14855" max="14855" width="21.6640625" style="29" customWidth="1"/>
    <col min="14856" max="15108" width="9.33203125" style="29"/>
    <col min="15109" max="15109" width="13.83203125" style="29" customWidth="1"/>
    <col min="15110" max="15110" width="79.1640625" style="29" customWidth="1"/>
    <col min="15111" max="15111" width="21.6640625" style="29" customWidth="1"/>
    <col min="15112" max="15364" width="9.33203125" style="29"/>
    <col min="15365" max="15365" width="13.83203125" style="29" customWidth="1"/>
    <col min="15366" max="15366" width="79.1640625" style="29" customWidth="1"/>
    <col min="15367" max="15367" width="21.6640625" style="29" customWidth="1"/>
    <col min="15368" max="15620" width="9.33203125" style="29"/>
    <col min="15621" max="15621" width="13.83203125" style="29" customWidth="1"/>
    <col min="15622" max="15622" width="79.1640625" style="29" customWidth="1"/>
    <col min="15623" max="15623" width="21.6640625" style="29" customWidth="1"/>
    <col min="15624" max="15876" width="9.33203125" style="29"/>
    <col min="15877" max="15877" width="13.83203125" style="29" customWidth="1"/>
    <col min="15878" max="15878" width="79.1640625" style="29" customWidth="1"/>
    <col min="15879" max="15879" width="21.6640625" style="29" customWidth="1"/>
    <col min="15880" max="16132" width="9.33203125" style="29"/>
    <col min="16133" max="16133" width="13.83203125" style="29" customWidth="1"/>
    <col min="16134" max="16134" width="79.1640625" style="29" customWidth="1"/>
    <col min="16135" max="16135" width="21.6640625" style="29" customWidth="1"/>
    <col min="16136" max="16384" width="9.33203125" style="29"/>
  </cols>
  <sheetData>
    <row r="1" spans="1:12" x14ac:dyDescent="0.2">
      <c r="A1" s="1894" t="s">
        <v>879</v>
      </c>
      <c r="B1" s="1894"/>
      <c r="C1" s="1894"/>
      <c r="D1" s="1894"/>
      <c r="E1" s="1894"/>
      <c r="F1" s="1894"/>
      <c r="G1" s="1894"/>
      <c r="H1" s="1894"/>
    </row>
    <row r="2" spans="1:12" s="715" customFormat="1" ht="12" x14ac:dyDescent="0.2">
      <c r="A2" s="2035" t="s">
        <v>808</v>
      </c>
      <c r="B2" s="2035"/>
      <c r="C2" s="2035"/>
      <c r="D2" s="2035"/>
      <c r="E2" s="2035"/>
      <c r="F2" s="2035"/>
      <c r="G2" s="2035"/>
      <c r="H2" s="2035"/>
    </row>
    <row r="3" spans="1:12" s="715" customFormat="1" ht="12" x14ac:dyDescent="0.2">
      <c r="A3" s="1895"/>
      <c r="B3" s="1895"/>
      <c r="C3" s="1895"/>
      <c r="D3" s="1895"/>
      <c r="E3" s="1895"/>
      <c r="F3" s="1895"/>
      <c r="G3" s="1895"/>
      <c r="H3" s="1895"/>
    </row>
    <row r="4" spans="1:12" s="28" customFormat="1" ht="16.5" thickBot="1" x14ac:dyDescent="0.25">
      <c r="A4" s="299"/>
      <c r="C4" s="1476"/>
      <c r="D4" s="1476"/>
      <c r="E4" s="1476"/>
      <c r="F4" s="1476"/>
      <c r="G4" s="1476"/>
      <c r="H4" s="1476"/>
    </row>
    <row r="5" spans="1:12" s="45" customFormat="1" ht="36" x14ac:dyDescent="0.2">
      <c r="A5" s="43" t="s">
        <v>136</v>
      </c>
      <c r="B5" s="44" t="s">
        <v>8</v>
      </c>
      <c r="C5" s="1932" t="s">
        <v>180</v>
      </c>
      <c r="D5" s="1933"/>
      <c r="E5" s="1933"/>
      <c r="F5" s="1933"/>
      <c r="G5" s="1933"/>
      <c r="H5" s="1934"/>
      <c r="I5" s="439"/>
      <c r="J5" s="439"/>
      <c r="K5" s="1477"/>
      <c r="L5" s="1477"/>
    </row>
    <row r="6" spans="1:12" s="45" customFormat="1" ht="24.75" thickBot="1" x14ac:dyDescent="0.25">
      <c r="A6" s="46" t="s">
        <v>138</v>
      </c>
      <c r="B6" s="47" t="s">
        <v>402</v>
      </c>
      <c r="C6" s="1935" t="s">
        <v>140</v>
      </c>
      <c r="D6" s="1936"/>
      <c r="E6" s="1936"/>
      <c r="F6" s="1936"/>
      <c r="G6" s="1936"/>
      <c r="H6" s="1937"/>
      <c r="I6" s="440"/>
      <c r="J6" s="440"/>
      <c r="K6" s="1478"/>
      <c r="L6" s="1478"/>
    </row>
    <row r="7" spans="1:12" s="48" customFormat="1" ht="13.5" thickBot="1" x14ac:dyDescent="0.25">
      <c r="A7" s="2044" t="s">
        <v>360</v>
      </c>
      <c r="B7" s="2044"/>
      <c r="C7" s="2044"/>
      <c r="D7" s="2044"/>
      <c r="E7" s="2044"/>
      <c r="F7" s="2044"/>
      <c r="G7" s="2044"/>
      <c r="H7" s="2044"/>
    </row>
    <row r="8" spans="1:12" ht="72.75" thickBot="1" x14ac:dyDescent="0.25">
      <c r="A8" s="834" t="s">
        <v>141</v>
      </c>
      <c r="B8" s="49" t="s">
        <v>36</v>
      </c>
      <c r="C8" s="49" t="str">
        <f>'23._köt_össz_bev'!C10</f>
        <v>2024. évi eredeti előirányzat a
25/2023. (XII.14.) rendelet szerint</v>
      </c>
      <c r="D8" s="333" t="str">
        <f>'23._köt_össz_bev'!D10</f>
        <v>Módosított előirányzat a …./2024.  (VI…..)  rendelet szerint</v>
      </c>
      <c r="E8" s="49" t="str">
        <f>'23._köt_össz_bev'!E10</f>
        <v>Módosított előirányzat a …./2024. (IX…..)  rendelet szerint</v>
      </c>
      <c r="F8" s="49" t="str">
        <f>'23._köt_össz_bev'!F10</f>
        <v>Módosított előirányzat a .../2024. (XII…...)  rendelet szerint</v>
      </c>
      <c r="G8" s="49" t="str">
        <f>'23._köt_össz_bev'!G10</f>
        <v>Módosított előirányzat a …../2024. (II…..)  rendelet szerint</v>
      </c>
      <c r="H8" s="162" t="str">
        <f>'23._köt_össz_bev'!H10</f>
        <v>Változás a 25/2023. (XII.14.) rendelethez képest</v>
      </c>
      <c r="I8" s="333" t="str">
        <f>'23._köt_össz_bev'!I10</f>
        <v>2024. évi teljesítés              2024.06.30-ig</v>
      </c>
      <c r="J8" s="49" t="str">
        <f>'23._köt_össz_bev'!J10</f>
        <v>2024. évi teljesítés              2024.09.30-ig</v>
      </c>
      <c r="K8" s="49" t="str">
        <f>'23._köt_össz_bev'!K10</f>
        <v>2024. évi teljesítés              2024.12.31-ig</v>
      </c>
      <c r="L8" s="49" t="str">
        <f>'23._köt_össz_bev'!L10</f>
        <v>Teljesítés %-a</v>
      </c>
    </row>
    <row r="9" spans="1:12" s="53" customFormat="1" ht="16.5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/>
      <c r="J9" s="52"/>
      <c r="K9" s="52"/>
      <c r="L9" s="52"/>
    </row>
    <row r="10" spans="1:12" s="53" customFormat="1" ht="16.5" thickBot="1" x14ac:dyDescent="0.25">
      <c r="A10" s="2046" t="s">
        <v>37</v>
      </c>
      <c r="B10" s="2047"/>
      <c r="C10" s="2047"/>
      <c r="D10" s="2047"/>
      <c r="E10" s="2047"/>
      <c r="F10" s="2047"/>
      <c r="G10" s="2047"/>
      <c r="H10" s="2048"/>
    </row>
    <row r="11" spans="1:12" s="30" customFormat="1" ht="12.2" customHeight="1" thickBot="1" x14ac:dyDescent="0.25">
      <c r="A11" s="50" t="s">
        <v>12</v>
      </c>
      <c r="B11" s="54" t="s">
        <v>276</v>
      </c>
      <c r="C11" s="103"/>
      <c r="D11" s="163"/>
      <c r="E11" s="762"/>
      <c r="F11" s="762"/>
      <c r="G11" s="762"/>
      <c r="H11" s="719"/>
      <c r="I11" s="1513"/>
      <c r="J11" s="420"/>
      <c r="K11" s="420"/>
      <c r="L11" s="420"/>
    </row>
    <row r="12" spans="1:12" s="30" customFormat="1" ht="12.2" customHeight="1" x14ac:dyDescent="0.2">
      <c r="A12" s="56" t="s">
        <v>90</v>
      </c>
      <c r="B12" s="57" t="s">
        <v>142</v>
      </c>
      <c r="C12" s="164"/>
      <c r="D12" s="337"/>
      <c r="E12" s="763"/>
      <c r="F12" s="763"/>
      <c r="G12" s="763"/>
      <c r="H12" s="720"/>
      <c r="I12" s="1514"/>
      <c r="J12" s="421"/>
      <c r="K12" s="421"/>
      <c r="L12" s="421"/>
    </row>
    <row r="13" spans="1:12" s="30" customFormat="1" ht="12.2" customHeight="1" x14ac:dyDescent="0.2">
      <c r="A13" s="1419" t="s">
        <v>91</v>
      </c>
      <c r="B13" s="461" t="s">
        <v>143</v>
      </c>
      <c r="C13" s="462"/>
      <c r="D13" s="472"/>
      <c r="E13" s="101"/>
      <c r="F13" s="101"/>
      <c r="G13" s="101"/>
      <c r="H13" s="721"/>
      <c r="I13" s="1515"/>
      <c r="J13" s="422"/>
      <c r="K13" s="422"/>
      <c r="L13" s="422"/>
    </row>
    <row r="14" spans="1:12" s="30" customFormat="1" ht="12.2" customHeight="1" x14ac:dyDescent="0.2">
      <c r="A14" s="1419" t="s">
        <v>92</v>
      </c>
      <c r="B14" s="461" t="s">
        <v>144</v>
      </c>
      <c r="C14" s="462"/>
      <c r="D14" s="472"/>
      <c r="E14" s="101"/>
      <c r="F14" s="101"/>
      <c r="G14" s="101"/>
      <c r="H14" s="721"/>
      <c r="I14" s="1515"/>
      <c r="J14" s="422"/>
      <c r="K14" s="422"/>
      <c r="L14" s="422"/>
    </row>
    <row r="15" spans="1:12" s="30" customFormat="1" ht="12.2" customHeight="1" x14ac:dyDescent="0.2">
      <c r="A15" s="1419" t="s">
        <v>89</v>
      </c>
      <c r="B15" s="461" t="s">
        <v>145</v>
      </c>
      <c r="C15" s="462"/>
      <c r="D15" s="472"/>
      <c r="E15" s="101"/>
      <c r="F15" s="101"/>
      <c r="G15" s="101"/>
      <c r="H15" s="721"/>
      <c r="I15" s="1515"/>
      <c r="J15" s="422"/>
      <c r="K15" s="422"/>
      <c r="L15" s="422"/>
    </row>
    <row r="16" spans="1:12" s="30" customFormat="1" ht="12.2" customHeight="1" x14ac:dyDescent="0.2">
      <c r="A16" s="1419" t="s">
        <v>146</v>
      </c>
      <c r="B16" s="461" t="s">
        <v>147</v>
      </c>
      <c r="C16" s="462"/>
      <c r="D16" s="472"/>
      <c r="E16" s="101"/>
      <c r="F16" s="101"/>
      <c r="G16" s="101"/>
      <c r="H16" s="721"/>
      <c r="I16" s="1515"/>
      <c r="J16" s="422"/>
      <c r="K16" s="422"/>
      <c r="L16" s="422"/>
    </row>
    <row r="17" spans="1:14" s="30" customFormat="1" ht="12.2" customHeight="1" x14ac:dyDescent="0.2">
      <c r="A17" s="1419" t="s">
        <v>148</v>
      </c>
      <c r="B17" s="461" t="s">
        <v>149</v>
      </c>
      <c r="C17" s="462"/>
      <c r="D17" s="472"/>
      <c r="E17" s="101"/>
      <c r="F17" s="101"/>
      <c r="G17" s="101"/>
      <c r="H17" s="721"/>
      <c r="I17" s="1515"/>
      <c r="J17" s="422"/>
      <c r="K17" s="422"/>
      <c r="L17" s="422"/>
    </row>
    <row r="18" spans="1:14" s="30" customFormat="1" ht="12.2" customHeight="1" x14ac:dyDescent="0.2">
      <c r="A18" s="1419" t="s">
        <v>150</v>
      </c>
      <c r="B18" s="59" t="s">
        <v>151</v>
      </c>
      <c r="C18" s="462"/>
      <c r="D18" s="472"/>
      <c r="E18" s="101"/>
      <c r="F18" s="101"/>
      <c r="G18" s="101"/>
      <c r="H18" s="721"/>
      <c r="I18" s="1515"/>
      <c r="J18" s="422"/>
      <c r="K18" s="422"/>
      <c r="L18" s="422"/>
    </row>
    <row r="19" spans="1:14" s="30" customFormat="1" ht="12.2" customHeight="1" x14ac:dyDescent="0.2">
      <c r="A19" s="1419" t="s">
        <v>152</v>
      </c>
      <c r="B19" s="477" t="s">
        <v>301</v>
      </c>
      <c r="C19" s="151"/>
      <c r="D19" s="328"/>
      <c r="E19" s="106"/>
      <c r="F19" s="106"/>
      <c r="G19" s="106"/>
      <c r="H19" s="722"/>
      <c r="I19" s="1516"/>
      <c r="J19" s="423"/>
      <c r="K19" s="423"/>
      <c r="L19" s="423"/>
    </row>
    <row r="20" spans="1:14" s="61" customFormat="1" ht="12.2" customHeight="1" x14ac:dyDescent="0.2">
      <c r="A20" s="1419" t="s">
        <v>153</v>
      </c>
      <c r="B20" s="461" t="s">
        <v>154</v>
      </c>
      <c r="C20" s="462"/>
      <c r="D20" s="472"/>
      <c r="E20" s="101"/>
      <c r="F20" s="101"/>
      <c r="G20" s="101"/>
      <c r="H20" s="721"/>
      <c r="I20" s="1515"/>
      <c r="J20" s="422"/>
      <c r="K20" s="422"/>
      <c r="L20" s="422"/>
    </row>
    <row r="21" spans="1:14" s="61" customFormat="1" ht="12.2" customHeight="1" x14ac:dyDescent="0.2">
      <c r="A21" s="1419" t="s">
        <v>155</v>
      </c>
      <c r="B21" s="477" t="s">
        <v>274</v>
      </c>
      <c r="C21" s="464"/>
      <c r="D21" s="473"/>
      <c r="E21" s="101"/>
      <c r="F21" s="101"/>
      <c r="G21" s="462"/>
      <c r="H21" s="723"/>
      <c r="I21" s="1517"/>
      <c r="J21" s="424"/>
      <c r="K21" s="424"/>
      <c r="L21" s="424"/>
    </row>
    <row r="22" spans="1:14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106"/>
      <c r="F22" s="106"/>
      <c r="G22" s="106"/>
      <c r="H22" s="724"/>
      <c r="I22" s="1518"/>
      <c r="J22" s="425"/>
      <c r="K22" s="425"/>
      <c r="L22" s="425"/>
    </row>
    <row r="23" spans="1:14" s="30" customFormat="1" ht="12.2" customHeight="1" thickBot="1" x14ac:dyDescent="0.25">
      <c r="A23" s="50" t="s">
        <v>13</v>
      </c>
      <c r="B23" s="54" t="s">
        <v>157</v>
      </c>
      <c r="C23" s="103"/>
      <c r="D23" s="163"/>
      <c r="E23" s="762"/>
      <c r="F23" s="762"/>
      <c r="G23" s="762"/>
      <c r="H23" s="55"/>
      <c r="I23" s="1513"/>
      <c r="J23" s="420"/>
      <c r="K23" s="420"/>
      <c r="L23" s="420"/>
    </row>
    <row r="24" spans="1:14" s="61" customFormat="1" ht="12.2" customHeight="1" x14ac:dyDescent="0.2">
      <c r="A24" s="1419" t="s">
        <v>93</v>
      </c>
      <c r="B24" s="16" t="s">
        <v>158</v>
      </c>
      <c r="C24" s="462"/>
      <c r="D24" s="472"/>
      <c r="E24" s="764"/>
      <c r="F24" s="764"/>
      <c r="G24" s="764"/>
      <c r="H24" s="82"/>
      <c r="I24" s="1519"/>
      <c r="J24" s="426"/>
      <c r="K24" s="426"/>
      <c r="L24" s="426"/>
      <c r="N24" s="61" t="s">
        <v>383</v>
      </c>
    </row>
    <row r="25" spans="1:14" s="61" customFormat="1" ht="12.2" customHeight="1" x14ac:dyDescent="0.2">
      <c r="A25" s="1419" t="s">
        <v>94</v>
      </c>
      <c r="B25" s="461" t="s">
        <v>159</v>
      </c>
      <c r="C25" s="462"/>
      <c r="D25" s="472"/>
      <c r="E25" s="101"/>
      <c r="F25" s="101"/>
      <c r="G25" s="101"/>
      <c r="H25" s="721"/>
      <c r="I25" s="1515"/>
      <c r="J25" s="422"/>
      <c r="K25" s="422"/>
      <c r="L25" s="422"/>
    </row>
    <row r="26" spans="1:14" s="61" customFormat="1" ht="12.2" customHeight="1" x14ac:dyDescent="0.2">
      <c r="A26" s="1419" t="s">
        <v>95</v>
      </c>
      <c r="B26" s="461" t="s">
        <v>160</v>
      </c>
      <c r="C26" s="462"/>
      <c r="D26" s="472"/>
      <c r="E26" s="101"/>
      <c r="F26" s="101"/>
      <c r="G26" s="101"/>
      <c r="H26" s="721"/>
      <c r="I26" s="1515"/>
      <c r="J26" s="422"/>
      <c r="K26" s="422"/>
      <c r="L26" s="422"/>
    </row>
    <row r="27" spans="1:14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101"/>
      <c r="F27" s="101"/>
      <c r="G27" s="101"/>
      <c r="H27" s="725"/>
      <c r="I27" s="1520"/>
      <c r="J27" s="427"/>
      <c r="K27" s="427"/>
      <c r="L27" s="427"/>
    </row>
    <row r="28" spans="1:14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765"/>
      <c r="F28" s="765"/>
      <c r="G28" s="765"/>
      <c r="H28" s="81"/>
      <c r="I28" s="434"/>
      <c r="J28" s="428"/>
      <c r="K28" s="428"/>
      <c r="L28" s="428"/>
    </row>
    <row r="29" spans="1:14" s="61" customFormat="1" ht="12.2" customHeight="1" thickBot="1" x14ac:dyDescent="0.25">
      <c r="A29" s="62" t="s">
        <v>15</v>
      </c>
      <c r="B29" s="63" t="s">
        <v>161</v>
      </c>
      <c r="C29" s="103"/>
      <c r="D29" s="163"/>
      <c r="E29" s="762"/>
      <c r="F29" s="762"/>
      <c r="G29" s="762"/>
      <c r="H29" s="81"/>
      <c r="I29" s="434"/>
      <c r="J29" s="428"/>
      <c r="K29" s="428"/>
      <c r="L29" s="428"/>
    </row>
    <row r="30" spans="1:14" s="61" customFormat="1" ht="12.2" customHeight="1" x14ac:dyDescent="0.2">
      <c r="A30" s="65" t="s">
        <v>99</v>
      </c>
      <c r="B30" s="66" t="s">
        <v>159</v>
      </c>
      <c r="C30" s="156"/>
      <c r="D30" s="329"/>
      <c r="E30" s="766"/>
      <c r="F30" s="766"/>
      <c r="G30" s="766"/>
      <c r="H30" s="726"/>
      <c r="I30" s="1521"/>
      <c r="J30" s="429"/>
      <c r="K30" s="429"/>
      <c r="L30" s="429"/>
    </row>
    <row r="31" spans="1:14" s="61" customFormat="1" ht="12.2" customHeight="1" x14ac:dyDescent="0.2">
      <c r="A31" s="65" t="s">
        <v>100</v>
      </c>
      <c r="B31" s="467" t="s">
        <v>162</v>
      </c>
      <c r="C31" s="148"/>
      <c r="D31" s="338"/>
      <c r="E31" s="129"/>
      <c r="F31" s="129"/>
      <c r="G31" s="471"/>
      <c r="H31" s="714"/>
      <c r="I31" s="1522"/>
      <c r="J31" s="430"/>
      <c r="K31" s="430"/>
      <c r="L31" s="430"/>
    </row>
    <row r="32" spans="1:14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767"/>
      <c r="F32" s="767"/>
      <c r="G32" s="767"/>
      <c r="H32" s="727"/>
      <c r="I32" s="1523"/>
      <c r="J32" s="431"/>
      <c r="K32" s="431"/>
      <c r="L32" s="431"/>
    </row>
    <row r="33" spans="1:12" s="61" customFormat="1" ht="12.2" customHeight="1" thickBot="1" x14ac:dyDescent="0.25">
      <c r="A33" s="62" t="s">
        <v>16</v>
      </c>
      <c r="B33" s="63" t="s">
        <v>165</v>
      </c>
      <c r="C33" s="103"/>
      <c r="D33" s="163"/>
      <c r="E33" s="762"/>
      <c r="F33" s="762"/>
      <c r="G33" s="762"/>
      <c r="H33" s="81"/>
      <c r="I33" s="434"/>
      <c r="J33" s="428"/>
      <c r="K33" s="428"/>
      <c r="L33" s="428"/>
    </row>
    <row r="34" spans="1:12" s="61" customFormat="1" ht="12.2" customHeight="1" x14ac:dyDescent="0.2">
      <c r="A34" s="65" t="s">
        <v>88</v>
      </c>
      <c r="B34" s="66" t="s">
        <v>166</v>
      </c>
      <c r="C34" s="156"/>
      <c r="D34" s="329"/>
      <c r="E34" s="766"/>
      <c r="F34" s="766"/>
      <c r="G34" s="766"/>
      <c r="H34" s="726"/>
      <c r="I34" s="1521"/>
      <c r="J34" s="429"/>
      <c r="K34" s="429"/>
      <c r="L34" s="429"/>
    </row>
    <row r="35" spans="1:12" s="61" customFormat="1" ht="12.2" customHeight="1" x14ac:dyDescent="0.2">
      <c r="A35" s="65" t="s">
        <v>101</v>
      </c>
      <c r="B35" s="467" t="s">
        <v>167</v>
      </c>
      <c r="C35" s="148"/>
      <c r="D35" s="338"/>
      <c r="E35" s="129"/>
      <c r="F35" s="129"/>
      <c r="G35" s="471"/>
      <c r="H35" s="714"/>
      <c r="I35" s="1522"/>
      <c r="J35" s="430"/>
      <c r="K35" s="430"/>
      <c r="L35" s="430"/>
    </row>
    <row r="36" spans="1:12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767"/>
      <c r="F36" s="767"/>
      <c r="G36" s="767"/>
      <c r="H36" s="728"/>
      <c r="I36" s="1524"/>
      <c r="J36" s="432"/>
      <c r="K36" s="432"/>
      <c r="L36" s="432"/>
    </row>
    <row r="37" spans="1:12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765"/>
      <c r="F37" s="765"/>
      <c r="G37" s="765"/>
      <c r="H37" s="81"/>
      <c r="I37" s="434"/>
      <c r="J37" s="428"/>
      <c r="K37" s="428"/>
      <c r="L37" s="428"/>
    </row>
    <row r="38" spans="1:12" s="30" customFormat="1" ht="12.2" customHeight="1" thickBot="1" x14ac:dyDescent="0.25">
      <c r="A38" s="1420" t="s">
        <v>103</v>
      </c>
      <c r="B38" s="468" t="s">
        <v>164</v>
      </c>
      <c r="C38" s="166"/>
      <c r="D38" s="165"/>
      <c r="E38" s="768"/>
      <c r="F38" s="768"/>
      <c r="G38" s="768"/>
      <c r="H38" s="729"/>
      <c r="I38" s="433"/>
      <c r="J38" s="433"/>
      <c r="K38" s="433"/>
      <c r="L38" s="433"/>
    </row>
    <row r="39" spans="1:12" s="30" customFormat="1" ht="12.2" customHeight="1" thickBot="1" x14ac:dyDescent="0.25">
      <c r="A39" s="62" t="s">
        <v>18</v>
      </c>
      <c r="B39" s="63" t="s">
        <v>544</v>
      </c>
      <c r="C39" s="166"/>
      <c r="D39" s="165"/>
      <c r="E39" s="765"/>
      <c r="F39" s="765"/>
      <c r="G39" s="765"/>
      <c r="H39" s="81"/>
      <c r="I39" s="434"/>
      <c r="J39" s="434"/>
      <c r="K39" s="434"/>
      <c r="L39" s="434"/>
    </row>
    <row r="40" spans="1:12" s="30" customFormat="1" ht="12.2" customHeight="1" x14ac:dyDescent="0.2">
      <c r="A40" s="11" t="s">
        <v>106</v>
      </c>
      <c r="B40" s="115" t="s">
        <v>211</v>
      </c>
      <c r="C40" s="167"/>
      <c r="D40" s="339"/>
      <c r="E40" s="769"/>
      <c r="F40" s="769"/>
      <c r="G40" s="769"/>
      <c r="H40" s="730"/>
      <c r="I40" s="1525"/>
      <c r="J40" s="435"/>
      <c r="K40" s="435"/>
      <c r="L40" s="435"/>
    </row>
    <row r="41" spans="1:12" s="30" customFormat="1" ht="12.2" customHeight="1" x14ac:dyDescent="0.2">
      <c r="A41" s="1355" t="s">
        <v>107</v>
      </c>
      <c r="B41" s="478" t="s">
        <v>212</v>
      </c>
      <c r="C41" s="469"/>
      <c r="D41" s="474"/>
      <c r="E41" s="783"/>
      <c r="F41" s="770"/>
      <c r="G41" s="770"/>
      <c r="H41" s="731"/>
      <c r="I41" s="1526"/>
      <c r="J41" s="436"/>
      <c r="K41" s="436"/>
      <c r="L41" s="436"/>
    </row>
    <row r="42" spans="1:12" s="30" customFormat="1" ht="12.2" customHeight="1" thickBot="1" x14ac:dyDescent="0.25">
      <c r="A42" s="1355" t="s">
        <v>322</v>
      </c>
      <c r="B42" s="124" t="s">
        <v>164</v>
      </c>
      <c r="C42" s="169"/>
      <c r="D42" s="168"/>
      <c r="E42" s="771"/>
      <c r="F42" s="771"/>
      <c r="G42" s="771"/>
      <c r="H42" s="732"/>
      <c r="I42" s="437"/>
      <c r="J42" s="437"/>
      <c r="K42" s="437"/>
      <c r="L42" s="437"/>
    </row>
    <row r="43" spans="1:12" s="30" customFormat="1" ht="12.2" customHeight="1" thickBot="1" x14ac:dyDescent="0.25">
      <c r="A43" s="50" t="s">
        <v>19</v>
      </c>
      <c r="B43" s="63" t="s">
        <v>536</v>
      </c>
      <c r="C43" s="103"/>
      <c r="D43" s="163"/>
      <c r="E43" s="762"/>
      <c r="F43" s="762"/>
      <c r="G43" s="762"/>
      <c r="H43" s="81"/>
      <c r="I43" s="434"/>
      <c r="J43" s="434"/>
      <c r="K43" s="434"/>
      <c r="L43" s="434"/>
    </row>
    <row r="44" spans="1:12" s="30" customFormat="1" ht="12.2" customHeight="1" thickBot="1" x14ac:dyDescent="0.25">
      <c r="A44" s="70" t="s">
        <v>20</v>
      </c>
      <c r="B44" s="63" t="s">
        <v>179</v>
      </c>
      <c r="C44" s="103"/>
      <c r="D44" s="163"/>
      <c r="E44" s="762"/>
      <c r="F44" s="762"/>
      <c r="G44" s="762"/>
      <c r="H44" s="81"/>
      <c r="I44" s="434"/>
      <c r="J44" s="434"/>
      <c r="K44" s="434"/>
      <c r="L44" s="434"/>
    </row>
    <row r="45" spans="1:12" s="30" customFormat="1" ht="12.2" customHeight="1" x14ac:dyDescent="0.2">
      <c r="A45" s="65" t="s">
        <v>170</v>
      </c>
      <c r="B45" s="66" t="s">
        <v>130</v>
      </c>
      <c r="C45" s="156"/>
      <c r="D45" s="329"/>
      <c r="E45" s="766"/>
      <c r="F45" s="766"/>
      <c r="G45" s="766"/>
      <c r="H45" s="726"/>
      <c r="I45" s="1521"/>
      <c r="J45" s="429"/>
      <c r="K45" s="429"/>
      <c r="L45" s="429"/>
    </row>
    <row r="46" spans="1:12" s="30" customFormat="1" ht="12.2" customHeight="1" x14ac:dyDescent="0.2">
      <c r="A46" s="78" t="s">
        <v>171</v>
      </c>
      <c r="B46" s="66" t="s">
        <v>185</v>
      </c>
      <c r="C46" s="148"/>
      <c r="D46" s="338"/>
      <c r="E46" s="107"/>
      <c r="F46" s="107"/>
      <c r="G46" s="107"/>
      <c r="H46" s="733"/>
      <c r="I46" s="1527"/>
      <c r="J46" s="438"/>
      <c r="K46" s="438"/>
      <c r="L46" s="438"/>
    </row>
    <row r="47" spans="1:12" s="30" customFormat="1" ht="13.5" customHeight="1" x14ac:dyDescent="0.2">
      <c r="A47" s="1419" t="s">
        <v>172</v>
      </c>
      <c r="B47" s="467" t="s">
        <v>176</v>
      </c>
      <c r="C47" s="471"/>
      <c r="D47" s="454"/>
      <c r="E47" s="129"/>
      <c r="F47" s="129"/>
      <c r="G47" s="129"/>
      <c r="H47" s="714"/>
      <c r="I47" s="1522"/>
      <c r="J47" s="430"/>
      <c r="K47" s="430"/>
      <c r="L47" s="430"/>
    </row>
    <row r="48" spans="1:12" s="61" customFormat="1" ht="17.25" customHeight="1" thickBot="1" x14ac:dyDescent="0.25">
      <c r="A48" s="65" t="s">
        <v>177</v>
      </c>
      <c r="B48" s="69" t="s">
        <v>178</v>
      </c>
      <c r="C48" s="1416"/>
      <c r="D48" s="340"/>
      <c r="E48" s="767"/>
      <c r="F48" s="767"/>
      <c r="G48" s="767"/>
      <c r="H48" s="728"/>
      <c r="I48" s="1524"/>
      <c r="J48" s="432"/>
      <c r="K48" s="432"/>
      <c r="L48" s="432"/>
    </row>
    <row r="49" spans="1:12" s="739" customFormat="1" ht="12" thickBot="1" x14ac:dyDescent="0.2">
      <c r="A49" s="70" t="s">
        <v>21</v>
      </c>
      <c r="B49" s="736" t="s">
        <v>173</v>
      </c>
      <c r="C49" s="171"/>
      <c r="D49" s="170"/>
      <c r="E49" s="772"/>
      <c r="F49" s="772"/>
      <c r="G49" s="772"/>
      <c r="H49" s="737"/>
      <c r="I49" s="738"/>
      <c r="J49" s="738"/>
      <c r="K49" s="738"/>
      <c r="L49" s="738"/>
    </row>
    <row r="50" spans="1:12" s="61" customFormat="1" ht="15" x14ac:dyDescent="0.2">
      <c r="A50" s="71"/>
      <c r="B50" s="72"/>
      <c r="C50" s="73"/>
      <c r="D50" s="73"/>
      <c r="E50" s="73"/>
      <c r="F50" s="73"/>
      <c r="G50" s="73"/>
      <c r="H50" s="73"/>
    </row>
    <row r="51" spans="1:12" ht="13.5" thickBot="1" x14ac:dyDescent="0.25">
      <c r="A51" s="2037" t="s">
        <v>360</v>
      </c>
      <c r="B51" s="2037"/>
      <c r="C51" s="2037"/>
      <c r="D51" s="2037"/>
      <c r="E51" s="2037"/>
      <c r="F51" s="2037"/>
      <c r="G51" s="2037"/>
      <c r="H51" s="2037"/>
    </row>
    <row r="52" spans="1:12" s="734" customFormat="1" ht="72.75" thickBot="1" x14ac:dyDescent="0.25">
      <c r="A52" s="834"/>
      <c r="B52" s="835" t="s">
        <v>38</v>
      </c>
      <c r="C52" s="20" t="str">
        <f>C8</f>
        <v>2024. évi eredeti előirányzat a
25/2023. (XII.14.) rendelet szerint</v>
      </c>
      <c r="D52" s="20" t="str">
        <f t="shared" ref="D52:L52" si="0">D8</f>
        <v>Módosított előirányzat a …./2024.  (VI…..)  rendelet szerint</v>
      </c>
      <c r="E52" s="20" t="str">
        <f t="shared" si="0"/>
        <v>Módosított előirányzat a …./2024. (IX…..)  rendelet szerint</v>
      </c>
      <c r="F52" s="20" t="str">
        <f t="shared" si="0"/>
        <v>Módosított előirányzat a .../2024. (XII…...)  rendelet szerint</v>
      </c>
      <c r="G52" s="20" t="str">
        <f t="shared" si="0"/>
        <v>Módosított előirányzat a …../2024. (II…..)  rendelet szerint</v>
      </c>
      <c r="H52" s="39" t="str">
        <f t="shared" si="0"/>
        <v>Változás a 25/2023. (XII.14.) rendelethez képest</v>
      </c>
      <c r="I52" s="293" t="str">
        <f t="shared" si="0"/>
        <v>2024. évi teljesítés              2024.06.30-ig</v>
      </c>
      <c r="J52" s="20" t="str">
        <f t="shared" si="0"/>
        <v>2024. évi teljesítés              2024.09.30-ig</v>
      </c>
      <c r="K52" s="20" t="str">
        <f t="shared" si="0"/>
        <v>2024. évi teljesítés              2024.12.31-ig</v>
      </c>
      <c r="L52" s="20" t="str">
        <f t="shared" si="0"/>
        <v>Teljesítés %-a</v>
      </c>
    </row>
    <row r="53" spans="1:12" s="38" customFormat="1" ht="13.5" thickBot="1" x14ac:dyDescent="0.25">
      <c r="A53" s="62" t="s">
        <v>12</v>
      </c>
      <c r="B53" s="63" t="s">
        <v>537</v>
      </c>
      <c r="C53" s="103"/>
      <c r="D53" s="163"/>
      <c r="E53" s="762"/>
      <c r="F53" s="762"/>
      <c r="G53" s="762"/>
      <c r="H53" s="55">
        <f>SUM(H54:H59)-H55</f>
        <v>0</v>
      </c>
      <c r="I53" s="306"/>
      <c r="J53" s="55"/>
      <c r="K53" s="55"/>
      <c r="L53" s="55"/>
    </row>
    <row r="54" spans="1:12" x14ac:dyDescent="0.2">
      <c r="A54" s="1419" t="s">
        <v>90</v>
      </c>
      <c r="B54" s="16" t="s">
        <v>68</v>
      </c>
      <c r="C54" s="156"/>
      <c r="D54" s="329"/>
      <c r="E54" s="766"/>
      <c r="F54" s="766"/>
      <c r="G54" s="766"/>
      <c r="H54" s="40"/>
      <c r="I54" s="310"/>
      <c r="J54" s="40"/>
      <c r="K54" s="40"/>
      <c r="L54" s="40"/>
    </row>
    <row r="55" spans="1:12" x14ac:dyDescent="0.2">
      <c r="A55" s="1419" t="s">
        <v>304</v>
      </c>
      <c r="B55" s="466" t="s">
        <v>269</v>
      </c>
      <c r="C55" s="156"/>
      <c r="D55" s="329"/>
      <c r="E55" s="766"/>
      <c r="F55" s="766"/>
      <c r="G55" s="766"/>
      <c r="H55" s="40"/>
      <c r="I55" s="310"/>
      <c r="J55" s="40"/>
      <c r="K55" s="40"/>
      <c r="L55" s="40"/>
    </row>
    <row r="56" spans="1:12" x14ac:dyDescent="0.2">
      <c r="A56" s="1419" t="s">
        <v>91</v>
      </c>
      <c r="B56" s="461" t="s">
        <v>86</v>
      </c>
      <c r="C56" s="471"/>
      <c r="D56" s="454"/>
      <c r="E56" s="129"/>
      <c r="F56" s="129"/>
      <c r="G56" s="129"/>
      <c r="H56" s="455"/>
      <c r="I56" s="679"/>
      <c r="J56" s="41"/>
      <c r="K56" s="41"/>
      <c r="L56" s="41"/>
    </row>
    <row r="57" spans="1:12" x14ac:dyDescent="0.2">
      <c r="A57" s="1419" t="s">
        <v>92</v>
      </c>
      <c r="B57" s="461" t="s">
        <v>69</v>
      </c>
      <c r="C57" s="471"/>
      <c r="D57" s="454"/>
      <c r="E57" s="129"/>
      <c r="F57" s="129"/>
      <c r="G57" s="129"/>
      <c r="H57" s="455"/>
      <c r="I57" s="679"/>
      <c r="J57" s="41"/>
      <c r="K57" s="41"/>
      <c r="L57" s="41"/>
    </row>
    <row r="58" spans="1:12" x14ac:dyDescent="0.2">
      <c r="A58" s="1419" t="s">
        <v>89</v>
      </c>
      <c r="B58" s="461" t="s">
        <v>80</v>
      </c>
      <c r="C58" s="471"/>
      <c r="D58" s="454"/>
      <c r="E58" s="129"/>
      <c r="F58" s="129"/>
      <c r="G58" s="129"/>
      <c r="H58" s="455"/>
      <c r="I58" s="679"/>
      <c r="J58" s="41"/>
      <c r="K58" s="41"/>
      <c r="L58" s="41"/>
    </row>
    <row r="59" spans="1:12" x14ac:dyDescent="0.2">
      <c r="A59" s="1419" t="s">
        <v>146</v>
      </c>
      <c r="B59" s="461" t="s">
        <v>87</v>
      </c>
      <c r="C59" s="471"/>
      <c r="D59" s="454"/>
      <c r="E59" s="129"/>
      <c r="F59" s="129"/>
      <c r="G59" s="129"/>
      <c r="H59" s="455">
        <f>SUM(H60:H61)</f>
        <v>0</v>
      </c>
      <c r="I59" s="679"/>
      <c r="J59" s="41"/>
      <c r="K59" s="41"/>
      <c r="L59" s="41"/>
    </row>
    <row r="60" spans="1:12" x14ac:dyDescent="0.2">
      <c r="A60" s="1419" t="s">
        <v>305</v>
      </c>
      <c r="B60" s="702" t="s">
        <v>234</v>
      </c>
      <c r="C60" s="471"/>
      <c r="D60" s="454"/>
      <c r="E60" s="129"/>
      <c r="F60" s="129"/>
      <c r="G60" s="129"/>
      <c r="H60" s="455"/>
      <c r="I60" s="679"/>
      <c r="J60" s="41"/>
      <c r="K60" s="41"/>
      <c r="L60" s="41"/>
    </row>
    <row r="61" spans="1:12" ht="13.5" thickBot="1" x14ac:dyDescent="0.25">
      <c r="A61" s="91" t="s">
        <v>306</v>
      </c>
      <c r="B61" s="92" t="s">
        <v>233</v>
      </c>
      <c r="C61" s="109"/>
      <c r="D61" s="330"/>
      <c r="E61" s="773"/>
      <c r="F61" s="773"/>
      <c r="G61" s="773"/>
      <c r="H61" s="68"/>
      <c r="I61" s="312"/>
      <c r="J61" s="68"/>
      <c r="K61" s="68"/>
      <c r="L61" s="68"/>
    </row>
    <row r="62" spans="1:12" ht="13.5" thickBot="1" x14ac:dyDescent="0.25">
      <c r="A62" s="62" t="s">
        <v>13</v>
      </c>
      <c r="B62" s="63" t="s">
        <v>538</v>
      </c>
      <c r="C62" s="103"/>
      <c r="D62" s="163"/>
      <c r="E62" s="163"/>
      <c r="F62" s="163"/>
      <c r="G62" s="163"/>
      <c r="H62" s="306">
        <f>SUM(H63:H67)</f>
        <v>0</v>
      </c>
      <c r="I62" s="306"/>
      <c r="J62" s="55"/>
      <c r="K62" s="55"/>
      <c r="L62" s="55"/>
    </row>
    <row r="63" spans="1:12" s="38" customFormat="1" x14ac:dyDescent="0.2">
      <c r="A63" s="1419" t="s">
        <v>93</v>
      </c>
      <c r="B63" s="16" t="s">
        <v>118</v>
      </c>
      <c r="C63" s="156"/>
      <c r="D63" s="329"/>
      <c r="E63" s="766"/>
      <c r="F63" s="766"/>
      <c r="G63" s="766"/>
      <c r="H63" s="40"/>
      <c r="I63" s="310"/>
      <c r="J63" s="40"/>
      <c r="K63" s="40"/>
      <c r="L63" s="40"/>
    </row>
    <row r="64" spans="1:12" s="38" customFormat="1" x14ac:dyDescent="0.2">
      <c r="A64" s="1419" t="s">
        <v>315</v>
      </c>
      <c r="B64" s="703" t="s">
        <v>235</v>
      </c>
      <c r="C64" s="156"/>
      <c r="D64" s="329"/>
      <c r="E64" s="766"/>
      <c r="F64" s="766"/>
      <c r="G64" s="766"/>
      <c r="H64" s="40"/>
      <c r="I64" s="310"/>
      <c r="J64" s="40"/>
      <c r="K64" s="40"/>
      <c r="L64" s="40"/>
    </row>
    <row r="65" spans="1:12" x14ac:dyDescent="0.2">
      <c r="A65" s="1419" t="s">
        <v>94</v>
      </c>
      <c r="B65" s="461" t="s">
        <v>2</v>
      </c>
      <c r="C65" s="156"/>
      <c r="D65" s="454"/>
      <c r="E65" s="129"/>
      <c r="F65" s="129"/>
      <c r="G65" s="129"/>
      <c r="H65" s="455"/>
      <c r="I65" s="679"/>
      <c r="J65" s="41"/>
      <c r="K65" s="41"/>
      <c r="L65" s="41"/>
    </row>
    <row r="66" spans="1:12" x14ac:dyDescent="0.2">
      <c r="A66" s="1419" t="s">
        <v>340</v>
      </c>
      <c r="B66" s="704" t="s">
        <v>236</v>
      </c>
      <c r="C66" s="156"/>
      <c r="D66" s="454"/>
      <c r="E66" s="129"/>
      <c r="F66" s="129"/>
      <c r="G66" s="129"/>
      <c r="H66" s="455"/>
      <c r="I66" s="679"/>
      <c r="J66" s="41"/>
      <c r="K66" s="41"/>
      <c r="L66" s="41"/>
    </row>
    <row r="67" spans="1:12" x14ac:dyDescent="0.2">
      <c r="A67" s="1419" t="s">
        <v>95</v>
      </c>
      <c r="B67" s="16" t="s">
        <v>174</v>
      </c>
      <c r="C67" s="156"/>
      <c r="D67" s="454"/>
      <c r="E67" s="129"/>
      <c r="F67" s="129"/>
      <c r="G67" s="129"/>
      <c r="H67" s="455">
        <f>SUM(H68:H69)</f>
        <v>0</v>
      </c>
      <c r="I67" s="679"/>
      <c r="J67" s="41"/>
      <c r="K67" s="41"/>
      <c r="L67" s="41"/>
    </row>
    <row r="68" spans="1:12" x14ac:dyDescent="0.2">
      <c r="A68" s="1419" t="s">
        <v>316</v>
      </c>
      <c r="B68" s="702" t="s">
        <v>238</v>
      </c>
      <c r="C68" s="156"/>
      <c r="D68" s="454"/>
      <c r="E68" s="129"/>
      <c r="F68" s="129"/>
      <c r="G68" s="129"/>
      <c r="H68" s="455"/>
      <c r="I68" s="679"/>
      <c r="J68" s="41"/>
      <c r="K68" s="41"/>
      <c r="L68" s="41"/>
    </row>
    <row r="69" spans="1:12" ht="13.5" thickBot="1" x14ac:dyDescent="0.25">
      <c r="A69" s="1419" t="s">
        <v>317</v>
      </c>
      <c r="B69" s="702" t="s">
        <v>237</v>
      </c>
      <c r="C69" s="156"/>
      <c r="D69" s="454"/>
      <c r="E69" s="129"/>
      <c r="F69" s="129"/>
      <c r="G69" s="129"/>
      <c r="H69" s="455"/>
      <c r="I69" s="679"/>
      <c r="J69" s="41"/>
      <c r="K69" s="41"/>
      <c r="L69" s="41"/>
    </row>
    <row r="70" spans="1:12" ht="13.5" thickBot="1" x14ac:dyDescent="0.25">
      <c r="A70" s="62" t="s">
        <v>14</v>
      </c>
      <c r="B70" s="74" t="s">
        <v>175</v>
      </c>
      <c r="C70" s="171"/>
      <c r="D70" s="170"/>
      <c r="E70" s="772"/>
      <c r="F70" s="772"/>
      <c r="G70" s="772"/>
      <c r="H70" s="75">
        <f>+H53+H62</f>
        <v>0</v>
      </c>
      <c r="I70" s="307"/>
      <c r="J70" s="75"/>
      <c r="K70" s="75"/>
      <c r="L70" s="75"/>
    </row>
    <row r="71" spans="1:12" ht="13.5" thickBot="1" x14ac:dyDescent="0.25"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ht="13.5" thickBot="1" x14ac:dyDescent="0.25">
      <c r="A72" s="76" t="s">
        <v>291</v>
      </c>
      <c r="B72" s="77"/>
      <c r="C72" s="173"/>
      <c r="D72" s="828"/>
      <c r="E72" s="701"/>
      <c r="F72" s="701"/>
      <c r="G72" s="701"/>
      <c r="H72" s="303"/>
      <c r="I72" s="303"/>
      <c r="J72" s="303"/>
      <c r="K72" s="303"/>
      <c r="L72" s="303"/>
    </row>
    <row r="73" spans="1:12" x14ac:dyDescent="0.2">
      <c r="H73" s="280" t="s">
        <v>821</v>
      </c>
    </row>
  </sheetData>
  <sheetProtection formatCells="0"/>
  <mergeCells count="8">
    <mergeCell ref="A10:H10"/>
    <mergeCell ref="A51:H51"/>
    <mergeCell ref="A1:H1"/>
    <mergeCell ref="A2:H2"/>
    <mergeCell ref="A3:H3"/>
    <mergeCell ref="C5:H5"/>
    <mergeCell ref="C6:H6"/>
    <mergeCell ref="A7:H7"/>
  </mergeCells>
  <printOptions horizontalCentered="1"/>
  <pageMargins left="0.39370078740157483" right="0.39370078740157483" top="0.39370078740157483" bottom="0.19685039370078741" header="0.39370078740157483" footer="0.39370078740157483"/>
  <pageSetup paperSize="9" scale="72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view="pageBreakPreview" zoomScale="93" zoomScaleNormal="100" zoomScaleSheetLayoutView="93" workbookViewId="0">
      <selection activeCell="C11" sqref="C11"/>
    </sheetView>
  </sheetViews>
  <sheetFormatPr defaultRowHeight="15.75" x14ac:dyDescent="0.25"/>
  <cols>
    <col min="1" max="1" width="63.1640625" style="1830" customWidth="1"/>
    <col min="2" max="2" width="39.1640625" style="1830" customWidth="1"/>
    <col min="3" max="3" width="21.6640625" style="1830" customWidth="1"/>
    <col min="4" max="16384" width="9.33203125" style="1830"/>
  </cols>
  <sheetData>
    <row r="1" spans="1:8" x14ac:dyDescent="0.25">
      <c r="A1" s="2061" t="s">
        <v>914</v>
      </c>
      <c r="B1" s="2061"/>
      <c r="C1" s="2061"/>
      <c r="D1" s="1829"/>
      <c r="E1" s="1829"/>
      <c r="F1" s="1829"/>
      <c r="G1" s="1829"/>
    </row>
    <row r="2" spans="1:8" x14ac:dyDescent="0.25">
      <c r="A2" s="2062" t="s">
        <v>849</v>
      </c>
      <c r="B2" s="2062"/>
      <c r="C2" s="2062"/>
      <c r="D2" s="1831"/>
      <c r="E2" s="1831"/>
      <c r="F2" s="1831"/>
      <c r="G2" s="1831"/>
      <c r="H2" s="1831"/>
    </row>
    <row r="4" spans="1:8" x14ac:dyDescent="0.25">
      <c r="A4" s="2063" t="s">
        <v>685</v>
      </c>
      <c r="B4" s="2063"/>
      <c r="C4" s="2063"/>
    </row>
    <row r="5" spans="1:8" x14ac:dyDescent="0.25">
      <c r="A5" s="1832"/>
      <c r="B5" s="1832"/>
      <c r="C5" s="1833"/>
    </row>
    <row r="6" spans="1:8" x14ac:dyDescent="0.25">
      <c r="A6" s="2063" t="s">
        <v>667</v>
      </c>
      <c r="B6" s="2063"/>
      <c r="C6" s="2063"/>
    </row>
    <row r="8" spans="1:8" ht="39.950000000000003" customHeight="1" x14ac:dyDescent="0.25">
      <c r="A8" s="1834" t="s">
        <v>448</v>
      </c>
      <c r="B8" s="2059" t="s">
        <v>449</v>
      </c>
      <c r="C8" s="2059" t="s">
        <v>450</v>
      </c>
    </row>
    <row r="9" spans="1:8" ht="39.950000000000003" customHeight="1" x14ac:dyDescent="0.25">
      <c r="A9" s="1835" t="s">
        <v>451</v>
      </c>
      <c r="B9" s="2059"/>
      <c r="C9" s="2059"/>
    </row>
    <row r="10" spans="1:8" s="1327" customFormat="1" x14ac:dyDescent="0.25">
      <c r="A10" s="1992" t="s">
        <v>452</v>
      </c>
      <c r="B10" s="1995"/>
      <c r="C10" s="1188">
        <v>7</v>
      </c>
    </row>
    <row r="11" spans="1:8" s="1327" customFormat="1" x14ac:dyDescent="0.25">
      <c r="A11" s="1809" t="s">
        <v>606</v>
      </c>
      <c r="B11" s="1826">
        <v>250</v>
      </c>
      <c r="C11" s="1189">
        <v>1</v>
      </c>
    </row>
    <row r="12" spans="1:8" s="1327" customFormat="1" x14ac:dyDescent="0.25">
      <c r="A12" s="1809" t="s">
        <v>607</v>
      </c>
      <c r="B12" s="1826">
        <v>150</v>
      </c>
      <c r="C12" s="1189">
        <v>1</v>
      </c>
    </row>
    <row r="13" spans="1:8" s="1327" customFormat="1" x14ac:dyDescent="0.25">
      <c r="A13" s="1809" t="s">
        <v>608</v>
      </c>
      <c r="B13" s="1826">
        <v>150</v>
      </c>
      <c r="C13" s="1189">
        <v>1</v>
      </c>
    </row>
    <row r="14" spans="1:8" s="1327" customFormat="1" x14ac:dyDescent="0.25">
      <c r="A14" s="1836" t="s">
        <v>454</v>
      </c>
      <c r="B14" s="1837">
        <v>125</v>
      </c>
      <c r="C14" s="1189">
        <v>4</v>
      </c>
    </row>
    <row r="15" spans="1:8" s="1328" customFormat="1" x14ac:dyDescent="0.25">
      <c r="A15" s="1838"/>
      <c r="B15" s="1839"/>
      <c r="C15" s="1840"/>
    </row>
    <row r="16" spans="1:8" s="1328" customFormat="1" x14ac:dyDescent="0.25">
      <c r="A16" s="1992" t="s">
        <v>455</v>
      </c>
      <c r="B16" s="1995"/>
      <c r="C16" s="1188">
        <v>14</v>
      </c>
    </row>
    <row r="17" spans="1:3" s="1328" customFormat="1" x14ac:dyDescent="0.25">
      <c r="A17" s="1809" t="s">
        <v>453</v>
      </c>
      <c r="B17" s="1826">
        <v>250</v>
      </c>
      <c r="C17" s="1189">
        <v>1</v>
      </c>
    </row>
    <row r="18" spans="1:3" s="1328" customFormat="1" x14ac:dyDescent="0.25">
      <c r="A18" s="1809" t="s">
        <v>649</v>
      </c>
      <c r="B18" s="1826">
        <v>100</v>
      </c>
      <c r="C18" s="1189">
        <v>1</v>
      </c>
    </row>
    <row r="19" spans="1:3" s="1328" customFormat="1" x14ac:dyDescent="0.25">
      <c r="A19" s="1809" t="s">
        <v>650</v>
      </c>
      <c r="B19" s="1826">
        <v>100</v>
      </c>
      <c r="C19" s="1189">
        <v>4</v>
      </c>
    </row>
    <row r="20" spans="1:3" s="1328" customFormat="1" x14ac:dyDescent="0.25">
      <c r="A20" s="1836" t="s">
        <v>454</v>
      </c>
      <c r="B20" s="1837">
        <v>100</v>
      </c>
      <c r="C20" s="1189">
        <v>8</v>
      </c>
    </row>
    <row r="21" spans="1:3" s="1328" customFormat="1" x14ac:dyDescent="0.25">
      <c r="A21" s="1836"/>
      <c r="B21" s="1837"/>
      <c r="C21" s="1189"/>
    </row>
    <row r="22" spans="1:3" s="1328" customFormat="1" x14ac:dyDescent="0.25">
      <c r="A22" s="1841"/>
      <c r="B22" s="1841"/>
      <c r="C22" s="1841"/>
    </row>
    <row r="23" spans="1:3" s="1328" customFormat="1" ht="15" customHeight="1" x14ac:dyDescent="0.25">
      <c r="A23" s="1992" t="s">
        <v>458</v>
      </c>
      <c r="B23" s="1993"/>
      <c r="C23" s="1188">
        <v>21</v>
      </c>
    </row>
    <row r="24" spans="1:3" s="1328" customFormat="1" ht="25.5" customHeight="1" x14ac:dyDescent="0.25"/>
    <row r="25" spans="1:3" s="1327" customFormat="1" ht="39.950000000000003" customHeight="1" x14ac:dyDescent="0.25">
      <c r="A25" s="1834" t="s">
        <v>459</v>
      </c>
      <c r="B25" s="1987" t="s">
        <v>690</v>
      </c>
      <c r="C25" s="2059" t="s">
        <v>460</v>
      </c>
    </row>
    <row r="26" spans="1:3" s="1327" customFormat="1" ht="39.75" customHeight="1" x14ac:dyDescent="0.25">
      <c r="A26" s="1835" t="s">
        <v>451</v>
      </c>
      <c r="B26" s="1987"/>
      <c r="C26" s="2059"/>
    </row>
    <row r="27" spans="1:3" s="1327" customFormat="1" x14ac:dyDescent="0.25">
      <c r="A27" s="1992" t="s">
        <v>461</v>
      </c>
      <c r="B27" s="1995"/>
      <c r="C27" s="1188">
        <f>SUM(C28:C30)</f>
        <v>4</v>
      </c>
    </row>
    <row r="28" spans="1:3" s="1327" customFormat="1" x14ac:dyDescent="0.25">
      <c r="A28" s="1244" t="s">
        <v>606</v>
      </c>
      <c r="B28" s="1808">
        <v>54</v>
      </c>
      <c r="C28" s="1189">
        <v>1</v>
      </c>
    </row>
    <row r="29" spans="1:3" s="1327" customFormat="1" x14ac:dyDescent="0.25">
      <c r="A29" s="1244" t="s">
        <v>688</v>
      </c>
      <c r="B29" s="1808">
        <v>27</v>
      </c>
      <c r="C29" s="1189">
        <v>1</v>
      </c>
    </row>
    <row r="30" spans="1:3" s="1327" customFormat="1" x14ac:dyDescent="0.25">
      <c r="A30" s="1244" t="s">
        <v>689</v>
      </c>
      <c r="B30" s="1808">
        <v>27</v>
      </c>
      <c r="C30" s="1189">
        <v>2</v>
      </c>
    </row>
    <row r="31" spans="1:3" s="1327" customFormat="1" x14ac:dyDescent="0.25">
      <c r="A31" s="1328"/>
      <c r="B31" s="1328"/>
    </row>
    <row r="32" spans="1:3" s="1327" customFormat="1" x14ac:dyDescent="0.25">
      <c r="A32" s="1992" t="s">
        <v>458</v>
      </c>
      <c r="B32" s="1993"/>
      <c r="C32" s="1188">
        <v>4</v>
      </c>
    </row>
    <row r="33" spans="1:3" s="1328" customFormat="1" x14ac:dyDescent="0.25">
      <c r="C33" s="1842"/>
    </row>
    <row r="34" spans="1:3" s="1328" customFormat="1" ht="39.950000000000003" customHeight="1" x14ac:dyDescent="0.25">
      <c r="A34" s="1834" t="s">
        <v>448</v>
      </c>
      <c r="B34" s="2059" t="s">
        <v>565</v>
      </c>
      <c r="C34" s="2059" t="s">
        <v>450</v>
      </c>
    </row>
    <row r="35" spans="1:3" s="1328" customFormat="1" ht="39.950000000000003" customHeight="1" x14ac:dyDescent="0.25">
      <c r="A35" s="1835" t="s">
        <v>451</v>
      </c>
      <c r="B35" s="2059"/>
      <c r="C35" s="2059"/>
    </row>
    <row r="36" spans="1:3" s="1328" customFormat="1" x14ac:dyDescent="0.25">
      <c r="A36" s="1992" t="s">
        <v>488</v>
      </c>
      <c r="B36" s="1995"/>
      <c r="C36" s="1188">
        <v>6</v>
      </c>
    </row>
    <row r="37" spans="1:3" s="1328" customFormat="1" x14ac:dyDescent="0.25">
      <c r="A37" s="1809" t="s">
        <v>566</v>
      </c>
      <c r="B37" s="1837" t="s">
        <v>547</v>
      </c>
      <c r="C37" s="1189">
        <v>1</v>
      </c>
    </row>
    <row r="38" spans="1:3" s="1328" customFormat="1" x14ac:dyDescent="0.25">
      <c r="A38" s="1809" t="s">
        <v>567</v>
      </c>
      <c r="B38" s="1837" t="s">
        <v>548</v>
      </c>
      <c r="C38" s="1189">
        <v>1</v>
      </c>
    </row>
    <row r="39" spans="1:3" s="1328" customFormat="1" x14ac:dyDescent="0.25">
      <c r="A39" s="1809" t="s">
        <v>568</v>
      </c>
      <c r="B39" s="1837" t="s">
        <v>548</v>
      </c>
      <c r="C39" s="1189">
        <v>1</v>
      </c>
    </row>
    <row r="40" spans="1:3" s="1328" customFormat="1" x14ac:dyDescent="0.25">
      <c r="A40" s="1809" t="s">
        <v>549</v>
      </c>
      <c r="B40" s="1837" t="s">
        <v>550</v>
      </c>
      <c r="C40" s="1189">
        <v>3</v>
      </c>
    </row>
    <row r="41" spans="1:3" s="1328" customFormat="1" ht="15" customHeight="1" x14ac:dyDescent="0.25">
      <c r="A41" s="2060" t="s">
        <v>551</v>
      </c>
      <c r="B41" s="2060"/>
      <c r="C41" s="1188">
        <v>6</v>
      </c>
    </row>
    <row r="42" spans="1:3" s="1328" customFormat="1" x14ac:dyDescent="0.25"/>
    <row r="43" spans="1:3" s="1328" customFormat="1" x14ac:dyDescent="0.25"/>
    <row r="44" spans="1:3" s="1328" customFormat="1" ht="30" customHeight="1" x14ac:dyDescent="0.25">
      <c r="A44" s="1843" t="s">
        <v>54</v>
      </c>
      <c r="B44" s="2059" t="s">
        <v>913</v>
      </c>
      <c r="C44" s="2059" t="s">
        <v>552</v>
      </c>
    </row>
    <row r="45" spans="1:3" s="1328" customFormat="1" ht="104.25" customHeight="1" x14ac:dyDescent="0.25">
      <c r="A45" s="1844" t="s">
        <v>451</v>
      </c>
      <c r="B45" s="2059"/>
      <c r="C45" s="2059"/>
    </row>
    <row r="46" spans="1:3" s="1328" customFormat="1" x14ac:dyDescent="0.25">
      <c r="A46" s="1989" t="s">
        <v>456</v>
      </c>
      <c r="B46" s="1989"/>
      <c r="C46" s="1845">
        <v>7</v>
      </c>
    </row>
    <row r="47" spans="1:3" s="1328" customFormat="1" x14ac:dyDescent="0.25">
      <c r="A47" s="1809" t="s">
        <v>651</v>
      </c>
      <c r="B47" s="1189" t="s">
        <v>890</v>
      </c>
      <c r="C47" s="1189">
        <v>1</v>
      </c>
    </row>
    <row r="48" spans="1:3" s="1328" customFormat="1" x14ac:dyDescent="0.25">
      <c r="A48" s="1809" t="s">
        <v>652</v>
      </c>
      <c r="B48" s="1826" t="s">
        <v>890</v>
      </c>
      <c r="C48" s="1189">
        <v>1</v>
      </c>
    </row>
    <row r="49" spans="1:3" s="1328" customFormat="1" x14ac:dyDescent="0.25">
      <c r="A49" s="1809" t="s">
        <v>457</v>
      </c>
      <c r="B49" s="1826" t="s">
        <v>890</v>
      </c>
      <c r="C49" s="1189">
        <v>1</v>
      </c>
    </row>
    <row r="50" spans="1:3" s="1328" customFormat="1" x14ac:dyDescent="0.25">
      <c r="A50" s="1809" t="s">
        <v>653</v>
      </c>
      <c r="B50" s="1189" t="s">
        <v>550</v>
      </c>
      <c r="C50" s="1189">
        <v>1</v>
      </c>
    </row>
    <row r="51" spans="1:3" s="1328" customFormat="1" x14ac:dyDescent="0.25">
      <c r="A51" s="1809" t="s">
        <v>454</v>
      </c>
      <c r="B51" s="1189" t="s">
        <v>550</v>
      </c>
      <c r="C51" s="1189">
        <v>3</v>
      </c>
    </row>
    <row r="52" spans="1:3" s="1328" customFormat="1" x14ac:dyDescent="0.25">
      <c r="A52" s="2057" t="s">
        <v>551</v>
      </c>
      <c r="B52" s="2058"/>
      <c r="C52" s="1188">
        <f>SUM(C47:C51)</f>
        <v>7</v>
      </c>
    </row>
    <row r="53" spans="1:3" s="1328" customFormat="1" x14ac:dyDescent="0.25"/>
    <row r="54" spans="1:3" s="1328" customFormat="1" x14ac:dyDescent="0.25">
      <c r="A54" s="1992" t="s">
        <v>462</v>
      </c>
      <c r="B54" s="1993"/>
      <c r="C54" s="1188">
        <f>+C52+C41+C32+C23</f>
        <v>38</v>
      </c>
    </row>
    <row r="55" spans="1:3" s="1328" customFormat="1" x14ac:dyDescent="0.25">
      <c r="C55" s="1846" t="s">
        <v>821</v>
      </c>
    </row>
    <row r="56" spans="1:3" s="1328" customFormat="1" x14ac:dyDescent="0.25"/>
    <row r="57" spans="1:3" s="1328" customFormat="1" x14ac:dyDescent="0.25"/>
    <row r="58" spans="1:3" s="1328" customFormat="1" x14ac:dyDescent="0.25"/>
    <row r="59" spans="1:3" s="1328" customFormat="1" x14ac:dyDescent="0.25"/>
    <row r="60" spans="1:3" s="1328" customFormat="1" x14ac:dyDescent="0.25"/>
    <row r="61" spans="1:3" s="1328" customFormat="1" x14ac:dyDescent="0.25"/>
    <row r="62" spans="1:3" s="1328" customFormat="1" x14ac:dyDescent="0.25"/>
    <row r="63" spans="1:3" s="1328" customFormat="1" x14ac:dyDescent="0.25"/>
    <row r="64" spans="1:3" s="1328" customFormat="1" x14ac:dyDescent="0.25"/>
  </sheetData>
  <mergeCells count="22">
    <mergeCell ref="A27:B27"/>
    <mergeCell ref="A1:C1"/>
    <mergeCell ref="A2:C2"/>
    <mergeCell ref="A4:C4"/>
    <mergeCell ref="A6:C6"/>
    <mergeCell ref="B8:B9"/>
    <mergeCell ref="C8:C9"/>
    <mergeCell ref="A10:B10"/>
    <mergeCell ref="A16:B16"/>
    <mergeCell ref="A23:B23"/>
    <mergeCell ref="B25:B26"/>
    <mergeCell ref="C25:C26"/>
    <mergeCell ref="C34:C35"/>
    <mergeCell ref="A36:B36"/>
    <mergeCell ref="A41:B41"/>
    <mergeCell ref="B44:B45"/>
    <mergeCell ref="C44:C45"/>
    <mergeCell ref="A46:B46"/>
    <mergeCell ref="A52:B52"/>
    <mergeCell ref="A54:B54"/>
    <mergeCell ref="A32:B32"/>
    <mergeCell ref="B34:B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view="pageBreakPreview" topLeftCell="A52" zoomScale="130" zoomScaleNormal="160" zoomScaleSheetLayoutView="130" workbookViewId="0">
      <selection activeCell="B61" sqref="B61"/>
    </sheetView>
  </sheetViews>
  <sheetFormatPr defaultColWidth="9.33203125" defaultRowHeight="12.75" x14ac:dyDescent="0.2"/>
  <cols>
    <col min="1" max="1" width="13.83203125" style="1343" customWidth="1"/>
    <col min="2" max="2" width="67.5" style="29" customWidth="1"/>
    <col min="3" max="3" width="17.6640625" style="29" customWidth="1"/>
    <col min="4" max="4" width="17.1640625" style="29" customWidth="1"/>
    <col min="5" max="5" width="15.5" style="29" hidden="1" customWidth="1"/>
    <col min="6" max="6" width="16.1640625" style="29" hidden="1" customWidth="1"/>
    <col min="7" max="7" width="15.83203125" style="29" hidden="1" customWidth="1"/>
    <col min="8" max="8" width="16.5" style="29" customWidth="1"/>
    <col min="9" max="11" width="15.83203125" style="29" hidden="1" customWidth="1"/>
    <col min="12" max="12" width="7.1640625" style="179" hidden="1" customWidth="1"/>
    <col min="13" max="13" width="22.5" style="1160" bestFit="1" customWidth="1"/>
    <col min="14" max="14" width="16.33203125" style="1160" bestFit="1" customWidth="1"/>
    <col min="15" max="16" width="9.33203125" style="1160"/>
    <col min="17" max="16384" width="9.33203125" style="29"/>
  </cols>
  <sheetData>
    <row r="1" spans="1:16" x14ac:dyDescent="0.2">
      <c r="A1" s="1894" t="s">
        <v>853</v>
      </c>
      <c r="B1" s="1894"/>
      <c r="C1" s="1894"/>
      <c r="D1" s="1894"/>
      <c r="E1" s="1894"/>
      <c r="F1" s="1894"/>
      <c r="G1" s="1894"/>
      <c r="H1" s="1894"/>
    </row>
    <row r="2" spans="1:16" ht="12.75" customHeight="1" x14ac:dyDescent="0.2">
      <c r="A2" s="1894" t="s">
        <v>826</v>
      </c>
      <c r="B2" s="1894"/>
      <c r="C2" s="1894"/>
      <c r="D2" s="1894"/>
      <c r="E2" s="1894"/>
      <c r="F2" s="1894"/>
      <c r="G2" s="1894"/>
      <c r="H2" s="1894"/>
    </row>
    <row r="3" spans="1:16" x14ac:dyDescent="0.2">
      <c r="A3" s="1929"/>
      <c r="B3" s="1929"/>
      <c r="C3" s="1929"/>
      <c r="D3" s="1929"/>
      <c r="E3" s="1929"/>
      <c r="F3" s="1929"/>
      <c r="G3" s="1929"/>
      <c r="H3" s="1336"/>
      <c r="I3" s="281"/>
      <c r="J3" s="281"/>
      <c r="K3" s="281"/>
      <c r="L3" s="281"/>
    </row>
    <row r="4" spans="1:16" s="28" customFormat="1" ht="21.2" customHeight="1" thickBot="1" x14ac:dyDescent="0.25">
      <c r="A4" s="1929"/>
      <c r="B4" s="1929"/>
      <c r="C4" s="1929"/>
      <c r="D4" s="1929"/>
      <c r="E4" s="1929"/>
      <c r="F4" s="1929"/>
      <c r="G4" s="1929"/>
      <c r="H4" s="1929"/>
      <c r="I4" s="1929"/>
      <c r="J4" s="1929"/>
      <c r="K4" s="1929"/>
      <c r="L4" s="1929"/>
      <c r="M4" s="1161"/>
      <c r="N4" s="1161"/>
      <c r="O4" s="1161"/>
      <c r="P4" s="1161"/>
    </row>
    <row r="5" spans="1:16" s="45" customFormat="1" ht="35.450000000000003" customHeight="1" x14ac:dyDescent="0.2">
      <c r="A5" s="43" t="s">
        <v>136</v>
      </c>
      <c r="B5" s="44" t="s">
        <v>129</v>
      </c>
      <c r="C5" s="1932" t="s">
        <v>186</v>
      </c>
      <c r="D5" s="1933"/>
      <c r="E5" s="1933"/>
      <c r="F5" s="1933"/>
      <c r="G5" s="1933"/>
      <c r="H5" s="1934"/>
      <c r="I5" s="286"/>
      <c r="J5" s="286"/>
      <c r="K5" s="286"/>
      <c r="L5" s="287"/>
      <c r="M5" s="1162"/>
      <c r="N5" s="1162"/>
      <c r="O5" s="1162"/>
      <c r="P5" s="1162"/>
    </row>
    <row r="6" spans="1:16" s="45" customFormat="1" ht="24.75" thickBot="1" x14ac:dyDescent="0.25">
      <c r="A6" s="46" t="s">
        <v>138</v>
      </c>
      <c r="B6" s="47" t="s">
        <v>139</v>
      </c>
      <c r="C6" s="1935" t="s">
        <v>140</v>
      </c>
      <c r="D6" s="1936"/>
      <c r="E6" s="1936"/>
      <c r="F6" s="1936"/>
      <c r="G6" s="1936"/>
      <c r="H6" s="1937"/>
      <c r="I6" s="288"/>
      <c r="J6" s="288"/>
      <c r="K6" s="288"/>
      <c r="L6" s="289"/>
      <c r="M6" s="1162"/>
      <c r="N6" s="1162"/>
      <c r="O6" s="1162"/>
      <c r="P6" s="1162"/>
    </row>
    <row r="7" spans="1:16" s="48" customFormat="1" ht="15.95" customHeight="1" thickBot="1" x14ac:dyDescent="0.3">
      <c r="A7" s="1938" t="s">
        <v>360</v>
      </c>
      <c r="B7" s="1939"/>
      <c r="C7" s="1939"/>
      <c r="D7" s="1939"/>
      <c r="E7" s="1939"/>
      <c r="F7" s="1939"/>
      <c r="G7" s="1939"/>
      <c r="H7" s="1940"/>
      <c r="I7" s="290"/>
      <c r="J7" s="290"/>
      <c r="K7" s="290"/>
      <c r="L7" s="290"/>
      <c r="M7" s="1163"/>
      <c r="N7" s="1163"/>
      <c r="O7" s="1163"/>
      <c r="P7" s="1163"/>
    </row>
    <row r="8" spans="1:16" ht="60" customHeight="1" thickBot="1" x14ac:dyDescent="0.25">
      <c r="A8" s="1341" t="s">
        <v>141</v>
      </c>
      <c r="B8" s="49" t="s">
        <v>36</v>
      </c>
      <c r="C8" s="49" t="str">
        <f>'1. mell.bevétel_össz'!C9</f>
        <v>2024. évi eredeti előirányzat a
25/2023. (XII.14.) rendelet szerint</v>
      </c>
      <c r="D8" s="333" t="str">
        <f>'1. mell.bevétel_össz'!D9</f>
        <v>Módosított előirányzat a …./2024.  (VI…..)  rendelet szerint</v>
      </c>
      <c r="E8" s="49" t="str">
        <f>'1. mell.bevétel_össz'!E9</f>
        <v>Módosított előirányzat a …./2024. (IX…..)  rendelet szerint</v>
      </c>
      <c r="F8" s="49" t="str">
        <f>'1. mell.bevétel_össz'!F9</f>
        <v>Módosított előirányzat a .../2024. (XII…...)  rendelet szerint</v>
      </c>
      <c r="G8" s="162" t="str">
        <f>'1. mell.bevétel_össz'!G9</f>
        <v>Módosított előirányzat a …../2024. (II…..)  rendelet szerint</v>
      </c>
      <c r="H8" s="1342" t="str">
        <f>'1. mell.bevétel_össz'!H9</f>
        <v>Változás a 25/2023. (XII.14.) rendelethez képest</v>
      </c>
      <c r="I8" s="319" t="str">
        <f>'1. mell.bevétel_össz'!I9</f>
        <v>2024. évi teljesítés              2024.06.30-ig</v>
      </c>
      <c r="J8" s="240" t="str">
        <f>'1. mell.bevétel_össz'!J9</f>
        <v>2024. évi teljesítés              2024.09.30-ig</v>
      </c>
      <c r="K8" s="240" t="str">
        <f>'1. mell.bevétel_össz'!K9</f>
        <v>2024. évi teljesítés              2024.12.31-ig</v>
      </c>
      <c r="L8" s="241" t="str">
        <f>'1. mell.bevétel_össz'!L9</f>
        <v>Teljesítés %-a</v>
      </c>
    </row>
    <row r="9" spans="1:16" s="53" customFormat="1" ht="12.95" customHeight="1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 t="s">
        <v>298</v>
      </c>
      <c r="J9" s="208" t="s">
        <v>298</v>
      </c>
      <c r="K9" s="208" t="s">
        <v>298</v>
      </c>
      <c r="L9" s="209" t="s">
        <v>298</v>
      </c>
      <c r="M9" s="1164"/>
      <c r="N9" s="1164"/>
      <c r="O9" s="1164"/>
      <c r="P9" s="1164" t="s">
        <v>383</v>
      </c>
    </row>
    <row r="10" spans="1:16" s="53" customFormat="1" ht="15.95" customHeight="1" thickBot="1" x14ac:dyDescent="0.25">
      <c r="A10" s="1924" t="s">
        <v>11</v>
      </c>
      <c r="B10" s="1925"/>
      <c r="C10" s="1925"/>
      <c r="D10" s="1925"/>
      <c r="E10" s="1925"/>
      <c r="F10" s="1925"/>
      <c r="G10" s="1925"/>
      <c r="H10" s="1926"/>
      <c r="I10" s="315"/>
      <c r="J10" s="315"/>
      <c r="K10" s="315"/>
      <c r="L10" s="315"/>
      <c r="M10" s="1164"/>
      <c r="N10" s="1164"/>
      <c r="O10" s="1164"/>
      <c r="P10" s="1164"/>
    </row>
    <row r="11" spans="1:16" s="30" customFormat="1" ht="12.2" customHeight="1" thickBot="1" x14ac:dyDescent="0.25">
      <c r="A11" s="50" t="s">
        <v>12</v>
      </c>
      <c r="B11" s="54" t="s">
        <v>276</v>
      </c>
      <c r="C11" s="103">
        <f>C12+C13+C14+C15+C16+C17+C18+C19+C20+C21+C22</f>
        <v>423089834</v>
      </c>
      <c r="D11" s="163">
        <f t="shared" ref="D11:K11" si="0">D12+D13+D14+D15+D16+D17+D18+D19+D20+D21+D22</f>
        <v>423089834</v>
      </c>
      <c r="E11" s="103">
        <f t="shared" si="0"/>
        <v>0</v>
      </c>
      <c r="F11" s="103">
        <f t="shared" si="0"/>
        <v>0</v>
      </c>
      <c r="G11" s="55">
        <f t="shared" si="0"/>
        <v>0</v>
      </c>
      <c r="H11" s="306">
        <f>+D11-C11</f>
        <v>0</v>
      </c>
      <c r="I11" s="306">
        <f t="shared" si="0"/>
        <v>0</v>
      </c>
      <c r="J11" s="172">
        <f t="shared" si="0"/>
        <v>0</v>
      </c>
      <c r="K11" s="172">
        <f t="shared" si="0"/>
        <v>0</v>
      </c>
      <c r="L11" s="247">
        <f t="shared" ref="L11:L49" si="1">I11/D11*100</f>
        <v>0</v>
      </c>
      <c r="M11" s="1165"/>
      <c r="N11" s="1165"/>
      <c r="O11" s="1165"/>
      <c r="P11" s="1165"/>
    </row>
    <row r="12" spans="1:16" s="30" customFormat="1" ht="12.2" customHeight="1" x14ac:dyDescent="0.2">
      <c r="A12" s="56" t="s">
        <v>90</v>
      </c>
      <c r="B12" s="57" t="s">
        <v>142</v>
      </c>
      <c r="C12" s="164">
        <f>'6.Polg_Hivatal'!C12+'7.TIK'!C12+'8.Humán'!C12+'9.Óvoda'!C12+'10.TMKK'!C12+'11.Rendelő'!C12</f>
        <v>0</v>
      </c>
      <c r="D12" s="337">
        <f>'6.Polg_Hivatal'!D12+'7.TIK'!D12+'8.Humán'!D12+'9.Óvoda'!D12+'10.TMKK'!D12+'11.Rendelő'!D12</f>
        <v>0</v>
      </c>
      <c r="E12" s="164">
        <f>'6.Polg_Hivatal'!E12+'7.TIK'!E12+'8.Humán'!E12+'9.Óvoda'!E12+'10.TMKK'!E12+'11.Rendelő'!E12</f>
        <v>0</v>
      </c>
      <c r="F12" s="164">
        <f>'6.Polg_Hivatal'!F12+'7.TIK'!F12+'8.Humán'!F12+'9.Óvoda'!F12+'10.TMKK'!F12+'11.Rendelő'!F12</f>
        <v>0</v>
      </c>
      <c r="G12" s="58">
        <f>'6.Polg_Hivatal'!G12+'7.TIK'!G12+'8.Humán'!G12+'9.Óvoda'!G12+'10.TMKK'!G12+'11.Rendelő'!G12</f>
        <v>0</v>
      </c>
      <c r="H12" s="308">
        <f t="shared" ref="H12:H49" si="2">+D12-C12</f>
        <v>0</v>
      </c>
      <c r="I12" s="308">
        <f>'6.Polg_Hivatal'!I12+'7.TIK'!I12+'8.Humán'!I12+'9.Óvoda'!I12+'10.TMKK'!I12+'11.Rendelő'!I12</f>
        <v>0</v>
      </c>
      <c r="J12" s="248">
        <f>'6.Polg_Hivatal'!J12+'7.TIK'!J12+'8.Humán'!J12+'9.Óvoda'!J12+'10.TMKK'!J12+'11.Rendelő'!J12</f>
        <v>0</v>
      </c>
      <c r="K12" s="248">
        <f>'6.Polg_Hivatal'!K12+'7.TIK'!K12+'8.Humán'!K12+'9.Óvoda'!K12+'10.TMKK'!K12+'11.Rendelő'!K12</f>
        <v>0</v>
      </c>
      <c r="L12" s="249" t="e">
        <f t="shared" si="1"/>
        <v>#DIV/0!</v>
      </c>
      <c r="M12" s="1165"/>
      <c r="N12" s="1165"/>
      <c r="O12" s="1165"/>
      <c r="P12" s="1165"/>
    </row>
    <row r="13" spans="1:16" s="30" customFormat="1" ht="12.2" customHeight="1" x14ac:dyDescent="0.2">
      <c r="A13" s="1419" t="s">
        <v>91</v>
      </c>
      <c r="B13" s="461" t="s">
        <v>143</v>
      </c>
      <c r="C13" s="462">
        <f>'6.Polg_Hivatal'!C13+'7.TIK'!C13+'8.Humán'!C13+'9.Óvoda'!C13+'10.TMKK'!C13+'11.Rendelő'!C13</f>
        <v>69249406</v>
      </c>
      <c r="D13" s="472">
        <f>'6.Polg_Hivatal'!D13+'7.TIK'!D13+'8.Humán'!D13+'9.Óvoda'!D13+'10.TMKK'!D13+'11.Rendelő'!D13</f>
        <v>69249406</v>
      </c>
      <c r="E13" s="462">
        <f>'6.Polg_Hivatal'!E13+'7.TIK'!E13+'8.Humán'!E13+'9.Óvoda'!E13+'10.TMKK'!E13+'11.Rendelő'!E13</f>
        <v>0</v>
      </c>
      <c r="F13" s="462">
        <f>'6.Polg_Hivatal'!F13+'7.TIK'!F13+'8.Humán'!F13+'9.Óvoda'!F13+'10.TMKK'!F13+'11.Rendelő'!F13</f>
        <v>0</v>
      </c>
      <c r="G13" s="463">
        <f>'6.Polg_Hivatal'!G13+'7.TIK'!G13+'8.Humán'!G13+'9.Óvoda'!G13+'10.TMKK'!G13+'11.Rendelő'!G13</f>
        <v>0</v>
      </c>
      <c r="H13" s="676">
        <f t="shared" si="2"/>
        <v>0</v>
      </c>
      <c r="I13" s="676">
        <f>'6.Polg_Hivatal'!I13+'7.TIK'!I13+'8.Humán'!I13+'9.Óvoda'!I13+'10.TMKK'!I13+'11.Rendelő'!I13</f>
        <v>0</v>
      </c>
      <c r="J13" s="250">
        <f>'6.Polg_Hivatal'!J13+'7.TIK'!J13+'8.Humán'!J13+'9.Óvoda'!J13+'10.TMKK'!J13+'11.Rendelő'!J13</f>
        <v>0</v>
      </c>
      <c r="K13" s="250">
        <f>'6.Polg_Hivatal'!K13+'7.TIK'!K13+'8.Humán'!K13+'9.Óvoda'!K13+'10.TMKK'!K13+'11.Rendelő'!K13</f>
        <v>0</v>
      </c>
      <c r="L13" s="251">
        <f t="shared" si="1"/>
        <v>0</v>
      </c>
      <c r="M13" s="1165"/>
      <c r="N13" s="1165"/>
      <c r="O13" s="1165"/>
      <c r="P13" s="1165"/>
    </row>
    <row r="14" spans="1:16" s="30" customFormat="1" ht="12.2" customHeight="1" x14ac:dyDescent="0.2">
      <c r="A14" s="1419" t="s">
        <v>92</v>
      </c>
      <c r="B14" s="461" t="s">
        <v>144</v>
      </c>
      <c r="C14" s="462">
        <f>'6.Polg_Hivatal'!C14+'7.TIK'!C14+'8.Humán'!C14+'9.Óvoda'!C14+'10.TMKK'!C14+'11.Rendelő'!C14</f>
        <v>11356910</v>
      </c>
      <c r="D14" s="472">
        <f>'6.Polg_Hivatal'!D14+'7.TIK'!D14+'8.Humán'!D14+'9.Óvoda'!D14+'10.TMKK'!D14+'11.Rendelő'!D14</f>
        <v>11356910</v>
      </c>
      <c r="E14" s="462">
        <f>'6.Polg_Hivatal'!E14+'7.TIK'!E14+'8.Humán'!E14+'9.Óvoda'!E14+'10.TMKK'!E14+'11.Rendelő'!E14</f>
        <v>0</v>
      </c>
      <c r="F14" s="462">
        <f>'6.Polg_Hivatal'!F14+'7.TIK'!F14+'8.Humán'!F14+'9.Óvoda'!F14+'10.TMKK'!F14+'11.Rendelő'!F14</f>
        <v>0</v>
      </c>
      <c r="G14" s="463">
        <f>'6.Polg_Hivatal'!G14+'7.TIK'!G14+'8.Humán'!G14+'9.Óvoda'!G14+'10.TMKK'!G14+'11.Rendelő'!G14</f>
        <v>0</v>
      </c>
      <c r="H14" s="676">
        <f t="shared" si="2"/>
        <v>0</v>
      </c>
      <c r="I14" s="676">
        <f>'6.Polg_Hivatal'!I14+'7.TIK'!I14+'8.Humán'!I14+'9.Óvoda'!I14+'10.TMKK'!I14+'11.Rendelő'!I14</f>
        <v>0</v>
      </c>
      <c r="J14" s="250">
        <f>'6.Polg_Hivatal'!J14+'7.TIK'!J14+'8.Humán'!J14+'9.Óvoda'!J14+'10.TMKK'!J14+'11.Rendelő'!J14</f>
        <v>0</v>
      </c>
      <c r="K14" s="250">
        <f>'6.Polg_Hivatal'!K14+'7.TIK'!K14+'8.Humán'!K14+'9.Óvoda'!K14+'10.TMKK'!K14+'11.Rendelő'!K14</f>
        <v>0</v>
      </c>
      <c r="L14" s="251">
        <f t="shared" si="1"/>
        <v>0</v>
      </c>
      <c r="M14" s="1165"/>
      <c r="N14" s="1165"/>
      <c r="O14" s="1165"/>
      <c r="P14" s="1165"/>
    </row>
    <row r="15" spans="1:16" s="30" customFormat="1" ht="12.2" customHeight="1" x14ac:dyDescent="0.2">
      <c r="A15" s="1419" t="s">
        <v>89</v>
      </c>
      <c r="B15" s="461" t="s">
        <v>145</v>
      </c>
      <c r="C15" s="462">
        <f>'6.Polg_Hivatal'!C15+'7.TIK'!C15+'8.Humán'!C15+'9.Óvoda'!C15+'10.TMKK'!C15+'11.Rendelő'!C15</f>
        <v>0</v>
      </c>
      <c r="D15" s="472">
        <f>'6.Polg_Hivatal'!D15+'7.TIK'!D15+'8.Humán'!D15+'9.Óvoda'!D15+'10.TMKK'!D15+'11.Rendelő'!D15</f>
        <v>0</v>
      </c>
      <c r="E15" s="462">
        <f>'6.Polg_Hivatal'!E15+'7.TIK'!E15+'8.Humán'!E15+'9.Óvoda'!E15+'10.TMKK'!E15+'11.Rendelő'!E15</f>
        <v>0</v>
      </c>
      <c r="F15" s="462">
        <f>'6.Polg_Hivatal'!F15+'7.TIK'!F15+'8.Humán'!F15+'9.Óvoda'!F15+'10.TMKK'!F15+'11.Rendelő'!F15</f>
        <v>0</v>
      </c>
      <c r="G15" s="463">
        <f>'6.Polg_Hivatal'!G15+'7.TIK'!G15+'8.Humán'!G15+'9.Óvoda'!G15+'10.TMKK'!G15+'11.Rendelő'!G15</f>
        <v>0</v>
      </c>
      <c r="H15" s="676">
        <f t="shared" si="2"/>
        <v>0</v>
      </c>
      <c r="I15" s="676">
        <f>'6.Polg_Hivatal'!I15+'7.TIK'!I15+'8.Humán'!I15+'9.Óvoda'!I15+'10.TMKK'!I15+'11.Rendelő'!I15</f>
        <v>0</v>
      </c>
      <c r="J15" s="250">
        <f>'6.Polg_Hivatal'!J15+'7.TIK'!J15+'8.Humán'!J15+'9.Óvoda'!J15+'10.TMKK'!J15+'11.Rendelő'!J15</f>
        <v>0</v>
      </c>
      <c r="K15" s="250">
        <f>'6.Polg_Hivatal'!K15+'7.TIK'!K15+'8.Humán'!K15+'9.Óvoda'!K15+'10.TMKK'!K15+'11.Rendelő'!K15</f>
        <v>0</v>
      </c>
      <c r="L15" s="251" t="e">
        <f t="shared" si="1"/>
        <v>#DIV/0!</v>
      </c>
      <c r="M15" s="1165"/>
      <c r="N15" s="1165"/>
      <c r="O15" s="1165"/>
      <c r="P15" s="1165"/>
    </row>
    <row r="16" spans="1:16" s="30" customFormat="1" ht="12.2" customHeight="1" x14ac:dyDescent="0.2">
      <c r="A16" s="1419" t="s">
        <v>146</v>
      </c>
      <c r="B16" s="461" t="s">
        <v>147</v>
      </c>
      <c r="C16" s="462">
        <f>'6.Polg_Hivatal'!C16+'7.TIK'!C16+'8.Humán'!C16+'9.Óvoda'!C16+'10.TMKK'!C16+'11.Rendelő'!C16</f>
        <v>267719323</v>
      </c>
      <c r="D16" s="472">
        <f>'6.Polg_Hivatal'!D16+'7.TIK'!D16+'8.Humán'!D16+'9.Óvoda'!D16+'10.TMKK'!D16+'11.Rendelő'!D16</f>
        <v>267719323</v>
      </c>
      <c r="E16" s="462">
        <f>'6.Polg_Hivatal'!E16+'7.TIK'!E16+'8.Humán'!E16+'9.Óvoda'!E16+'10.TMKK'!E16+'11.Rendelő'!E16</f>
        <v>0</v>
      </c>
      <c r="F16" s="462">
        <f>'6.Polg_Hivatal'!F16+'7.TIK'!F16+'8.Humán'!F16+'9.Óvoda'!F16+'10.TMKK'!F16+'11.Rendelő'!F16</f>
        <v>0</v>
      </c>
      <c r="G16" s="463">
        <f>'6.Polg_Hivatal'!G16+'7.TIK'!G16+'8.Humán'!G16+'9.Óvoda'!G16+'10.TMKK'!G16+'11.Rendelő'!G16</f>
        <v>0</v>
      </c>
      <c r="H16" s="676">
        <f t="shared" si="2"/>
        <v>0</v>
      </c>
      <c r="I16" s="676">
        <f>'6.Polg_Hivatal'!I16+'7.TIK'!I16+'8.Humán'!I16+'9.Óvoda'!I16+'10.TMKK'!I16+'11.Rendelő'!I16</f>
        <v>0</v>
      </c>
      <c r="J16" s="250">
        <f>'6.Polg_Hivatal'!J16+'7.TIK'!J16+'8.Humán'!J16+'9.Óvoda'!J16+'10.TMKK'!J16+'11.Rendelő'!J16</f>
        <v>0</v>
      </c>
      <c r="K16" s="250">
        <f>'6.Polg_Hivatal'!K16+'7.TIK'!K16+'8.Humán'!K16+'9.Óvoda'!K16+'10.TMKK'!K16+'11.Rendelő'!K16</f>
        <v>0</v>
      </c>
      <c r="L16" s="251">
        <f t="shared" si="1"/>
        <v>0</v>
      </c>
      <c r="M16" s="1165"/>
      <c r="N16" s="1165"/>
      <c r="O16" s="1165"/>
      <c r="P16" s="1165"/>
    </row>
    <row r="17" spans="1:16" s="30" customFormat="1" ht="12.2" customHeight="1" x14ac:dyDescent="0.2">
      <c r="A17" s="1419" t="s">
        <v>148</v>
      </c>
      <c r="B17" s="461" t="s">
        <v>149</v>
      </c>
      <c r="C17" s="462">
        <f>'6.Polg_Hivatal'!C17+'7.TIK'!C17+'8.Humán'!C17+'9.Óvoda'!C17+'10.TMKK'!C17+'11.Rendelő'!C17</f>
        <v>61904195</v>
      </c>
      <c r="D17" s="472">
        <f>'6.Polg_Hivatal'!D17+'7.TIK'!D17+'8.Humán'!D17+'9.Óvoda'!D17+'10.TMKK'!D17+'11.Rendelő'!D17</f>
        <v>61904195</v>
      </c>
      <c r="E17" s="462">
        <f>'6.Polg_Hivatal'!E17+'7.TIK'!E17+'8.Humán'!E17+'9.Óvoda'!E17+'10.TMKK'!E17+'11.Rendelő'!E17</f>
        <v>0</v>
      </c>
      <c r="F17" s="462">
        <f>'6.Polg_Hivatal'!F17+'7.TIK'!F17+'8.Humán'!F17+'9.Óvoda'!F17+'10.TMKK'!F17+'11.Rendelő'!F17</f>
        <v>0</v>
      </c>
      <c r="G17" s="463">
        <f>'6.Polg_Hivatal'!G17+'7.TIK'!G17+'8.Humán'!G17+'9.Óvoda'!G17+'10.TMKK'!G17+'11.Rendelő'!G17</f>
        <v>0</v>
      </c>
      <c r="H17" s="676">
        <f t="shared" si="2"/>
        <v>0</v>
      </c>
      <c r="I17" s="676">
        <f>'6.Polg_Hivatal'!I17+'7.TIK'!I17+'8.Humán'!I17+'9.Óvoda'!I17+'10.TMKK'!I17+'11.Rendelő'!I17</f>
        <v>0</v>
      </c>
      <c r="J17" s="250">
        <f>'6.Polg_Hivatal'!J17+'7.TIK'!J17+'8.Humán'!J17+'9.Óvoda'!J17+'10.TMKK'!J17+'11.Rendelő'!J17</f>
        <v>0</v>
      </c>
      <c r="K17" s="250">
        <f>'6.Polg_Hivatal'!K17+'7.TIK'!K17+'8.Humán'!K17+'9.Óvoda'!K17+'10.TMKK'!K17+'11.Rendelő'!K17</f>
        <v>0</v>
      </c>
      <c r="L17" s="251">
        <f t="shared" si="1"/>
        <v>0</v>
      </c>
      <c r="M17" s="1165"/>
      <c r="N17" s="1165"/>
      <c r="O17" s="1165"/>
      <c r="P17" s="1165"/>
    </row>
    <row r="18" spans="1:16" s="30" customFormat="1" ht="12.2" customHeight="1" x14ac:dyDescent="0.2">
      <c r="A18" s="1419" t="s">
        <v>150</v>
      </c>
      <c r="B18" s="59" t="s">
        <v>151</v>
      </c>
      <c r="C18" s="462">
        <f>'6.Polg_Hivatal'!C18+'7.TIK'!C18+'8.Humán'!C18+'9.Óvoda'!C18+'10.TMKK'!C18+'11.Rendelő'!C18</f>
        <v>0</v>
      </c>
      <c r="D18" s="472">
        <f>'6.Polg_Hivatal'!D18+'7.TIK'!D18+'8.Humán'!D18+'9.Óvoda'!D18+'10.TMKK'!D18+'11.Rendelő'!D18</f>
        <v>0</v>
      </c>
      <c r="E18" s="462">
        <f>'6.Polg_Hivatal'!E18+'7.TIK'!E18+'8.Humán'!E18+'9.Óvoda'!E18+'10.TMKK'!E18+'11.Rendelő'!E18</f>
        <v>0</v>
      </c>
      <c r="F18" s="462">
        <f>'6.Polg_Hivatal'!F18+'7.TIK'!F18+'8.Humán'!F18+'9.Óvoda'!F18+'10.TMKK'!F18+'11.Rendelő'!F18</f>
        <v>0</v>
      </c>
      <c r="G18" s="463">
        <f>'6.Polg_Hivatal'!G18+'7.TIK'!G18+'8.Humán'!G18+'9.Óvoda'!G18+'10.TMKK'!G18+'11.Rendelő'!G18</f>
        <v>0</v>
      </c>
      <c r="H18" s="676">
        <f t="shared" si="2"/>
        <v>0</v>
      </c>
      <c r="I18" s="676">
        <f>'6.Polg_Hivatal'!I18+'7.TIK'!I18+'8.Humán'!I18+'9.Óvoda'!I18+'10.TMKK'!I18+'11.Rendelő'!I18</f>
        <v>0</v>
      </c>
      <c r="J18" s="250">
        <f>'6.Polg_Hivatal'!J18+'7.TIK'!J18+'8.Humán'!J18+'9.Óvoda'!J18+'10.TMKK'!J18+'11.Rendelő'!J18</f>
        <v>0</v>
      </c>
      <c r="K18" s="250">
        <f>'6.Polg_Hivatal'!K18+'7.TIK'!K18+'8.Humán'!K18+'9.Óvoda'!K18+'10.TMKK'!K18+'11.Rendelő'!K18</f>
        <v>0</v>
      </c>
      <c r="L18" s="251" t="e">
        <f t="shared" si="1"/>
        <v>#DIV/0!</v>
      </c>
      <c r="M18" s="1165"/>
      <c r="N18" s="1165"/>
      <c r="O18" s="1165"/>
      <c r="P18" s="1165"/>
    </row>
    <row r="19" spans="1:16" s="30" customFormat="1" ht="12.2" customHeight="1" x14ac:dyDescent="0.2">
      <c r="A19" s="1419" t="s">
        <v>152</v>
      </c>
      <c r="B19" s="477" t="s">
        <v>301</v>
      </c>
      <c r="C19" s="151">
        <f>'6.Polg_Hivatal'!C19+'7.TIK'!C19+'8.Humán'!C19+'9.Óvoda'!C19+'10.TMKK'!C19+'11.Rendelő'!C19</f>
        <v>0</v>
      </c>
      <c r="D19" s="328">
        <f>'6.Polg_Hivatal'!D19+'7.TIK'!D19+'8.Humán'!D19+'9.Óvoda'!D19+'10.TMKK'!D19+'11.Rendelő'!D19</f>
        <v>0</v>
      </c>
      <c r="E19" s="151">
        <f>'6.Polg_Hivatal'!E19+'7.TIK'!E19+'8.Humán'!E19+'9.Óvoda'!E19+'10.TMKK'!E19+'11.Rendelő'!E19</f>
        <v>0</v>
      </c>
      <c r="F19" s="151">
        <f>'6.Polg_Hivatal'!F19+'7.TIK'!F19+'8.Humán'!F19+'9.Óvoda'!F19+'10.TMKK'!F19+'11.Rendelő'!F19</f>
        <v>0</v>
      </c>
      <c r="G19" s="60">
        <f>'6.Polg_Hivatal'!G19+'7.TIK'!G19+'8.Humán'!G19+'9.Óvoda'!G19+'10.TMKK'!G19+'11.Rendelő'!G19</f>
        <v>0</v>
      </c>
      <c r="H19" s="309">
        <f t="shared" si="2"/>
        <v>0</v>
      </c>
      <c r="I19" s="309">
        <f>'6.Polg_Hivatal'!I19+'7.TIK'!I19+'8.Humán'!I19+'9.Óvoda'!I19+'10.TMKK'!I19+'11.Rendelő'!I19</f>
        <v>0</v>
      </c>
      <c r="J19" s="252">
        <f>'6.Polg_Hivatal'!J19+'7.TIK'!J19+'8.Humán'!J19+'9.Óvoda'!J19+'10.TMKK'!J19+'11.Rendelő'!J19</f>
        <v>0</v>
      </c>
      <c r="K19" s="252">
        <f>'6.Polg_Hivatal'!K19+'7.TIK'!K19+'8.Humán'!K19+'9.Óvoda'!K19+'10.TMKK'!K19+'11.Rendelő'!K19</f>
        <v>0</v>
      </c>
      <c r="L19" s="253" t="e">
        <f t="shared" si="1"/>
        <v>#DIV/0!</v>
      </c>
      <c r="M19" s="1165"/>
      <c r="N19" s="1165"/>
      <c r="O19" s="1165"/>
      <c r="P19" s="1165"/>
    </row>
    <row r="20" spans="1:16" s="61" customFormat="1" ht="12.2" customHeight="1" x14ac:dyDescent="0.2">
      <c r="A20" s="1419" t="s">
        <v>153</v>
      </c>
      <c r="B20" s="461" t="s">
        <v>154</v>
      </c>
      <c r="C20" s="462">
        <f>'6.Polg_Hivatal'!C20+'7.TIK'!C20+'8.Humán'!C20+'9.Óvoda'!C20+'10.TMKK'!C20+'11.Rendelő'!C20</f>
        <v>0</v>
      </c>
      <c r="D20" s="472">
        <f>'6.Polg_Hivatal'!D20+'7.TIK'!D20+'8.Humán'!D20+'9.Óvoda'!D20+'10.TMKK'!D20+'11.Rendelő'!D20</f>
        <v>0</v>
      </c>
      <c r="E20" s="462">
        <f>'6.Polg_Hivatal'!E20+'7.TIK'!E20+'8.Humán'!E20+'9.Óvoda'!E20+'10.TMKK'!E20+'11.Rendelő'!E20</f>
        <v>0</v>
      </c>
      <c r="F20" s="462">
        <f>'6.Polg_Hivatal'!F20+'7.TIK'!F20+'8.Humán'!F20+'9.Óvoda'!F20+'10.TMKK'!F20+'11.Rendelő'!F20</f>
        <v>0</v>
      </c>
      <c r="G20" s="463">
        <f>'6.Polg_Hivatal'!G20+'7.TIK'!G20+'8.Humán'!G20+'9.Óvoda'!G20+'10.TMKK'!G20+'11.Rendelő'!G20</f>
        <v>0</v>
      </c>
      <c r="H20" s="676">
        <f t="shared" si="2"/>
        <v>0</v>
      </c>
      <c r="I20" s="676">
        <f>'6.Polg_Hivatal'!I20+'7.TIK'!I20+'8.Humán'!I20+'9.Óvoda'!I20+'10.TMKK'!I20+'11.Rendelő'!I20</f>
        <v>0</v>
      </c>
      <c r="J20" s="250">
        <f>'6.Polg_Hivatal'!J20+'7.TIK'!J20+'8.Humán'!J20+'9.Óvoda'!J20+'10.TMKK'!J20+'11.Rendelő'!J20</f>
        <v>0</v>
      </c>
      <c r="K20" s="250">
        <f>'6.Polg_Hivatal'!K20+'7.TIK'!K20+'8.Humán'!K20+'9.Óvoda'!K20+'10.TMKK'!K20+'11.Rendelő'!K20</f>
        <v>0</v>
      </c>
      <c r="L20" s="251" t="e">
        <f t="shared" si="1"/>
        <v>#DIV/0!</v>
      </c>
      <c r="M20" s="1166"/>
      <c r="N20" s="1166"/>
      <c r="O20" s="1166"/>
      <c r="P20" s="1166"/>
    </row>
    <row r="21" spans="1:16" s="61" customFormat="1" ht="12.2" customHeight="1" x14ac:dyDescent="0.2">
      <c r="A21" s="1419" t="s">
        <v>155</v>
      </c>
      <c r="B21" s="477" t="s">
        <v>274</v>
      </c>
      <c r="C21" s="464">
        <f>'6.Polg_Hivatal'!C21+'7.TIK'!C21+'8.Humán'!C21+'9.Óvoda'!C21+'10.TMKK'!C21+'11.Rendelő'!C21</f>
        <v>0</v>
      </c>
      <c r="D21" s="473">
        <f>'6.Polg_Hivatal'!D21+'7.TIK'!D21+'8.Humán'!D21+'9.Óvoda'!D21+'10.TMKK'!D21+'11.Rendelő'!D21</f>
        <v>0</v>
      </c>
      <c r="E21" s="464">
        <f>'6.Polg_Hivatal'!E21+'7.TIK'!E21+'8.Humán'!E21+'9.Óvoda'!E21+'10.TMKK'!E21+'11.Rendelő'!E21</f>
        <v>0</v>
      </c>
      <c r="F21" s="464">
        <f>'6.Polg_Hivatal'!F21+'7.TIK'!F21+'8.Humán'!F21+'9.Óvoda'!F21+'10.TMKK'!F21+'11.Rendelő'!F21</f>
        <v>0</v>
      </c>
      <c r="G21" s="465">
        <f>'6.Polg_Hivatal'!G21+'7.TIK'!G21+'8.Humán'!G21+'9.Óvoda'!G21+'10.TMKK'!G21+'11.Rendelő'!G21</f>
        <v>0</v>
      </c>
      <c r="H21" s="677">
        <f t="shared" si="2"/>
        <v>0</v>
      </c>
      <c r="I21" s="677">
        <f>'6.Polg_Hivatal'!I21+'7.TIK'!I21+'8.Humán'!I21+'9.Óvoda'!I21+'10.TMKK'!I21+'11.Rendelő'!I21</f>
        <v>0</v>
      </c>
      <c r="J21" s="254">
        <f>'6.Polg_Hivatal'!J21+'7.TIK'!J21+'8.Humán'!J21+'9.Óvoda'!J21+'10.TMKK'!J21+'11.Rendelő'!J21</f>
        <v>0</v>
      </c>
      <c r="K21" s="254">
        <f>'6.Polg_Hivatal'!K21+'7.TIK'!K21+'8.Humán'!K21+'9.Óvoda'!K21+'10.TMKK'!K21+'11.Rendelő'!K21</f>
        <v>0</v>
      </c>
      <c r="L21" s="255" t="e">
        <f t="shared" si="1"/>
        <v>#DIV/0!</v>
      </c>
      <c r="M21" s="1166"/>
      <c r="N21" s="1166"/>
      <c r="O21" s="1166"/>
      <c r="P21" s="1166"/>
    </row>
    <row r="22" spans="1:16" s="61" customFormat="1" ht="12.2" customHeight="1" thickBot="1" x14ac:dyDescent="0.25">
      <c r="A22" s="1419" t="s">
        <v>275</v>
      </c>
      <c r="B22" s="59" t="s">
        <v>156</v>
      </c>
      <c r="C22" s="464">
        <f>'6.Polg_Hivatal'!C22+'7.TIK'!C22+'8.Humán'!C22+'9.Óvoda'!C22+'10.TMKK'!C22+'11.Rendelő'!C22</f>
        <v>12860000</v>
      </c>
      <c r="D22" s="473">
        <f>'6.Polg_Hivatal'!D22+'7.TIK'!D22+'8.Humán'!D22+'9.Óvoda'!D22+'10.TMKK'!D22+'11.Rendelő'!D22</f>
        <v>12860000</v>
      </c>
      <c r="E22" s="464">
        <f>'6.Polg_Hivatal'!E22+'7.TIK'!E22+'8.Humán'!E22+'9.Óvoda'!E22+'10.TMKK'!E22+'11.Rendelő'!E22</f>
        <v>0</v>
      </c>
      <c r="F22" s="464">
        <f>'6.Polg_Hivatal'!F22+'7.TIK'!F22+'8.Humán'!F22+'9.Óvoda'!F22+'10.TMKK'!F22+'11.Rendelő'!F22</f>
        <v>0</v>
      </c>
      <c r="G22" s="465">
        <f>'6.Polg_Hivatal'!G22+'7.TIK'!G22+'8.Humán'!G22+'9.Óvoda'!G22+'10.TMKK'!G22+'11.Rendelő'!G22</f>
        <v>0</v>
      </c>
      <c r="H22" s="677">
        <f t="shared" si="2"/>
        <v>0</v>
      </c>
      <c r="I22" s="677">
        <f>'6.Polg_Hivatal'!I22+'7.TIK'!I22+'8.Humán'!I22+'9.Óvoda'!I22+'10.TMKK'!I22+'11.Rendelő'!I22</f>
        <v>0</v>
      </c>
      <c r="J22" s="254">
        <f>'6.Polg_Hivatal'!J22+'7.TIK'!J22+'8.Humán'!J22+'9.Óvoda'!J22+'10.TMKK'!J22+'11.Rendelő'!J22</f>
        <v>0</v>
      </c>
      <c r="K22" s="254">
        <f>'6.Polg_Hivatal'!K22+'7.TIK'!K22+'8.Humán'!K22+'9.Óvoda'!K22+'10.TMKK'!K22+'11.Rendelő'!K22</f>
        <v>0</v>
      </c>
      <c r="L22" s="255">
        <f t="shared" si="1"/>
        <v>0</v>
      </c>
      <c r="M22" s="1166"/>
      <c r="N22" s="1166"/>
      <c r="O22" s="1166"/>
      <c r="P22" s="1166"/>
    </row>
    <row r="23" spans="1:16" s="30" customFormat="1" ht="12.2" customHeight="1" thickBot="1" x14ac:dyDescent="0.25">
      <c r="A23" s="50" t="s">
        <v>13</v>
      </c>
      <c r="B23" s="54" t="s">
        <v>157</v>
      </c>
      <c r="C23" s="103">
        <f>C24+C25+C26+C27</f>
        <v>1173426263</v>
      </c>
      <c r="D23" s="163">
        <f t="shared" ref="D23:K23" si="3">D24+D25+D26+D27</f>
        <v>1184874158</v>
      </c>
      <c r="E23" s="103">
        <f t="shared" si="3"/>
        <v>0</v>
      </c>
      <c r="F23" s="103">
        <f t="shared" si="3"/>
        <v>0</v>
      </c>
      <c r="G23" s="55">
        <f t="shared" si="3"/>
        <v>0</v>
      </c>
      <c r="H23" s="306">
        <f t="shared" si="2"/>
        <v>11447895</v>
      </c>
      <c r="I23" s="306">
        <f t="shared" si="3"/>
        <v>0</v>
      </c>
      <c r="J23" s="172">
        <f t="shared" si="3"/>
        <v>0</v>
      </c>
      <c r="K23" s="172">
        <f t="shared" si="3"/>
        <v>0</v>
      </c>
      <c r="L23" s="247">
        <f t="shared" si="1"/>
        <v>0</v>
      </c>
      <c r="M23" s="1165"/>
      <c r="N23" s="1165"/>
      <c r="O23" s="1165"/>
      <c r="P23" s="1165"/>
    </row>
    <row r="24" spans="1:16" s="61" customFormat="1" ht="12.2" customHeight="1" x14ac:dyDescent="0.2">
      <c r="A24" s="1419" t="s">
        <v>93</v>
      </c>
      <c r="B24" s="16" t="s">
        <v>158</v>
      </c>
      <c r="C24" s="462">
        <f>'6.Polg_Hivatal'!C24+'7.TIK'!C24+'8.Humán'!C24+'9.Óvoda'!C24+'10.TMKK'!C24+'11.Rendelő'!C24</f>
        <v>0</v>
      </c>
      <c r="D24" s="472">
        <f>'6.Polg_Hivatal'!D24+'7.TIK'!D24+'8.Humán'!D24+'9.Óvoda'!D24+'10.TMKK'!D24+'11.Rendelő'!D24</f>
        <v>0</v>
      </c>
      <c r="E24" s="462">
        <f>'6.Polg_Hivatal'!E24+'7.TIK'!E24+'8.Humán'!E24+'9.Óvoda'!E24+'10.TMKK'!E24+'11.Rendelő'!E24</f>
        <v>0</v>
      </c>
      <c r="F24" s="462">
        <f>'6.Polg_Hivatal'!F24+'7.TIK'!F24+'8.Humán'!F24+'9.Óvoda'!F24+'10.TMKK'!F24+'11.Rendelő'!F24</f>
        <v>0</v>
      </c>
      <c r="G24" s="463">
        <f>'6.Polg_Hivatal'!G24+'7.TIK'!G24+'8.Humán'!G24+'9.Óvoda'!G24+'10.TMKK'!G24+'11.Rendelő'!G24</f>
        <v>0</v>
      </c>
      <c r="H24" s="676">
        <f t="shared" si="2"/>
        <v>0</v>
      </c>
      <c r="I24" s="676">
        <f>'6.Polg_Hivatal'!I24+'7.TIK'!I24+'8.Humán'!I24+'9.Óvoda'!I24+'10.TMKK'!I24+'11.Rendelő'!I24</f>
        <v>0</v>
      </c>
      <c r="J24" s="250">
        <f>'6.Polg_Hivatal'!J24+'7.TIK'!J24+'8.Humán'!J24+'9.Óvoda'!J24+'10.TMKK'!J24+'11.Rendelő'!J24</f>
        <v>0</v>
      </c>
      <c r="K24" s="250">
        <f>'6.Polg_Hivatal'!K24+'7.TIK'!K24+'8.Humán'!K24+'9.Óvoda'!K24+'10.TMKK'!K24+'11.Rendelő'!K24</f>
        <v>0</v>
      </c>
      <c r="L24" s="251" t="e">
        <f t="shared" si="1"/>
        <v>#DIV/0!</v>
      </c>
      <c r="M24" s="1166"/>
      <c r="N24" s="1166"/>
      <c r="O24" s="1166"/>
      <c r="P24" s="1166"/>
    </row>
    <row r="25" spans="1:16" s="61" customFormat="1" ht="12.2" customHeight="1" x14ac:dyDescent="0.2">
      <c r="A25" s="1419" t="s">
        <v>94</v>
      </c>
      <c r="B25" s="461" t="s">
        <v>159</v>
      </c>
      <c r="C25" s="462">
        <f>'6.Polg_Hivatal'!C25+'7.TIK'!C25+'8.Humán'!C25+'9.Óvoda'!C25+'10.TMKK'!C25+'11.Rendelő'!C25</f>
        <v>0</v>
      </c>
      <c r="D25" s="472">
        <f>'6.Polg_Hivatal'!D25+'7.TIK'!D25+'8.Humán'!D25+'9.Óvoda'!D25+'10.TMKK'!D25+'11.Rendelő'!D25</f>
        <v>0</v>
      </c>
      <c r="E25" s="462">
        <f>'6.Polg_Hivatal'!E25+'7.TIK'!E25+'8.Humán'!E25+'9.Óvoda'!E25+'10.TMKK'!E25+'11.Rendelő'!E25</f>
        <v>0</v>
      </c>
      <c r="F25" s="462">
        <f>'6.Polg_Hivatal'!F25+'7.TIK'!F25+'8.Humán'!F25+'9.Óvoda'!F25+'10.TMKK'!F25+'11.Rendelő'!F25</f>
        <v>0</v>
      </c>
      <c r="G25" s="463">
        <f>'6.Polg_Hivatal'!G25+'7.TIK'!G25+'8.Humán'!G25+'9.Óvoda'!G25+'10.TMKK'!G25+'11.Rendelő'!G25</f>
        <v>0</v>
      </c>
      <c r="H25" s="676">
        <f t="shared" si="2"/>
        <v>0</v>
      </c>
      <c r="I25" s="676">
        <f>'6.Polg_Hivatal'!I25+'7.TIK'!I25+'8.Humán'!I25+'9.Óvoda'!I25+'10.TMKK'!I25+'11.Rendelő'!I25</f>
        <v>0</v>
      </c>
      <c r="J25" s="250">
        <f>'6.Polg_Hivatal'!J25+'7.TIK'!J25+'8.Humán'!J25+'9.Óvoda'!J25+'10.TMKK'!J25+'11.Rendelő'!J25</f>
        <v>0</v>
      </c>
      <c r="K25" s="250">
        <f>'6.Polg_Hivatal'!K25+'7.TIK'!K25+'8.Humán'!K25+'9.Óvoda'!K25+'10.TMKK'!K25+'11.Rendelő'!K25</f>
        <v>0</v>
      </c>
      <c r="L25" s="251" t="e">
        <f t="shared" si="1"/>
        <v>#DIV/0!</v>
      </c>
      <c r="M25" s="1166"/>
      <c r="N25" s="1166"/>
      <c r="O25" s="1166"/>
      <c r="P25" s="1166"/>
    </row>
    <row r="26" spans="1:16" s="61" customFormat="1" ht="12.2" customHeight="1" x14ac:dyDescent="0.2">
      <c r="A26" s="1419" t="s">
        <v>95</v>
      </c>
      <c r="B26" s="461" t="s">
        <v>160</v>
      </c>
      <c r="C26" s="462">
        <f>'6.Polg_Hivatal'!C26+'7.TIK'!C26+'8.Humán'!C26+'9.Óvoda'!C26+'10.TMKK'!C26+'11.Rendelő'!C26</f>
        <v>1173426263</v>
      </c>
      <c r="D26" s="472">
        <f>'6.Polg_Hivatal'!D26+'7.TIK'!D26+'8.Humán'!D26+'9.Óvoda'!D26+'10.TMKK'!D26+'11.Rendelő'!D26</f>
        <v>1184874158</v>
      </c>
      <c r="E26" s="462">
        <f>'6.Polg_Hivatal'!E26+'7.TIK'!E26+'8.Humán'!E26+'9.Óvoda'!E26+'10.TMKK'!E26+'11.Rendelő'!E26</f>
        <v>0</v>
      </c>
      <c r="F26" s="462">
        <f>'6.Polg_Hivatal'!F26+'7.TIK'!F26+'8.Humán'!F26+'9.Óvoda'!F26+'10.TMKK'!F26+'11.Rendelő'!F26</f>
        <v>0</v>
      </c>
      <c r="G26" s="463">
        <f>'6.Polg_Hivatal'!G26+'7.TIK'!G26+'8.Humán'!G26+'9.Óvoda'!G26+'10.TMKK'!G26+'11.Rendelő'!G26</f>
        <v>0</v>
      </c>
      <c r="H26" s="676">
        <f t="shared" si="2"/>
        <v>11447895</v>
      </c>
      <c r="I26" s="676">
        <f>'6.Polg_Hivatal'!I26+'7.TIK'!I26+'8.Humán'!I26+'9.Óvoda'!I26+'10.TMKK'!I26+'11.Rendelő'!I26</f>
        <v>0</v>
      </c>
      <c r="J26" s="250">
        <f>'6.Polg_Hivatal'!J26+'7.TIK'!J26+'8.Humán'!J26+'9.Óvoda'!J26+'10.TMKK'!J26+'11.Rendelő'!J26</f>
        <v>0</v>
      </c>
      <c r="K26" s="250">
        <f>'6.Polg_Hivatal'!K26+'7.TIK'!K26+'8.Humán'!K26+'9.Óvoda'!K26+'10.TMKK'!K26+'11.Rendelő'!K26</f>
        <v>0</v>
      </c>
      <c r="L26" s="251">
        <f t="shared" si="1"/>
        <v>0</v>
      </c>
      <c r="M26" s="1166"/>
      <c r="N26" s="1166"/>
      <c r="O26" s="1166"/>
      <c r="P26" s="1166"/>
    </row>
    <row r="27" spans="1:16" s="61" customFormat="1" ht="12.2" customHeight="1" thickBot="1" x14ac:dyDescent="0.25">
      <c r="A27" s="1419" t="s">
        <v>316</v>
      </c>
      <c r="B27" s="466" t="s">
        <v>232</v>
      </c>
      <c r="C27" s="462">
        <f>'6.Polg_Hivatal'!C27+'7.TIK'!C27+'8.Humán'!C27+'9.Óvoda'!C27+'10.TMKK'!C27+'11.Rendelő'!C27</f>
        <v>0</v>
      </c>
      <c r="D27" s="472">
        <f>'6.Polg_Hivatal'!D27+'7.TIK'!D27+'8.Humán'!D27+'9.Óvoda'!D27+'10.TMKK'!D27+'11.Rendelő'!D27</f>
        <v>0</v>
      </c>
      <c r="E27" s="462">
        <f>'6.Polg_Hivatal'!E27+'7.TIK'!E27+'8.Humán'!E27+'9.Óvoda'!E27+'10.TMKK'!E27+'11.Rendelő'!E27</f>
        <v>0</v>
      </c>
      <c r="F27" s="462">
        <f>'6.Polg_Hivatal'!F27+'7.TIK'!F27+'8.Humán'!F27+'9.Óvoda'!F27+'10.TMKK'!F27+'11.Rendelő'!F27</f>
        <v>0</v>
      </c>
      <c r="G27" s="463">
        <f>'6.Polg_Hivatal'!G27+'7.TIK'!G27+'8.Humán'!G27+'9.Óvoda'!G27+'10.TMKK'!G27+'11.Rendelő'!G27</f>
        <v>0</v>
      </c>
      <c r="H27" s="676">
        <f t="shared" si="2"/>
        <v>0</v>
      </c>
      <c r="I27" s="676">
        <f>'6.Polg_Hivatal'!I27+'7.TIK'!I27+'8.Humán'!I27+'9.Óvoda'!I27+'10.TMKK'!I27+'11.Rendelő'!I27</f>
        <v>0</v>
      </c>
      <c r="J27" s="250">
        <f>'6.Polg_Hivatal'!J27+'7.TIK'!J27+'8.Humán'!J27+'9.Óvoda'!J27+'10.TMKK'!J27+'11.Rendelő'!J27</f>
        <v>0</v>
      </c>
      <c r="K27" s="250">
        <f>'6.Polg_Hivatal'!K27+'7.TIK'!K27+'8.Humán'!K27+'9.Óvoda'!K27+'10.TMKK'!K27+'11.Rendelő'!K27</f>
        <v>0</v>
      </c>
      <c r="L27" s="251" t="e">
        <f t="shared" si="1"/>
        <v>#DIV/0!</v>
      </c>
      <c r="M27" s="1166"/>
      <c r="N27" s="1166"/>
      <c r="O27" s="1166"/>
      <c r="P27" s="1166"/>
    </row>
    <row r="28" spans="1:16" s="61" customFormat="1" ht="12.2" customHeight="1" thickBot="1" x14ac:dyDescent="0.25">
      <c r="A28" s="62" t="s">
        <v>14</v>
      </c>
      <c r="B28" s="63" t="s">
        <v>83</v>
      </c>
      <c r="C28" s="166">
        <f>'6.Polg_Hivatal'!C28+'7.TIK'!C28+'8.Humán'!C28+'9.Óvoda'!C28+'10.TMKK'!C28+'11.Rendelő'!C28</f>
        <v>0</v>
      </c>
      <c r="D28" s="165">
        <f>'6.Polg_Hivatal'!D28+'7.TIK'!D28+'8.Humán'!D28+'9.Óvoda'!D28+'10.TMKK'!D28+'11.Rendelő'!D28</f>
        <v>0</v>
      </c>
      <c r="E28" s="166">
        <f>'6.Polg_Hivatal'!E28+'7.TIK'!E28+'8.Humán'!E28+'9.Óvoda'!E28+'10.TMKK'!E28+'11.Rendelő'!E28</f>
        <v>0</v>
      </c>
      <c r="F28" s="166">
        <f>'6.Polg_Hivatal'!F28+'7.TIK'!F28+'8.Humán'!F28+'9.Óvoda'!F28+'10.TMKK'!F28+'11.Rendelő'!F28</f>
        <v>0</v>
      </c>
      <c r="G28" s="64">
        <f>'6.Polg_Hivatal'!G28+'7.TIK'!G28+'8.Humán'!G28+'9.Óvoda'!G28+'10.TMKK'!G28+'11.Rendelő'!G28</f>
        <v>0</v>
      </c>
      <c r="H28" s="304">
        <f t="shared" si="2"/>
        <v>0</v>
      </c>
      <c r="I28" s="304">
        <f>'6.Polg_Hivatal'!I28+'7.TIK'!I28+'8.Humán'!I28+'9.Óvoda'!I28+'10.TMKK'!I28+'11.Rendelő'!I28</f>
        <v>0</v>
      </c>
      <c r="J28" s="256">
        <f>'6.Polg_Hivatal'!J28+'7.TIK'!J28+'8.Humán'!J28+'9.Óvoda'!J28+'10.TMKK'!J28+'11.Rendelő'!J28</f>
        <v>0</v>
      </c>
      <c r="K28" s="256">
        <f>'6.Polg_Hivatal'!K28+'7.TIK'!K28+'8.Humán'!K28+'9.Óvoda'!K28+'10.TMKK'!K28+'11.Rendelő'!K28</f>
        <v>0</v>
      </c>
      <c r="L28" s="257" t="e">
        <f t="shared" si="1"/>
        <v>#DIV/0!</v>
      </c>
      <c r="M28" s="1166"/>
      <c r="N28" s="1166"/>
      <c r="O28" s="1166"/>
      <c r="P28" s="1166"/>
    </row>
    <row r="29" spans="1:16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K29" si="4">+D30+D31</f>
        <v>0</v>
      </c>
      <c r="E29" s="103">
        <f t="shared" si="4"/>
        <v>0</v>
      </c>
      <c r="F29" s="103">
        <f t="shared" si="4"/>
        <v>0</v>
      </c>
      <c r="G29" s="55">
        <f t="shared" si="4"/>
        <v>0</v>
      </c>
      <c r="H29" s="306">
        <f t="shared" si="2"/>
        <v>0</v>
      </c>
      <c r="I29" s="306">
        <f t="shared" si="4"/>
        <v>0</v>
      </c>
      <c r="J29" s="172">
        <f t="shared" si="4"/>
        <v>0</v>
      </c>
      <c r="K29" s="172">
        <f t="shared" si="4"/>
        <v>0</v>
      </c>
      <c r="L29" s="247" t="e">
        <f t="shared" si="1"/>
        <v>#DIV/0!</v>
      </c>
      <c r="M29" s="1166"/>
      <c r="N29" s="1166"/>
      <c r="O29" s="1166"/>
      <c r="P29" s="1166"/>
    </row>
    <row r="30" spans="1:16" s="61" customFormat="1" ht="12.2" customHeight="1" x14ac:dyDescent="0.2">
      <c r="A30" s="65" t="s">
        <v>99</v>
      </c>
      <c r="B30" s="66" t="s">
        <v>159</v>
      </c>
      <c r="C30" s="156">
        <f>'6.Polg_Hivatal'!C30+'7.TIK'!C30+'8.Humán'!C30+'9.Óvoda'!C30+'10.TMKK'!C30+'11.Rendelő'!C30</f>
        <v>0</v>
      </c>
      <c r="D30" s="329">
        <f>'6.Polg_Hivatal'!D30+'7.TIK'!D30+'8.Humán'!D30+'9.Óvoda'!D30+'10.TMKK'!D30+'11.Rendelő'!D30</f>
        <v>0</v>
      </c>
      <c r="E30" s="156">
        <f>'6.Polg_Hivatal'!E30+'7.TIK'!E30+'8.Humán'!E30+'9.Óvoda'!E30+'10.TMKK'!E30+'11.Rendelő'!E30</f>
        <v>0</v>
      </c>
      <c r="F30" s="156">
        <f>'6.Polg_Hivatal'!F30+'7.TIK'!F30+'8.Humán'!F30+'9.Óvoda'!F30+'10.TMKK'!F30+'11.Rendelő'!F30</f>
        <v>0</v>
      </c>
      <c r="G30" s="40">
        <f>'6.Polg_Hivatal'!G30+'7.TIK'!G30+'8.Humán'!G30+'9.Óvoda'!G30+'10.TMKK'!G30+'11.Rendelő'!G30</f>
        <v>0</v>
      </c>
      <c r="H30" s="310">
        <f t="shared" si="2"/>
        <v>0</v>
      </c>
      <c r="I30" s="310">
        <f>'6.Polg_Hivatal'!I30+'7.TIK'!I30+'8.Humán'!I30+'9.Óvoda'!I30+'10.TMKK'!I30+'11.Rendelő'!I30</f>
        <v>0</v>
      </c>
      <c r="J30" s="258">
        <f>'6.Polg_Hivatal'!J30+'7.TIK'!J30+'8.Humán'!J30+'9.Óvoda'!J30+'10.TMKK'!J30+'11.Rendelő'!J30</f>
        <v>0</v>
      </c>
      <c r="K30" s="258">
        <f>'6.Polg_Hivatal'!K30+'7.TIK'!K30+'8.Humán'!K30+'9.Óvoda'!K30+'10.TMKK'!K30+'11.Rendelő'!K30</f>
        <v>0</v>
      </c>
      <c r="L30" s="259" t="e">
        <f t="shared" si="1"/>
        <v>#DIV/0!</v>
      </c>
      <c r="M30" s="1166"/>
      <c r="N30" s="1166"/>
      <c r="O30" s="1166"/>
      <c r="P30" s="1166"/>
    </row>
    <row r="31" spans="1:16" s="61" customFormat="1" ht="12.2" customHeight="1" x14ac:dyDescent="0.2">
      <c r="A31" s="65" t="s">
        <v>100</v>
      </c>
      <c r="B31" s="467" t="s">
        <v>162</v>
      </c>
      <c r="C31" s="148">
        <f>'6.Polg_Hivatal'!C31+'7.TIK'!C31+'8.Humán'!C31+'9.Óvoda'!C31+'10.TMKK'!C31+'11.Rendelő'!C31</f>
        <v>0</v>
      </c>
      <c r="D31" s="338">
        <f>'6.Polg_Hivatal'!D31+'7.TIK'!D31+'8.Humán'!D31+'9.Óvoda'!D31+'10.TMKK'!D31+'11.Rendelő'!D31</f>
        <v>0</v>
      </c>
      <c r="E31" s="148">
        <f>'6.Polg_Hivatal'!E31+'7.TIK'!E31+'8.Humán'!E31+'9.Óvoda'!E31+'10.TMKK'!E31+'11.Rendelő'!E31</f>
        <v>0</v>
      </c>
      <c r="F31" s="148">
        <f>'6.Polg_Hivatal'!F31+'7.TIK'!F31+'8.Humán'!F31+'9.Óvoda'!F31+'10.TMKK'!F31+'11.Rendelő'!F31</f>
        <v>0</v>
      </c>
      <c r="G31" s="67">
        <f>'6.Polg_Hivatal'!G31+'7.TIK'!G31+'8.Humán'!G31+'9.Óvoda'!G31+'10.TMKK'!G31+'11.Rendelő'!G31</f>
        <v>0</v>
      </c>
      <c r="H31" s="311">
        <f t="shared" si="2"/>
        <v>0</v>
      </c>
      <c r="I31" s="311">
        <f>'6.Polg_Hivatal'!I31+'7.TIK'!I31+'8.Humán'!I31+'9.Óvoda'!I31+'10.TMKK'!I31+'11.Rendelő'!I31</f>
        <v>0</v>
      </c>
      <c r="J31" s="260">
        <f>'6.Polg_Hivatal'!J31+'7.TIK'!J31+'8.Humán'!J31+'9.Óvoda'!J31+'10.TMKK'!J31+'11.Rendelő'!J31</f>
        <v>0</v>
      </c>
      <c r="K31" s="260">
        <f>'6.Polg_Hivatal'!K31+'7.TIK'!K31+'8.Humán'!K31+'9.Óvoda'!K31+'10.TMKK'!K31+'11.Rendelő'!K31</f>
        <v>0</v>
      </c>
      <c r="L31" s="261" t="e">
        <f t="shared" si="1"/>
        <v>#DIV/0!</v>
      </c>
      <c r="M31" s="1166"/>
      <c r="N31" s="1166"/>
      <c r="O31" s="1166"/>
      <c r="P31" s="1166"/>
    </row>
    <row r="32" spans="1:16" s="61" customFormat="1" ht="12.2" customHeight="1" thickBot="1" x14ac:dyDescent="0.25">
      <c r="A32" s="1419" t="s">
        <v>280</v>
      </c>
      <c r="B32" s="123" t="s">
        <v>164</v>
      </c>
      <c r="C32" s="109">
        <f>'6.Polg_Hivatal'!C32+'7.TIK'!C32+'8.Humán'!C32+'9.Óvoda'!C32+'10.TMKK'!C32+'11.Rendelő'!C32</f>
        <v>0</v>
      </c>
      <c r="D32" s="330">
        <f>'6.Polg_Hivatal'!D32+'7.TIK'!D32+'8.Humán'!D32+'9.Óvoda'!D32+'10.TMKK'!D32+'11.Rendelő'!D32</f>
        <v>0</v>
      </c>
      <c r="E32" s="109">
        <f>'6.Polg_Hivatal'!E32+'7.TIK'!E32+'8.Humán'!E32+'9.Óvoda'!E32+'10.TMKK'!E32+'11.Rendelő'!E32</f>
        <v>0</v>
      </c>
      <c r="F32" s="109">
        <f>'6.Polg_Hivatal'!F32+'7.TIK'!F32+'8.Humán'!F32+'9.Óvoda'!F32+'10.TMKK'!F32+'11.Rendelő'!F32</f>
        <v>0</v>
      </c>
      <c r="G32" s="68">
        <f>'6.Polg_Hivatal'!G32+'7.TIK'!G32+'8.Humán'!G32+'9.Óvoda'!G32+'10.TMKK'!G32+'11.Rendelő'!G32</f>
        <v>0</v>
      </c>
      <c r="H32" s="312">
        <f t="shared" si="2"/>
        <v>0</v>
      </c>
      <c r="I32" s="312">
        <f>'6.Polg_Hivatal'!I32+'7.TIK'!I32+'8.Humán'!I32+'9.Óvoda'!I32+'10.TMKK'!I32+'11.Rendelő'!I32</f>
        <v>0</v>
      </c>
      <c r="J32" s="262">
        <f>'6.Polg_Hivatal'!J32+'7.TIK'!J32+'8.Humán'!J32+'9.Óvoda'!J32+'10.TMKK'!J32+'11.Rendelő'!J32</f>
        <v>0</v>
      </c>
      <c r="K32" s="262">
        <f>'6.Polg_Hivatal'!K32+'7.TIK'!K32+'8.Humán'!K32+'9.Óvoda'!K32+'10.TMKK'!K32+'11.Rendelő'!K32</f>
        <v>0</v>
      </c>
      <c r="L32" s="263" t="e">
        <f t="shared" si="1"/>
        <v>#DIV/0!</v>
      </c>
      <c r="M32" s="1166"/>
      <c r="N32" s="1166"/>
      <c r="O32" s="1166"/>
      <c r="P32" s="1166"/>
    </row>
    <row r="33" spans="1:16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K33" si="5">+D34+D35+D36</f>
        <v>0</v>
      </c>
      <c r="E33" s="103">
        <f t="shared" si="5"/>
        <v>0</v>
      </c>
      <c r="F33" s="103">
        <f t="shared" si="5"/>
        <v>0</v>
      </c>
      <c r="G33" s="55">
        <f t="shared" si="5"/>
        <v>0</v>
      </c>
      <c r="H33" s="306">
        <f t="shared" si="2"/>
        <v>0</v>
      </c>
      <c r="I33" s="306">
        <f t="shared" si="5"/>
        <v>0</v>
      </c>
      <c r="J33" s="172">
        <f t="shared" si="5"/>
        <v>0</v>
      </c>
      <c r="K33" s="172">
        <f t="shared" si="5"/>
        <v>0</v>
      </c>
      <c r="L33" s="247" t="e">
        <f t="shared" si="1"/>
        <v>#DIV/0!</v>
      </c>
      <c r="M33" s="1166"/>
      <c r="N33" s="1166"/>
      <c r="O33" s="1166"/>
      <c r="P33" s="1166"/>
    </row>
    <row r="34" spans="1:16" s="61" customFormat="1" ht="12.2" customHeight="1" x14ac:dyDescent="0.2">
      <c r="A34" s="65" t="s">
        <v>88</v>
      </c>
      <c r="B34" s="66" t="s">
        <v>166</v>
      </c>
      <c r="C34" s="156">
        <f>'6.Polg_Hivatal'!C34+'7.TIK'!C34+'8.Humán'!C34+'9.Óvoda'!C34+'10.TMKK'!C34+'11.Rendelő'!C34</f>
        <v>0</v>
      </c>
      <c r="D34" s="329">
        <f>'6.Polg_Hivatal'!D34+'7.TIK'!D34+'8.Humán'!D34+'9.Óvoda'!D34+'10.TMKK'!D34+'11.Rendelő'!D34</f>
        <v>0</v>
      </c>
      <c r="E34" s="156">
        <f>'6.Polg_Hivatal'!E34+'7.TIK'!E34+'8.Humán'!E34+'9.Óvoda'!E34+'10.TMKK'!E34+'11.Rendelő'!E34</f>
        <v>0</v>
      </c>
      <c r="F34" s="156">
        <f>'6.Polg_Hivatal'!F34+'7.TIK'!F34+'8.Humán'!F34+'9.Óvoda'!F34+'10.TMKK'!F34+'11.Rendelő'!F34</f>
        <v>0</v>
      </c>
      <c r="G34" s="40">
        <f>'6.Polg_Hivatal'!G34+'7.TIK'!G34+'8.Humán'!G34+'9.Óvoda'!G34+'10.TMKK'!G34+'11.Rendelő'!G34</f>
        <v>0</v>
      </c>
      <c r="H34" s="310">
        <f t="shared" si="2"/>
        <v>0</v>
      </c>
      <c r="I34" s="310">
        <f>'6.Polg_Hivatal'!I34+'7.TIK'!I34+'8.Humán'!I34+'9.Óvoda'!I34+'10.TMKK'!I34+'11.Rendelő'!I34</f>
        <v>0</v>
      </c>
      <c r="J34" s="258">
        <f>'6.Polg_Hivatal'!J34+'7.TIK'!J34+'8.Humán'!J34+'9.Óvoda'!J34+'10.TMKK'!J34+'11.Rendelő'!J34</f>
        <v>0</v>
      </c>
      <c r="K34" s="258">
        <f>'6.Polg_Hivatal'!K34+'7.TIK'!K34+'8.Humán'!K34+'9.Óvoda'!K34+'10.TMKK'!K34+'11.Rendelő'!K34</f>
        <v>0</v>
      </c>
      <c r="L34" s="259" t="e">
        <f t="shared" si="1"/>
        <v>#DIV/0!</v>
      </c>
      <c r="M34" s="1166"/>
      <c r="N34" s="1166"/>
      <c r="O34" s="1166"/>
      <c r="P34" s="1166"/>
    </row>
    <row r="35" spans="1:16" s="61" customFormat="1" ht="12.2" customHeight="1" x14ac:dyDescent="0.2">
      <c r="A35" s="65" t="s">
        <v>101</v>
      </c>
      <c r="B35" s="467" t="s">
        <v>167</v>
      </c>
      <c r="C35" s="148">
        <f>'6.Polg_Hivatal'!C35+'7.TIK'!C35+'8.Humán'!C35+'9.Óvoda'!C35+'10.TMKK'!C35+'11.Rendelő'!C35</f>
        <v>0</v>
      </c>
      <c r="D35" s="338">
        <f>'6.Polg_Hivatal'!D35+'7.TIK'!D35+'8.Humán'!D35+'9.Óvoda'!D35+'10.TMKK'!D35+'11.Rendelő'!D35</f>
        <v>0</v>
      </c>
      <c r="E35" s="148">
        <f>'6.Polg_Hivatal'!E35+'7.TIK'!E35+'8.Humán'!E35+'9.Óvoda'!E35+'10.TMKK'!E35+'11.Rendelő'!E35</f>
        <v>0</v>
      </c>
      <c r="F35" s="148">
        <f>'6.Polg_Hivatal'!F35+'7.TIK'!F35+'8.Humán'!F35+'9.Óvoda'!F35+'10.TMKK'!F35+'11.Rendelő'!F35</f>
        <v>0</v>
      </c>
      <c r="G35" s="67">
        <f>'6.Polg_Hivatal'!G35+'7.TIK'!G35+'8.Humán'!G35+'9.Óvoda'!G35+'10.TMKK'!G35+'11.Rendelő'!G35</f>
        <v>0</v>
      </c>
      <c r="H35" s="311">
        <f t="shared" si="2"/>
        <v>0</v>
      </c>
      <c r="I35" s="311">
        <f>'6.Polg_Hivatal'!I35+'7.TIK'!I35+'8.Humán'!I35+'9.Óvoda'!I35+'10.TMKK'!I35+'11.Rendelő'!I35</f>
        <v>0</v>
      </c>
      <c r="J35" s="260">
        <f>'6.Polg_Hivatal'!J35+'7.TIK'!J35+'8.Humán'!J35+'9.Óvoda'!J35+'10.TMKK'!J35+'11.Rendelő'!J35</f>
        <v>0</v>
      </c>
      <c r="K35" s="260">
        <f>'6.Polg_Hivatal'!K35+'7.TIK'!K35+'8.Humán'!K35+'9.Óvoda'!K35+'10.TMKK'!K35+'11.Rendelő'!K35</f>
        <v>0</v>
      </c>
      <c r="L35" s="261" t="e">
        <f t="shared" si="1"/>
        <v>#DIV/0!</v>
      </c>
      <c r="M35" s="1166"/>
      <c r="N35" s="1166"/>
      <c r="O35" s="1166"/>
      <c r="P35" s="1166"/>
    </row>
    <row r="36" spans="1:16" s="61" customFormat="1" ht="12.2" customHeight="1" thickBot="1" x14ac:dyDescent="0.25">
      <c r="A36" s="1419" t="s">
        <v>102</v>
      </c>
      <c r="B36" s="69" t="s">
        <v>168</v>
      </c>
      <c r="C36" s="109">
        <f>'6.Polg_Hivatal'!C36+'7.TIK'!C36+'8.Humán'!C36+'9.Óvoda'!C36+'10.TMKK'!C36+'11.Rendelő'!C36</f>
        <v>0</v>
      </c>
      <c r="D36" s="330">
        <f>'6.Polg_Hivatal'!D36+'7.TIK'!D36+'8.Humán'!D36+'9.Óvoda'!D36+'10.TMKK'!D36+'11.Rendelő'!D36</f>
        <v>0</v>
      </c>
      <c r="E36" s="109">
        <f>'6.Polg_Hivatal'!E36+'7.TIK'!E36+'8.Humán'!E36+'9.Óvoda'!E36+'10.TMKK'!E36+'11.Rendelő'!E36</f>
        <v>0</v>
      </c>
      <c r="F36" s="109">
        <f>'6.Polg_Hivatal'!F36+'7.TIK'!F36+'8.Humán'!F36+'9.Óvoda'!F36+'10.TMKK'!F36+'11.Rendelő'!F36</f>
        <v>0</v>
      </c>
      <c r="G36" s="68">
        <f>'6.Polg_Hivatal'!G36+'7.TIK'!G36+'8.Humán'!G36+'9.Óvoda'!G36+'10.TMKK'!G36+'11.Rendelő'!G36</f>
        <v>0</v>
      </c>
      <c r="H36" s="312">
        <f t="shared" si="2"/>
        <v>0</v>
      </c>
      <c r="I36" s="312">
        <f>'6.Polg_Hivatal'!I36+'7.TIK'!I36+'8.Humán'!I36+'9.Óvoda'!I36+'10.TMKK'!I36+'11.Rendelő'!I36</f>
        <v>0</v>
      </c>
      <c r="J36" s="262">
        <f>'6.Polg_Hivatal'!J36+'7.TIK'!J36+'8.Humán'!J36+'9.Óvoda'!J36+'10.TMKK'!J36+'11.Rendelő'!J36</f>
        <v>0</v>
      </c>
      <c r="K36" s="262">
        <f>'6.Polg_Hivatal'!K36+'7.TIK'!K36+'8.Humán'!K36+'9.Óvoda'!K36+'10.TMKK'!K36+'11.Rendelő'!K36</f>
        <v>0</v>
      </c>
      <c r="L36" s="263" t="e">
        <f t="shared" si="1"/>
        <v>#DIV/0!</v>
      </c>
      <c r="M36" s="1166"/>
      <c r="N36" s="1166"/>
      <c r="O36" s="1166"/>
      <c r="P36" s="1166"/>
    </row>
    <row r="37" spans="1:16" s="30" customFormat="1" ht="12.2" customHeight="1" thickBot="1" x14ac:dyDescent="0.25">
      <c r="A37" s="62" t="s">
        <v>17</v>
      </c>
      <c r="B37" s="63" t="s">
        <v>169</v>
      </c>
      <c r="C37" s="166">
        <f>'6.Polg_Hivatal'!C37+'7.TIK'!C37+'8.Humán'!C37+'9.Óvoda'!C37+'10.TMKK'!C37+'11.Rendelő'!C37</f>
        <v>0</v>
      </c>
      <c r="D37" s="165">
        <f>'6.Polg_Hivatal'!D37+'7.TIK'!D37+'8.Humán'!D37+'9.Óvoda'!D37+'10.TMKK'!D37+'11.Rendelő'!D37</f>
        <v>0</v>
      </c>
      <c r="E37" s="166">
        <f>'6.Polg_Hivatal'!E37+'7.TIK'!E37+'8.Humán'!E37+'9.Óvoda'!E37+'10.TMKK'!E37+'11.Rendelő'!E37</f>
        <v>0</v>
      </c>
      <c r="F37" s="166">
        <f>'6.Polg_Hivatal'!F37+'7.TIK'!F37+'8.Humán'!F37+'9.Óvoda'!F37+'10.TMKK'!F37+'11.Rendelő'!F37</f>
        <v>0</v>
      </c>
      <c r="G37" s="64">
        <f>'6.Polg_Hivatal'!G37+'7.TIK'!G37+'8.Humán'!G37+'9.Óvoda'!G37+'10.TMKK'!G37+'11.Rendelő'!G37</f>
        <v>0</v>
      </c>
      <c r="H37" s="304">
        <f t="shared" si="2"/>
        <v>0</v>
      </c>
      <c r="I37" s="304">
        <f>'6.Polg_Hivatal'!I37+'7.TIK'!I37+'8.Humán'!I37+'9.Óvoda'!I37+'10.TMKK'!I37+'11.Rendelő'!I37</f>
        <v>0</v>
      </c>
      <c r="J37" s="256">
        <f>'6.Polg_Hivatal'!J37+'7.TIK'!J37+'8.Humán'!J37+'9.Óvoda'!J37+'10.TMKK'!J37+'11.Rendelő'!J37</f>
        <v>0</v>
      </c>
      <c r="K37" s="256">
        <f>'6.Polg_Hivatal'!K37+'7.TIK'!K37+'8.Humán'!K37+'9.Óvoda'!K37+'10.TMKK'!K37+'11.Rendelő'!K37</f>
        <v>0</v>
      </c>
      <c r="L37" s="257" t="e">
        <f t="shared" si="1"/>
        <v>#DIV/0!</v>
      </c>
      <c r="M37" s="1165"/>
      <c r="N37" s="1165"/>
      <c r="O37" s="1165"/>
      <c r="P37" s="1165"/>
    </row>
    <row r="38" spans="1:16" s="30" customFormat="1" ht="12.2" customHeight="1" thickBot="1" x14ac:dyDescent="0.25">
      <c r="A38" s="1420" t="s">
        <v>103</v>
      </c>
      <c r="B38" s="468" t="s">
        <v>164</v>
      </c>
      <c r="C38" s="1414">
        <f>'6.Polg_Hivatal'!C38+'7.TIK'!C38+'8.Humán'!C38+'9.Óvoda'!C38+'10.TMKK'!C38+'11.Rendelő'!C38</f>
        <v>0</v>
      </c>
      <c r="D38" s="165"/>
      <c r="E38" s="166"/>
      <c r="F38" s="166"/>
      <c r="G38" s="64"/>
      <c r="H38" s="304">
        <f t="shared" si="2"/>
        <v>0</v>
      </c>
      <c r="I38" s="304"/>
      <c r="J38" s="256"/>
      <c r="K38" s="256"/>
      <c r="L38" s="257" t="e">
        <f t="shared" si="1"/>
        <v>#DIV/0!</v>
      </c>
      <c r="M38" s="1165"/>
      <c r="N38" s="1165"/>
      <c r="O38" s="1165"/>
      <c r="P38" s="1165"/>
    </row>
    <row r="39" spans="1:16" s="30" customFormat="1" ht="12.2" customHeight="1" thickBot="1" x14ac:dyDescent="0.25">
      <c r="A39" s="62" t="s">
        <v>18</v>
      </c>
      <c r="B39" s="63" t="s">
        <v>378</v>
      </c>
      <c r="C39" s="166">
        <f>'6.Polg_Hivatal'!C39+'7.TIK'!C39+'8.Humán'!C39+'9.Óvoda'!C39+'10.TMKK'!C39+'11.Rendelő'!C39</f>
        <v>0</v>
      </c>
      <c r="D39" s="165">
        <f>'6.Polg_Hivatal'!D39+'7.TIK'!D39+'8.Humán'!D39+'9.Óvoda'!D39+'10.TMKK'!D39+'11.Rendelő'!D39</f>
        <v>0</v>
      </c>
      <c r="E39" s="166">
        <f>'6.Polg_Hivatal'!E39+'7.TIK'!E39+'8.Humán'!E39+'9.Óvoda'!E39+'10.TMKK'!E39+'11.Rendelő'!E39</f>
        <v>0</v>
      </c>
      <c r="F39" s="166">
        <f>'6.Polg_Hivatal'!F39+'7.TIK'!F39+'8.Humán'!F39+'9.Óvoda'!F39+'10.TMKK'!F39+'11.Rendelő'!F39</f>
        <v>0</v>
      </c>
      <c r="G39" s="64">
        <f>'6.Polg_Hivatal'!G39+'7.TIK'!G39+'8.Humán'!G39+'9.Óvoda'!G39+'10.TMKK'!G39+'11.Rendelő'!G39</f>
        <v>0</v>
      </c>
      <c r="H39" s="304">
        <f t="shared" si="2"/>
        <v>0</v>
      </c>
      <c r="I39" s="304">
        <f>'6.Polg_Hivatal'!I39+'7.TIK'!I39+'8.Humán'!I39+'9.Óvoda'!I39+'10.TMKK'!I39+'11.Rendelő'!I39</f>
        <v>0</v>
      </c>
      <c r="J39" s="256">
        <f>'6.Polg_Hivatal'!J39+'7.TIK'!J39+'8.Humán'!J39+'9.Óvoda'!J39+'10.TMKK'!J39+'11.Rendelő'!J39</f>
        <v>0</v>
      </c>
      <c r="K39" s="256">
        <f>'6.Polg_Hivatal'!K39+'7.TIK'!K39+'8.Humán'!K39+'9.Óvoda'!K39+'10.TMKK'!K39+'11.Rendelő'!K39</f>
        <v>0</v>
      </c>
      <c r="L39" s="257" t="e">
        <f t="shared" si="1"/>
        <v>#DIV/0!</v>
      </c>
      <c r="M39" s="1165"/>
      <c r="N39" s="1165"/>
      <c r="O39" s="1165"/>
      <c r="P39" s="1165"/>
    </row>
    <row r="40" spans="1:16" s="30" customFormat="1" ht="12.2" customHeight="1" x14ac:dyDescent="0.2">
      <c r="A40" s="11" t="s">
        <v>106</v>
      </c>
      <c r="B40" s="115" t="s">
        <v>211</v>
      </c>
      <c r="C40" s="167">
        <f>'6.Polg_Hivatal'!C40</f>
        <v>0</v>
      </c>
      <c r="D40" s="339">
        <f>'6.Polg_Hivatal'!D40</f>
        <v>0</v>
      </c>
      <c r="E40" s="167">
        <f>'6.Polg_Hivatal'!E40</f>
        <v>0</v>
      </c>
      <c r="F40" s="167">
        <f>'6.Polg_Hivatal'!F40</f>
        <v>0</v>
      </c>
      <c r="G40" s="116">
        <f>'6.Polg_Hivatal'!G40</f>
        <v>0</v>
      </c>
      <c r="H40" s="313">
        <f t="shared" si="2"/>
        <v>0</v>
      </c>
      <c r="I40" s="313">
        <f>'6.Polg_Hivatal'!I40</f>
        <v>0</v>
      </c>
      <c r="J40" s="264">
        <f>'6.Polg_Hivatal'!J40</f>
        <v>0</v>
      </c>
      <c r="K40" s="264">
        <f>'6.Polg_Hivatal'!K40</f>
        <v>0</v>
      </c>
      <c r="L40" s="265" t="e">
        <f t="shared" si="1"/>
        <v>#DIV/0!</v>
      </c>
      <c r="M40" s="1165"/>
      <c r="N40" s="1165"/>
      <c r="O40" s="1165"/>
      <c r="P40" s="1165"/>
    </row>
    <row r="41" spans="1:16" s="30" customFormat="1" ht="12.2" customHeight="1" x14ac:dyDescent="0.2">
      <c r="A41" s="1355" t="s">
        <v>107</v>
      </c>
      <c r="B41" s="478" t="s">
        <v>212</v>
      </c>
      <c r="C41" s="1415">
        <f>'6.Polg_Hivatal'!C41+'7.TIK'!C39+'8.Humán'!C39+'9.Óvoda'!C39+'10.TMKK'!C39+'11.Rendelő'!C39</f>
        <v>0</v>
      </c>
      <c r="D41" s="474">
        <f>'6.Polg_Hivatal'!D41+'7.TIK'!D39+'8.Humán'!D39+'9.Óvoda'!D39+'10.TMKK'!D39+'11.Rendelő'!D39</f>
        <v>0</v>
      </c>
      <c r="E41" s="469">
        <f>'6.Polg_Hivatal'!E41+'7.TIK'!E39+'8.Humán'!E39+'9.Óvoda'!E39+'10.TMKK'!E39+'11.Rendelő'!E39</f>
        <v>0</v>
      </c>
      <c r="F41" s="469">
        <f>'6.Polg_Hivatal'!F41+'7.TIK'!F39+'8.Humán'!F39+'9.Óvoda'!F39+'10.TMKK'!F39+'11.Rendelő'!F39</f>
        <v>0</v>
      </c>
      <c r="G41" s="470">
        <f>'6.Polg_Hivatal'!G41+'7.TIK'!G39+'8.Humán'!G39+'9.Óvoda'!G39+'10.TMKK'!G39+'11.Rendelő'!G39</f>
        <v>0</v>
      </c>
      <c r="H41" s="678">
        <f t="shared" si="2"/>
        <v>0</v>
      </c>
      <c r="I41" s="678">
        <f>'6.Polg_Hivatal'!I41+'7.TIK'!I39+'8.Humán'!I39+'9.Óvoda'!I39+'10.TMKK'!I39+'11.Rendelő'!I39</f>
        <v>0</v>
      </c>
      <c r="J41" s="266">
        <f>'6.Polg_Hivatal'!J41+'7.TIK'!J39+'8.Humán'!J39+'9.Óvoda'!J39+'10.TMKK'!J39+'11.Rendelő'!J39</f>
        <v>0</v>
      </c>
      <c r="K41" s="266">
        <f>'6.Polg_Hivatal'!K41+'7.TIK'!K39+'8.Humán'!K39+'9.Óvoda'!K39+'10.TMKK'!K39+'11.Rendelő'!K39</f>
        <v>0</v>
      </c>
      <c r="L41" s="267" t="e">
        <f t="shared" si="1"/>
        <v>#DIV/0!</v>
      </c>
      <c r="M41" s="1165"/>
      <c r="N41" s="1165"/>
      <c r="O41" s="1165"/>
      <c r="P41" s="1165"/>
    </row>
    <row r="42" spans="1:16" s="30" customFormat="1" ht="12.2" customHeight="1" thickBot="1" x14ac:dyDescent="0.25">
      <c r="A42" s="1355" t="s">
        <v>322</v>
      </c>
      <c r="B42" s="124" t="s">
        <v>164</v>
      </c>
      <c r="C42" s="109">
        <f>'6.Polg_Hivatal'!C42+'7.TIK'!C42+'8.Humán'!C42+'9.Óvoda'!C42+'10.TMKK'!C42+'11.Rendelő'!C42</f>
        <v>0</v>
      </c>
      <c r="D42" s="168">
        <f>'6.Polg_Hivatal'!D42+'7.TIK'!D42+'8.Humán'!D42+'9.Óvoda'!D42+'10.TMKK'!D42+'11.Rendelő'!D42</f>
        <v>0</v>
      </c>
      <c r="E42" s="169">
        <f>'6.Polg_Hivatal'!E42+'7.TIK'!E42+'8.Humán'!E42+'9.Óvoda'!E42+'10.TMKK'!E42+'11.Rendelő'!E42</f>
        <v>0</v>
      </c>
      <c r="F42" s="169">
        <f>'6.Polg_Hivatal'!F42+'7.TIK'!F42+'8.Humán'!F42+'9.Óvoda'!F42+'10.TMKK'!F42+'11.Rendelő'!F42</f>
        <v>0</v>
      </c>
      <c r="G42" s="128">
        <f>'6.Polg_Hivatal'!G42+'7.TIK'!G42+'8.Humán'!G42+'9.Óvoda'!G42+'10.TMKK'!G42+'11.Rendelő'!G42</f>
        <v>0</v>
      </c>
      <c r="H42" s="305">
        <f t="shared" si="2"/>
        <v>0</v>
      </c>
      <c r="I42" s="305">
        <f>'6.Polg_Hivatal'!I42+'7.TIK'!I42+'8.Humán'!I42+'9.Óvoda'!I42+'10.TMKK'!I42+'11.Rendelő'!I42</f>
        <v>0</v>
      </c>
      <c r="J42" s="268">
        <f>'6.Polg_Hivatal'!J42+'7.TIK'!J42+'8.Humán'!J42+'9.Óvoda'!J42+'10.TMKK'!J42+'11.Rendelő'!J42</f>
        <v>0</v>
      </c>
      <c r="K42" s="268">
        <f>'6.Polg_Hivatal'!K42+'7.TIK'!K42+'8.Humán'!K42+'9.Óvoda'!K42+'10.TMKK'!K42+'11.Rendelő'!K42</f>
        <v>0</v>
      </c>
      <c r="L42" s="269" t="e">
        <f t="shared" si="1"/>
        <v>#DIV/0!</v>
      </c>
      <c r="M42" s="1165"/>
      <c r="N42" s="1165"/>
      <c r="O42" s="1165"/>
      <c r="P42" s="1165"/>
    </row>
    <row r="43" spans="1:16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1596516097</v>
      </c>
      <c r="D43" s="163">
        <f t="shared" ref="D43:K43" si="6">+D11+D23+D28+D29+D33+D37+D39</f>
        <v>1607963992</v>
      </c>
      <c r="E43" s="103">
        <f t="shared" si="6"/>
        <v>0</v>
      </c>
      <c r="F43" s="103">
        <f t="shared" si="6"/>
        <v>0</v>
      </c>
      <c r="G43" s="55">
        <f t="shared" si="6"/>
        <v>0</v>
      </c>
      <c r="H43" s="306">
        <f t="shared" si="2"/>
        <v>11447895</v>
      </c>
      <c r="I43" s="306">
        <f t="shared" si="6"/>
        <v>0</v>
      </c>
      <c r="J43" s="172">
        <f t="shared" si="6"/>
        <v>0</v>
      </c>
      <c r="K43" s="172">
        <f t="shared" si="6"/>
        <v>0</v>
      </c>
      <c r="L43" s="247">
        <f t="shared" si="1"/>
        <v>0</v>
      </c>
      <c r="M43" s="1165"/>
      <c r="N43" s="1165"/>
      <c r="O43" s="1165"/>
      <c r="P43" s="1165"/>
    </row>
    <row r="44" spans="1:16" s="30" customFormat="1" ht="12.2" customHeight="1" thickBot="1" x14ac:dyDescent="0.25">
      <c r="A44" s="70" t="s">
        <v>20</v>
      </c>
      <c r="B44" s="63" t="s">
        <v>179</v>
      </c>
      <c r="C44" s="103">
        <f>SUM(C45:C48)</f>
        <v>3695953576</v>
      </c>
      <c r="D44" s="163">
        <f t="shared" ref="D44:K44" si="7">SUM(D45:D48)</f>
        <v>3900473867</v>
      </c>
      <c r="E44" s="103" t="e">
        <f t="shared" si="7"/>
        <v>#REF!</v>
      </c>
      <c r="F44" s="103">
        <f t="shared" si="7"/>
        <v>0</v>
      </c>
      <c r="G44" s="55">
        <f t="shared" si="7"/>
        <v>0</v>
      </c>
      <c r="H44" s="306">
        <f t="shared" si="2"/>
        <v>204520291</v>
      </c>
      <c r="I44" s="306">
        <f t="shared" si="7"/>
        <v>0</v>
      </c>
      <c r="J44" s="172">
        <f t="shared" si="7"/>
        <v>0</v>
      </c>
      <c r="K44" s="172">
        <f t="shared" si="7"/>
        <v>0</v>
      </c>
      <c r="L44" s="247">
        <f t="shared" si="1"/>
        <v>0</v>
      </c>
      <c r="M44" s="1165"/>
      <c r="N44" s="1165"/>
      <c r="O44" s="1165"/>
      <c r="P44" s="1165"/>
    </row>
    <row r="45" spans="1:16" s="30" customFormat="1" ht="12.2" customHeight="1" x14ac:dyDescent="0.2">
      <c r="A45" s="65" t="s">
        <v>170</v>
      </c>
      <c r="B45" s="66" t="s">
        <v>130</v>
      </c>
      <c r="C45" s="156">
        <f>'6.Polg_Hivatal'!C45+'7.TIK'!C45+'8.Humán'!C45+'9.Óvoda'!C45+'10.TMKK'!C45+'11.Rendelő'!C45</f>
        <v>0</v>
      </c>
      <c r="D45" s="329">
        <f>'6.Polg_Hivatal'!D45+'7.TIK'!D45+'8.Humán'!D45+'9.Óvoda'!D45+'10.TMKK'!D45+'11.Rendelő'!D45</f>
        <v>149545790</v>
      </c>
      <c r="E45" s="156">
        <f>'6.Polg_Hivatal'!E45+'7.TIK'!E45+'8.Humán'!E45+'9.Óvoda'!E45+'10.TMKK'!E45+'11.Rendelő'!E45</f>
        <v>0</v>
      </c>
      <c r="F45" s="156">
        <f>'6.Polg_Hivatal'!F45+'7.TIK'!F45+'8.Humán'!F45+'9.Óvoda'!F45+'10.TMKK'!F45+'11.Rendelő'!F45</f>
        <v>0</v>
      </c>
      <c r="G45" s="40">
        <f>'6.Polg_Hivatal'!G45+'7.TIK'!G45+'8.Humán'!G45+'9.Óvoda'!G45+'10.TMKK'!G45+'11.Rendelő'!G45</f>
        <v>0</v>
      </c>
      <c r="H45" s="310">
        <f t="shared" si="2"/>
        <v>149545790</v>
      </c>
      <c r="I45" s="310">
        <f>'6.Polg_Hivatal'!I45+'7.TIK'!I45+'8.Humán'!I45+'9.Óvoda'!I45+'10.TMKK'!I45+'11.Rendelő'!I45</f>
        <v>0</v>
      </c>
      <c r="J45" s="258">
        <f>'6.Polg_Hivatal'!J45+'7.TIK'!J45+'8.Humán'!J45+'9.Óvoda'!J45+'10.TMKK'!J45+'11.Rendelő'!J45</f>
        <v>0</v>
      </c>
      <c r="K45" s="258">
        <f>'6.Polg_Hivatal'!K45+'7.TIK'!K45+'8.Humán'!K45+'9.Óvoda'!K45+'10.TMKK'!K45+'11.Rendelő'!K45</f>
        <v>0</v>
      </c>
      <c r="L45" s="259">
        <f t="shared" si="1"/>
        <v>0</v>
      </c>
      <c r="M45" s="1165"/>
      <c r="N45" s="1165"/>
      <c r="O45" s="1165"/>
      <c r="P45" s="1165"/>
    </row>
    <row r="46" spans="1:16" s="30" customFormat="1" ht="12.2" customHeight="1" x14ac:dyDescent="0.2">
      <c r="A46" s="78" t="s">
        <v>171</v>
      </c>
      <c r="B46" s="66" t="s">
        <v>185</v>
      </c>
      <c r="C46" s="148">
        <f>'6.Polg_Hivatal'!C46+'7.TIK'!C46+'8.Humán'!C46+'9.Óvoda'!C46+'10.TMKK'!C46+'11.Rendelő'!C46</f>
        <v>0</v>
      </c>
      <c r="D46" s="338">
        <f>'6.Polg_Hivatal'!D46+'7.TIK'!D46+'8.Humán'!D46+'9.Óvoda'!D46+'10.TMKK'!D46+'11.Rendelő'!D46</f>
        <v>10100000</v>
      </c>
      <c r="E46" s="148">
        <f>'6.Polg_Hivatal'!E46+'7.TIK'!E46+'8.Humán'!E46+'9.Óvoda'!E46+'10.TMKK'!E46+'11.Rendelő'!E46</f>
        <v>0</v>
      </c>
      <c r="F46" s="148">
        <f>'6.Polg_Hivatal'!F46+'7.TIK'!F46+'8.Humán'!F46+'9.Óvoda'!F46+'10.TMKK'!F46+'11.Rendelő'!F46</f>
        <v>0</v>
      </c>
      <c r="G46" s="67">
        <f>'6.Polg_Hivatal'!G46+'7.TIK'!G46+'8.Humán'!G46+'9.Óvoda'!G46+'10.TMKK'!G46+'11.Rendelő'!G46</f>
        <v>0</v>
      </c>
      <c r="H46" s="311">
        <f t="shared" si="2"/>
        <v>10100000</v>
      </c>
      <c r="I46" s="311">
        <f>'6.Polg_Hivatal'!I46+'7.TIK'!I46+'8.Humán'!I46+'9.Óvoda'!I46+'10.TMKK'!I46+'11.Rendelő'!I46</f>
        <v>0</v>
      </c>
      <c r="J46" s="260">
        <f>'6.Polg_Hivatal'!J46+'7.TIK'!J46+'8.Humán'!J46+'9.Óvoda'!J46+'10.TMKK'!J46+'11.Rendelő'!J46</f>
        <v>0</v>
      </c>
      <c r="K46" s="260">
        <f>'6.Polg_Hivatal'!K46+'7.TIK'!K46+'8.Humán'!K46+'9.Óvoda'!K46+'10.TMKK'!K46+'11.Rendelő'!K46</f>
        <v>0</v>
      </c>
      <c r="L46" s="261">
        <f t="shared" si="1"/>
        <v>0</v>
      </c>
      <c r="M46" s="1165"/>
      <c r="N46" s="1165"/>
      <c r="O46" s="1165"/>
      <c r="P46" s="1165"/>
    </row>
    <row r="47" spans="1:16" s="30" customFormat="1" ht="12.2" customHeight="1" x14ac:dyDescent="0.2">
      <c r="A47" s="1419" t="s">
        <v>172</v>
      </c>
      <c r="B47" s="467" t="s">
        <v>176</v>
      </c>
      <c r="C47" s="471">
        <f>'6.Polg_Hivatal'!C47+'7.TIK'!C47+'8.Humán'!C47+'9.Óvoda'!C47+'10.TMKK'!C47+'11.Rendelő'!C47</f>
        <v>3646703576</v>
      </c>
      <c r="D47" s="454">
        <f>'6.Polg_Hivatal'!D47+'7.TIK'!D47+'8.Humán'!D47+'9.Óvoda'!D47+'10.TMKK'!D47+'11.Rendelő'!D47</f>
        <v>3643196777</v>
      </c>
      <c r="E47" s="454" t="e">
        <f>'6.Polg_Hivatal'!E47+'7.TIK'!E47+'8.Humán'!E47+'9.Óvoda'!E47+'10.TMKK'!E47+'11.Rendelő'!E47</f>
        <v>#REF!</v>
      </c>
      <c r="F47" s="454">
        <f>'6.Polg_Hivatal'!F47+'7.TIK'!F47+'8.Humán'!F47+'9.Óvoda'!F47+'10.TMKK'!F47+'11.Rendelő'!F47</f>
        <v>0</v>
      </c>
      <c r="G47" s="679">
        <f>'6.Polg_Hivatal'!G47+'7.TIK'!G47+'8.Humán'!G47+'9.Óvoda'!G47+'10.TMKK'!G47+'11.Rendelő'!G47</f>
        <v>0</v>
      </c>
      <c r="H47" s="679">
        <f t="shared" si="2"/>
        <v>-3506799</v>
      </c>
      <c r="I47" s="679">
        <f>'6.Polg_Hivatal'!I47+'7.TIK'!I47+'8.Humán'!I47+'9.Óvoda'!I47+'10.TMKK'!I47+'11.Rendelő'!I47</f>
        <v>0</v>
      </c>
      <c r="J47" s="270">
        <f>'6.Polg_Hivatal'!J47+'7.TIK'!J47+'8.Humán'!J47+'9.Óvoda'!J47+'10.TMKK'!J47+'11.Rendelő'!J47</f>
        <v>0</v>
      </c>
      <c r="K47" s="270">
        <f>'6.Polg_Hivatal'!K47+'7.TIK'!K47+'8.Humán'!K47+'9.Óvoda'!K47+'10.TMKK'!K47+'11.Rendelő'!K47</f>
        <v>0</v>
      </c>
      <c r="L47" s="271">
        <f t="shared" si="1"/>
        <v>0</v>
      </c>
      <c r="M47" s="1165"/>
      <c r="N47" s="1165"/>
      <c r="O47" s="1165"/>
      <c r="P47" s="1165"/>
    </row>
    <row r="48" spans="1:16" s="61" customFormat="1" ht="12.2" customHeight="1" thickBot="1" x14ac:dyDescent="0.25">
      <c r="A48" s="65" t="s">
        <v>177</v>
      </c>
      <c r="B48" s="69" t="s">
        <v>178</v>
      </c>
      <c r="C48" s="1416">
        <f>'6.Polg_Hivatal'!C48+'7.TIK'!C48+'8.Humán'!C48+'9.Óvoda'!C48+'10.TMKK'!C48+'11.Rendelő'!C48</f>
        <v>49250000</v>
      </c>
      <c r="D48" s="340">
        <f>'6.Polg_Hivatal'!D48+'7.TIK'!D48+'8.Humán'!D48+'9.Óvoda'!D48+'10.TMKK'!D48+'11.Rendelő'!D48</f>
        <v>97631300</v>
      </c>
      <c r="E48" s="340">
        <f>'6.Polg_Hivatal'!E48+'7.TIK'!E48+'8.Humán'!E48+'9.Óvoda'!E48+'10.TMKK'!E48+'11.Rendelő'!E48</f>
        <v>0</v>
      </c>
      <c r="F48" s="340">
        <f>'6.Polg_Hivatal'!F48+'7.TIK'!F48+'8.Humán'!F48+'9.Óvoda'!F48+'10.TMKK'!F48+'11.Rendelő'!F48</f>
        <v>0</v>
      </c>
      <c r="G48" s="314">
        <f>'6.Polg_Hivatal'!G48+'7.TIK'!G48+'8.Humán'!G48+'9.Óvoda'!G48+'10.TMKK'!G48+'11.Rendelő'!G48</f>
        <v>0</v>
      </c>
      <c r="H48" s="314">
        <f t="shared" si="2"/>
        <v>48381300</v>
      </c>
      <c r="I48" s="314">
        <f>'6.Polg_Hivatal'!I48+'7.TIK'!I48+'8.Humán'!I48+'9.Óvoda'!I48+'10.TMKK'!I48+'11.Rendelő'!I48</f>
        <v>0</v>
      </c>
      <c r="J48" s="272">
        <f>'6.Polg_Hivatal'!J48+'7.TIK'!J48+'8.Humán'!J48+'9.Óvoda'!J48+'10.TMKK'!J48+'11.Rendelő'!J48</f>
        <v>0</v>
      </c>
      <c r="K48" s="272">
        <f>'6.Polg_Hivatal'!K48+'7.TIK'!K48+'8.Humán'!K48+'9.Óvoda'!K48+'10.TMKK'!K48+'11.Rendelő'!K48</f>
        <v>0</v>
      </c>
      <c r="L48" s="273">
        <f t="shared" si="1"/>
        <v>0</v>
      </c>
      <c r="M48" s="1166"/>
      <c r="N48" s="1166"/>
      <c r="O48" s="1166"/>
      <c r="P48" s="1166"/>
    </row>
    <row r="49" spans="1:16" s="61" customFormat="1" ht="15" customHeight="1" thickBot="1" x14ac:dyDescent="0.25">
      <c r="A49" s="70" t="s">
        <v>21</v>
      </c>
      <c r="B49" s="664" t="s">
        <v>173</v>
      </c>
      <c r="C49" s="171">
        <f>+C43+C44</f>
        <v>5292469673</v>
      </c>
      <c r="D49" s="170">
        <f t="shared" ref="D49:K49" si="8">+D43+D44</f>
        <v>5508437859</v>
      </c>
      <c r="E49" s="171" t="e">
        <f t="shared" si="8"/>
        <v>#REF!</v>
      </c>
      <c r="F49" s="171">
        <f t="shared" si="8"/>
        <v>0</v>
      </c>
      <c r="G49" s="75">
        <f t="shared" si="8"/>
        <v>0</v>
      </c>
      <c r="H49" s="307">
        <f t="shared" si="2"/>
        <v>215968186</v>
      </c>
      <c r="I49" s="307">
        <f t="shared" si="8"/>
        <v>0</v>
      </c>
      <c r="J49" s="274">
        <f t="shared" si="8"/>
        <v>0</v>
      </c>
      <c r="K49" s="274">
        <f t="shared" si="8"/>
        <v>0</v>
      </c>
      <c r="L49" s="275">
        <f t="shared" si="1"/>
        <v>0</v>
      </c>
      <c r="M49" s="1166"/>
      <c r="N49" s="1166"/>
      <c r="O49" s="1166"/>
      <c r="P49" s="1166"/>
    </row>
    <row r="50" spans="1:16" s="61" customFormat="1" ht="14.45" customHeight="1" x14ac:dyDescent="0.2">
      <c r="A50" s="71"/>
      <c r="B50" s="72"/>
      <c r="C50" s="73"/>
      <c r="D50" s="161"/>
      <c r="E50" s="161"/>
      <c r="F50" s="161"/>
      <c r="G50" s="161"/>
      <c r="H50" s="161"/>
      <c r="I50" s="161"/>
      <c r="J50" s="161"/>
      <c r="K50" s="161"/>
      <c r="L50" s="175"/>
      <c r="M50" s="1166"/>
      <c r="N50" s="1166"/>
      <c r="O50" s="1166"/>
      <c r="P50" s="1166"/>
    </row>
    <row r="51" spans="1:16" ht="14.45" customHeight="1" x14ac:dyDescent="0.2">
      <c r="A51" s="1930" t="s">
        <v>34</v>
      </c>
      <c r="B51" s="1930"/>
      <c r="C51" s="1930"/>
      <c r="D51" s="1930"/>
      <c r="E51" s="1930"/>
      <c r="F51" s="1930"/>
      <c r="G51" s="1930"/>
      <c r="H51" s="1930"/>
      <c r="I51" s="73"/>
      <c r="J51" s="73"/>
      <c r="K51" s="73"/>
      <c r="L51" s="176"/>
    </row>
    <row r="52" spans="1:16" ht="14.45" customHeight="1" thickBot="1" x14ac:dyDescent="0.3">
      <c r="A52" s="1931" t="s">
        <v>360</v>
      </c>
      <c r="B52" s="1931"/>
      <c r="C52" s="1931"/>
      <c r="D52" s="1931"/>
      <c r="E52" s="1931"/>
      <c r="F52" s="1931"/>
      <c r="G52" s="1931"/>
      <c r="H52" s="1931"/>
      <c r="I52" s="1338"/>
      <c r="J52" s="1338"/>
      <c r="K52" s="1338"/>
      <c r="L52" s="177"/>
    </row>
    <row r="53" spans="1:16" s="53" customFormat="1" ht="66.75" customHeight="1" thickBot="1" x14ac:dyDescent="0.25">
      <c r="A53" s="1810" t="s">
        <v>141</v>
      </c>
      <c r="B53" s="49" t="s">
        <v>36</v>
      </c>
      <c r="C53" s="20" t="str">
        <f>'1. mell.bevétel_össz'!C9</f>
        <v>2024. évi eredeti előirányzat a
25/2023. (XII.14.) rendelet szerint</v>
      </c>
      <c r="D53" s="333" t="str">
        <f>'1. mell.bevétel_össz'!D9</f>
        <v>Módosított előirányzat a …./2024.  (VI…..)  rendelet szerint</v>
      </c>
      <c r="E53" s="49" t="str">
        <f>'1. mell.bevétel_össz'!E9</f>
        <v>Módosított előirányzat a …./2024. (IX…..)  rendelet szerint</v>
      </c>
      <c r="F53" s="49" t="str">
        <f>'1. mell.bevétel_össz'!F9</f>
        <v>Módosított előirányzat a .../2024. (XII…...)  rendelet szerint</v>
      </c>
      <c r="G53" s="49" t="str">
        <f>'1. mell.bevétel_össz'!G9</f>
        <v>Módosított előirányzat a …../2024. (II…..)  rendelet szerint</v>
      </c>
      <c r="H53" s="162" t="str">
        <f>'1. mell.bevétel_össz'!H9</f>
        <v>Változás a 25/2023. (XII.14.) rendelethez képest</v>
      </c>
      <c r="I53" s="319" t="str">
        <f>'1. mell.bevétel_össz'!I9</f>
        <v>2024. évi teljesítés              2024.06.30-ig</v>
      </c>
      <c r="J53" s="240" t="str">
        <f>'1. mell.bevétel_össz'!J9</f>
        <v>2024. évi teljesítés              2024.09.30-ig</v>
      </c>
      <c r="K53" s="240" t="str">
        <f>'1. mell.bevétel_össz'!K9</f>
        <v>2024. évi teljesítés              2024.12.31-ig</v>
      </c>
      <c r="L53" s="241" t="str">
        <f>'1. mell.bevétel_össz'!L9</f>
        <v>Teljesítés %-a</v>
      </c>
      <c r="M53" s="1164"/>
      <c r="N53" s="1164"/>
      <c r="O53" s="1164"/>
      <c r="P53" s="1164"/>
    </row>
    <row r="54" spans="1:16" s="38" customFormat="1" ht="12.2" customHeight="1" thickBot="1" x14ac:dyDescent="0.25">
      <c r="A54" s="342" t="s">
        <v>12</v>
      </c>
      <c r="B54" s="63" t="s">
        <v>537</v>
      </c>
      <c r="C54" s="103">
        <f>SUM(C55:C60)-C56</f>
        <v>5243219673</v>
      </c>
      <c r="D54" s="163">
        <f t="shared" ref="D54:K54" si="9">SUM(D55:D60)-D56</f>
        <v>5400706559</v>
      </c>
      <c r="E54" s="103" t="e">
        <f t="shared" si="9"/>
        <v>#REF!</v>
      </c>
      <c r="F54" s="103">
        <f t="shared" si="9"/>
        <v>0</v>
      </c>
      <c r="G54" s="103">
        <f t="shared" si="9"/>
        <v>0</v>
      </c>
      <c r="H54" s="306">
        <f t="shared" ref="H54:H71" si="10">+D54-C54</f>
        <v>157486886</v>
      </c>
      <c r="I54" s="306" t="e">
        <f t="shared" si="9"/>
        <v>#REF!</v>
      </c>
      <c r="J54" s="172" t="e">
        <f t="shared" si="9"/>
        <v>#REF!</v>
      </c>
      <c r="K54" s="172" t="e">
        <f t="shared" si="9"/>
        <v>#REF!</v>
      </c>
      <c r="L54" s="247" t="e">
        <f t="shared" ref="L54:L71" si="11">I54/D54*100</f>
        <v>#REF!</v>
      </c>
      <c r="M54" s="1167"/>
      <c r="N54" s="1167"/>
      <c r="O54" s="1167"/>
      <c r="P54" s="1167"/>
    </row>
    <row r="55" spans="1:16" ht="12.2" customHeight="1" x14ac:dyDescent="0.2">
      <c r="A55" s="851" t="s">
        <v>90</v>
      </c>
      <c r="B55" s="16" t="s">
        <v>68</v>
      </c>
      <c r="C55" s="98">
        <f>'6.Polg_Hivatal'!C55+'7.TIK'!C55+'8.Humán'!C55+'9.Óvoda'!C55+'10.TMKK'!C55+'11.Rendelő'!C55</f>
        <v>3348586210</v>
      </c>
      <c r="D55" s="329">
        <f>'6.Polg_Hivatal'!D55+'7.TIK'!D55+'8.Humán'!D55+'9.Óvoda'!D55+'10.TMKK'!D55+'11.Rendelő'!D55</f>
        <v>3403486823</v>
      </c>
      <c r="E55" s="156">
        <f>'6.Polg_Hivatal'!E55+'7.TIK'!E55+'8.Humán'!E55+'9.Óvoda'!E55+'10.TMKK'!E55+'11.Rendelő'!E55</f>
        <v>0</v>
      </c>
      <c r="F55" s="156">
        <f>'6.Polg_Hivatal'!F55+'7.TIK'!F55+'8.Humán'!F55+'9.Óvoda'!F55+'10.TMKK'!F55+'11.Rendelő'!F55</f>
        <v>0</v>
      </c>
      <c r="G55" s="156">
        <f>'6.Polg_Hivatal'!G55+'7.TIK'!G55+'8.Humán'!G55+'9.Óvoda'!G55+'10.TMKK'!G55+'11.Rendelő'!G55</f>
        <v>0</v>
      </c>
      <c r="H55" s="310">
        <f t="shared" si="10"/>
        <v>54900613</v>
      </c>
      <c r="I55" s="310">
        <f>'6.Polg_Hivatal'!I55+'7.TIK'!I55+'8.Humán'!I55+'9.Óvoda'!I55+'10.TMKK'!I55+'11.Rendelő'!I55</f>
        <v>0</v>
      </c>
      <c r="J55" s="258">
        <f>'6.Polg_Hivatal'!J55+'7.TIK'!J55+'8.Humán'!J55+'9.Óvoda'!J55+'10.TMKK'!J55+'11.Rendelő'!J55</f>
        <v>0</v>
      </c>
      <c r="K55" s="258">
        <f>'6.Polg_Hivatal'!K55+'7.TIK'!K55+'8.Humán'!K55+'9.Óvoda'!K55+'10.TMKK'!K55+'11.Rendelő'!K55</f>
        <v>0</v>
      </c>
      <c r="L55" s="259">
        <f t="shared" si="11"/>
        <v>0</v>
      </c>
      <c r="O55" s="1160" t="s">
        <v>383</v>
      </c>
    </row>
    <row r="56" spans="1:16" ht="12.2" customHeight="1" x14ac:dyDescent="0.2">
      <c r="A56" s="851" t="s">
        <v>304</v>
      </c>
      <c r="B56" s="466" t="s">
        <v>269</v>
      </c>
      <c r="C56" s="98">
        <f>'6.Polg_Hivatal'!C56+'7.TIK'!C56+'8.Humán'!C56+'9.Óvoda'!C56+'10.TMKK'!C56+'11.Rendelő'!C56</f>
        <v>33000000</v>
      </c>
      <c r="D56" s="329">
        <f>'6.Polg_Hivatal'!D56+'7.TIK'!D56+'8.Humán'!D56+'9.Óvoda'!D56+'10.TMKK'!D56+'11.Rendelő'!D56</f>
        <v>7275000</v>
      </c>
      <c r="E56" s="156">
        <f>'6.Polg_Hivatal'!E56+'7.TIK'!E56+'8.Humán'!E56+'9.Óvoda'!E56+'10.TMKK'!E56+'11.Rendelő'!E56</f>
        <v>0</v>
      </c>
      <c r="F56" s="156">
        <f>'6.Polg_Hivatal'!F56+'7.TIK'!F56+'8.Humán'!F56+'9.Óvoda'!F56+'10.TMKK'!F56+'11.Rendelő'!F56</f>
        <v>0</v>
      </c>
      <c r="G56" s="156">
        <f>'6.Polg_Hivatal'!G56+'7.TIK'!G56+'8.Humán'!G56+'9.Óvoda'!G56+'10.TMKK'!G56+'11.Rendelő'!G56</f>
        <v>0</v>
      </c>
      <c r="H56" s="310">
        <f t="shared" si="10"/>
        <v>-25725000</v>
      </c>
      <c r="I56" s="310">
        <f>'6.Polg_Hivatal'!I56+'7.TIK'!I56+'8.Humán'!I56+'9.Óvoda'!I56+'10.TMKK'!I56+'11.Rendelő'!I56</f>
        <v>0</v>
      </c>
      <c r="J56" s="258">
        <f>'6.Polg_Hivatal'!J56+'7.TIK'!J56+'8.Humán'!J56+'9.Óvoda'!J56+'10.TMKK'!J56+'11.Rendelő'!J56</f>
        <v>0</v>
      </c>
      <c r="K56" s="258">
        <f>'6.Polg_Hivatal'!K56+'7.TIK'!K56+'8.Humán'!K56+'9.Óvoda'!K56+'10.TMKK'!K56+'11.Rendelő'!K56</f>
        <v>0</v>
      </c>
      <c r="L56" s="259">
        <f t="shared" si="11"/>
        <v>0</v>
      </c>
    </row>
    <row r="57" spans="1:16" ht="12.2" customHeight="1" x14ac:dyDescent="0.2">
      <c r="A57" s="851" t="s">
        <v>91</v>
      </c>
      <c r="B57" s="461" t="s">
        <v>86</v>
      </c>
      <c r="C57" s="98">
        <f>'6.Polg_Hivatal'!C57+'7.TIK'!C57+'8.Humán'!C57+'9.Óvoda'!C57+'10.TMKK'!C57+'11.Rendelő'!C57</f>
        <v>495189463</v>
      </c>
      <c r="D57" s="454">
        <f>'6.Polg_Hivatal'!D57+'7.TIK'!D57+'8.Humán'!D57+'9.Óvoda'!D57+'10.TMKK'!D57+'11.Rendelő'!D57</f>
        <v>509545381</v>
      </c>
      <c r="E57" s="471">
        <f>'6.Polg_Hivatal'!E57+'7.TIK'!E57+'8.Humán'!E57+'9.Óvoda'!E57+'10.TMKK'!E57+'11.Rendelő'!E57</f>
        <v>0</v>
      </c>
      <c r="F57" s="471">
        <f>'6.Polg_Hivatal'!F57+'7.TIK'!F57+'8.Humán'!F57+'9.Óvoda'!F57+'10.TMKK'!F57+'11.Rendelő'!F57</f>
        <v>0</v>
      </c>
      <c r="G57" s="471">
        <f>'6.Polg_Hivatal'!G57+'7.TIK'!G57+'8.Humán'!G57+'9.Óvoda'!G57+'10.TMKK'!G57+'11.Rendelő'!G57</f>
        <v>0</v>
      </c>
      <c r="H57" s="679">
        <f t="shared" si="10"/>
        <v>14355918</v>
      </c>
      <c r="I57" s="679">
        <f>'6.Polg_Hivatal'!I57+'7.TIK'!I57+'8.Humán'!I57+'9.Óvoda'!I57+'10.TMKK'!I57+'11.Rendelő'!I57</f>
        <v>0</v>
      </c>
      <c r="J57" s="270">
        <f>'6.Polg_Hivatal'!J57+'7.TIK'!J57+'8.Humán'!J57+'9.Óvoda'!J57+'10.TMKK'!J57+'11.Rendelő'!J57</f>
        <v>0</v>
      </c>
      <c r="K57" s="270">
        <f>'6.Polg_Hivatal'!K57+'7.TIK'!K57+'8.Humán'!K57+'9.Óvoda'!K57+'10.TMKK'!K57+'11.Rendelő'!K57</f>
        <v>0</v>
      </c>
      <c r="L57" s="271">
        <f t="shared" si="11"/>
        <v>0</v>
      </c>
    </row>
    <row r="58" spans="1:16" ht="12.2" customHeight="1" x14ac:dyDescent="0.2">
      <c r="A58" s="851" t="s">
        <v>92</v>
      </c>
      <c r="B58" s="461" t="s">
        <v>69</v>
      </c>
      <c r="C58" s="98">
        <f>'6.Polg_Hivatal'!C58+'7.TIK'!C58+'8.Humán'!C58+'9.Óvoda'!C58+'10.TMKK'!C58+'11.Rendelő'!C58</f>
        <v>1399444000</v>
      </c>
      <c r="D58" s="454">
        <f>'6.Polg_Hivatal'!D58+'7.TIK'!D58+'8.Humán'!D58+'9.Óvoda'!D58+'10.TMKK'!D58+'11.Rendelő'!D58</f>
        <v>1487674355</v>
      </c>
      <c r="E58" s="471">
        <f>'6.Polg_Hivatal'!E58+'7.TIK'!E58+'8.Humán'!E58+'9.Óvoda'!E58+'10.TMKK'!E58+'11.Rendelő'!E58</f>
        <v>0</v>
      </c>
      <c r="F58" s="471">
        <f>'6.Polg_Hivatal'!F58+'7.TIK'!F58+'8.Humán'!F58+'9.Óvoda'!F58+'10.TMKK'!F58+'11.Rendelő'!F58</f>
        <v>0</v>
      </c>
      <c r="G58" s="471">
        <f>'6.Polg_Hivatal'!G58+'7.TIK'!G58+'8.Humán'!G58+'9.Óvoda'!G58+'10.TMKK'!G58+'11.Rendelő'!G58</f>
        <v>0</v>
      </c>
      <c r="H58" s="679">
        <f t="shared" si="10"/>
        <v>88230355</v>
      </c>
      <c r="I58" s="679">
        <f>'6.Polg_Hivatal'!I58+'7.TIK'!I58+'8.Humán'!I58+'9.Óvoda'!I58+'10.TMKK'!I58+'11.Rendelő'!I58</f>
        <v>0</v>
      </c>
      <c r="J58" s="270">
        <f>'6.Polg_Hivatal'!J58+'7.TIK'!J58+'8.Humán'!J58+'9.Óvoda'!J58+'10.TMKK'!J58+'11.Rendelő'!J58</f>
        <v>0</v>
      </c>
      <c r="K58" s="270">
        <f>'6.Polg_Hivatal'!K58+'7.TIK'!K58+'8.Humán'!K58+'9.Óvoda'!K58+'10.TMKK'!K58+'11.Rendelő'!K58</f>
        <v>0</v>
      </c>
      <c r="L58" s="271">
        <f t="shared" si="11"/>
        <v>0</v>
      </c>
    </row>
    <row r="59" spans="1:16" ht="12.2" customHeight="1" x14ac:dyDescent="0.2">
      <c r="A59" s="851" t="s">
        <v>89</v>
      </c>
      <c r="B59" s="461" t="s">
        <v>80</v>
      </c>
      <c r="C59" s="471">
        <f>'6.Polg_Hivatal'!C59+'7.TIK'!C59+'8.Humán'!C59+'9.Óvoda'!C59+'10.TMKK'!C59+'11.Rendelő'!C59</f>
        <v>0</v>
      </c>
      <c r="D59" s="454">
        <f>'6.Polg_Hivatal'!D59+'7.TIK'!D59+'8.Humán'!D59+'9.Óvoda'!D59+'10.TMKK'!D59+'11.Rendelő'!D59</f>
        <v>0</v>
      </c>
      <c r="E59" s="471">
        <f>'6.Polg_Hivatal'!E59+'7.TIK'!E59+'8.Humán'!E59+'9.Óvoda'!E59+'10.TMKK'!E59+'11.Rendelő'!E59</f>
        <v>0</v>
      </c>
      <c r="F59" s="471">
        <f>'6.Polg_Hivatal'!F59+'7.TIK'!F59+'8.Humán'!F59+'9.Óvoda'!F59+'10.TMKK'!F59+'11.Rendelő'!F59</f>
        <v>0</v>
      </c>
      <c r="G59" s="471">
        <f>'6.Polg_Hivatal'!G59+'7.TIK'!G59+'8.Humán'!G59+'9.Óvoda'!G59+'10.TMKK'!G59+'11.Rendelő'!G59</f>
        <v>0</v>
      </c>
      <c r="H59" s="679">
        <f t="shared" si="10"/>
        <v>0</v>
      </c>
      <c r="I59" s="679">
        <f>'6.Polg_Hivatal'!I59+'7.TIK'!I59+'8.Humán'!I59+'9.Óvoda'!I59+'10.TMKK'!I59+'11.Rendelő'!I59</f>
        <v>0</v>
      </c>
      <c r="J59" s="270">
        <f>'6.Polg_Hivatal'!J59+'7.TIK'!J59+'8.Humán'!J59+'9.Óvoda'!J59+'10.TMKK'!J59+'11.Rendelő'!J59</f>
        <v>0</v>
      </c>
      <c r="K59" s="270">
        <f>'6.Polg_Hivatal'!K59+'7.TIK'!K59+'8.Humán'!K59+'9.Óvoda'!K59+'10.TMKK'!K59+'11.Rendelő'!K59</f>
        <v>0</v>
      </c>
      <c r="L59" s="271" t="e">
        <f t="shared" si="11"/>
        <v>#DIV/0!</v>
      </c>
      <c r="N59" s="1160" t="s">
        <v>383</v>
      </c>
    </row>
    <row r="60" spans="1:16" ht="12.2" customHeight="1" x14ac:dyDescent="0.2">
      <c r="A60" s="851" t="s">
        <v>146</v>
      </c>
      <c r="B60" s="461" t="s">
        <v>87</v>
      </c>
      <c r="C60" s="471">
        <f>SUM(C61:C62)</f>
        <v>0</v>
      </c>
      <c r="D60" s="454">
        <f t="shared" ref="D60:K60" si="12">SUM(D61:D62)</f>
        <v>0</v>
      </c>
      <c r="E60" s="454" t="e">
        <f t="shared" si="12"/>
        <v>#REF!</v>
      </c>
      <c r="F60" s="454">
        <f t="shared" si="12"/>
        <v>0</v>
      </c>
      <c r="G60" s="454">
        <f t="shared" si="12"/>
        <v>0</v>
      </c>
      <c r="H60" s="679">
        <f t="shared" si="12"/>
        <v>0</v>
      </c>
      <c r="I60" s="454" t="e">
        <f t="shared" si="12"/>
        <v>#REF!</v>
      </c>
      <c r="J60" s="454" t="e">
        <f t="shared" si="12"/>
        <v>#REF!</v>
      </c>
      <c r="K60" s="454" t="e">
        <f t="shared" si="12"/>
        <v>#REF!</v>
      </c>
      <c r="L60" s="271" t="e">
        <f t="shared" si="11"/>
        <v>#REF!</v>
      </c>
    </row>
    <row r="61" spans="1:16" ht="12.2" customHeight="1" x14ac:dyDescent="0.2">
      <c r="A61" s="851" t="s">
        <v>305</v>
      </c>
      <c r="B61" s="702" t="s">
        <v>234</v>
      </c>
      <c r="C61" s="471">
        <f>'6.Polg_Hivatal'!C61+'7.TIK'!C61+'8.Humán'!C61+'9.Óvoda'!C61+'10.TMKK'!C61+'11.Rendelő'!C61</f>
        <v>0</v>
      </c>
      <c r="D61" s="454">
        <f>'6.Polg_Hivatal'!D61+'7.TIK'!D61+'8.Humán'!D61+'9.Óvoda'!D61+'10.TMKK'!D61+'11.Rendelő'!D61</f>
        <v>0</v>
      </c>
      <c r="E61" s="454">
        <f>'6.Polg_Hivatal'!E61+'7.TIK'!E61+'8.Humán'!E61+'9.Óvoda'!E61+'10.TMKK'!E61+'11.Rendelő'!E61</f>
        <v>0</v>
      </c>
      <c r="F61" s="454">
        <f>'6.Polg_Hivatal'!F61+'7.TIK'!F61+'8.Humán'!F61+'9.Óvoda'!F61+'10.TMKK'!F61+'11.Rendelő'!F61</f>
        <v>0</v>
      </c>
      <c r="G61" s="454">
        <f>'6.Polg_Hivatal'!G61+'7.TIK'!G61+'8.Humán'!G61+'9.Óvoda'!G61+'10.TMKK'!G61+'11.Rendelő'!G61</f>
        <v>0</v>
      </c>
      <c r="H61" s="679">
        <f t="shared" si="10"/>
        <v>0</v>
      </c>
      <c r="I61" s="454">
        <f>'6.Polg_Hivatal'!I61+'7.TIK'!I61+'8.Humán'!I61+'9.Óvoda'!I61+'10.TMKK'!I61+'11.Rendelő'!I61</f>
        <v>0</v>
      </c>
      <c r="J61" s="454">
        <f>'6.Polg_Hivatal'!J61+'7.TIK'!J61+'8.Humán'!J61+'9.Óvoda'!J61+'10.TMKK'!J61+'11.Rendelő'!J61</f>
        <v>0</v>
      </c>
      <c r="K61" s="454">
        <f>'6.Polg_Hivatal'!K61+'7.TIK'!K61+'8.Humán'!K61+'9.Óvoda'!K61+'10.TMKK'!K61+'11.Rendelő'!K61</f>
        <v>0</v>
      </c>
      <c r="L61" s="271" t="e">
        <f t="shared" si="11"/>
        <v>#DIV/0!</v>
      </c>
    </row>
    <row r="62" spans="1:16" ht="12.2" customHeight="1" thickBot="1" x14ac:dyDescent="0.25">
      <c r="A62" s="343" t="s">
        <v>306</v>
      </c>
      <c r="B62" s="92" t="s">
        <v>233</v>
      </c>
      <c r="C62" s="109">
        <f>'6.Polg_Hivatal'!C62+'7.TIK'!C62+'8.Humán'!C62+'9.Óvoda'!C62+'10.TMKK'!C62+'11.Rendelő'!C62</f>
        <v>0</v>
      </c>
      <c r="D62" s="109">
        <f>'6.Polg_Hivatal'!D62+'7.TIK'!D62+'8.Humán'!D62+'9.Óvoda'!D62+'10.TMKK'!D62+'11.Rendelő'!D62</f>
        <v>0</v>
      </c>
      <c r="E62" s="109" t="e">
        <f>'6.Polg_Hivatal'!E62+'7.TIK'!E62+'8.Humán'!E62+'9.Óvoda'!E62+'10.TMKK'!E62+'11.Rendelő'!E62</f>
        <v>#REF!</v>
      </c>
      <c r="F62" s="109">
        <f>'6.Polg_Hivatal'!F62+'7.TIK'!F62+'8.Humán'!F62+'9.Óvoda'!F62+'10.TMKK'!F62+'11.Rendelő'!F62</f>
        <v>0</v>
      </c>
      <c r="G62" s="109">
        <f>'6.Polg_Hivatal'!G62+'7.TIK'!G62+'8.Humán'!G62+'9.Óvoda'!G62+'10.TMKK'!G62+'11.Rendelő'!G62</f>
        <v>0</v>
      </c>
      <c r="H62" s="68">
        <f t="shared" si="10"/>
        <v>0</v>
      </c>
      <c r="I62" s="330" t="e">
        <f>'6.Polg_Hivatal'!I62+'7.TIK'!I62+'8.Humán'!I62+'9.Óvoda'!I62+'10.TMKK'!I62+'11.Rendelő'!I62</f>
        <v>#REF!</v>
      </c>
      <c r="J62" s="109" t="e">
        <f>'6.Polg_Hivatal'!J62+'7.TIK'!J62+'8.Humán'!J62+'9.Óvoda'!J62+'10.TMKK'!J62+'11.Rendelő'!J62</f>
        <v>#REF!</v>
      </c>
      <c r="K62" s="109" t="e">
        <f>'6.Polg_Hivatal'!K62+'7.TIK'!K62+'8.Humán'!K62+'9.Óvoda'!K62+'10.TMKK'!K62+'11.Rendelő'!K62</f>
        <v>#REF!</v>
      </c>
      <c r="L62" s="263" t="e">
        <f t="shared" si="11"/>
        <v>#REF!</v>
      </c>
    </row>
    <row r="63" spans="1:16" ht="12.2" customHeight="1" thickBot="1" x14ac:dyDescent="0.25">
      <c r="A63" s="342" t="s">
        <v>13</v>
      </c>
      <c r="B63" s="63" t="s">
        <v>538</v>
      </c>
      <c r="C63" s="103">
        <f>+C64+C66+C68</f>
        <v>49250000</v>
      </c>
      <c r="D63" s="163">
        <f t="shared" ref="D63:K63" si="13">+D64+D66+D68</f>
        <v>107731300</v>
      </c>
      <c r="E63" s="103">
        <f t="shared" si="13"/>
        <v>0</v>
      </c>
      <c r="F63" s="103">
        <f t="shared" si="13"/>
        <v>0</v>
      </c>
      <c r="G63" s="103">
        <f t="shared" si="13"/>
        <v>0</v>
      </c>
      <c r="H63" s="306">
        <f t="shared" si="13"/>
        <v>58481300</v>
      </c>
      <c r="I63" s="306">
        <f t="shared" si="13"/>
        <v>0</v>
      </c>
      <c r="J63" s="172">
        <f t="shared" si="13"/>
        <v>0</v>
      </c>
      <c r="K63" s="172">
        <f t="shared" si="13"/>
        <v>0</v>
      </c>
      <c r="L63" s="247">
        <f t="shared" si="11"/>
        <v>0</v>
      </c>
    </row>
    <row r="64" spans="1:16" s="38" customFormat="1" ht="12.2" customHeight="1" x14ac:dyDescent="0.2">
      <c r="A64" s="851" t="s">
        <v>93</v>
      </c>
      <c r="B64" s="16" t="s">
        <v>118</v>
      </c>
      <c r="C64" s="156">
        <f>'6.Polg_Hivatal'!C64+'7.TIK'!C64+'8.Humán'!C64+'9.Óvoda'!C64+'10.TMKK'!C64+'11.Rendelő'!C64</f>
        <v>29250000</v>
      </c>
      <c r="D64" s="329">
        <f>'6.Polg_Hivatal'!D64+'7.TIK'!D64+'8.Humán'!D64+'9.Óvoda'!D64+'10.TMKK'!D64+'11.Rendelő'!D64</f>
        <v>82847134</v>
      </c>
      <c r="E64" s="156">
        <f>'6.Polg_Hivatal'!E64+'7.TIK'!E64+'8.Humán'!E64+'9.Óvoda'!E64+'10.TMKK'!E64+'11.Rendelő'!E64</f>
        <v>0</v>
      </c>
      <c r="F64" s="156">
        <f>'6.Polg_Hivatal'!F64+'7.TIK'!F64+'8.Humán'!F64+'9.Óvoda'!F64+'10.TMKK'!F64+'11.Rendelő'!F64</f>
        <v>0</v>
      </c>
      <c r="G64" s="156">
        <f>'6.Polg_Hivatal'!G64+'7.TIK'!G64+'8.Humán'!G64+'9.Óvoda'!G64+'10.TMKK'!G64+'11.Rendelő'!G64</f>
        <v>0</v>
      </c>
      <c r="H64" s="310">
        <f t="shared" si="10"/>
        <v>53597134</v>
      </c>
      <c r="I64" s="310">
        <f>'6.Polg_Hivatal'!I64+'7.TIK'!I64+'8.Humán'!I64+'9.Óvoda'!I64+'10.TMKK'!I64+'11.Rendelő'!I64</f>
        <v>0</v>
      </c>
      <c r="J64" s="258">
        <f>'6.Polg_Hivatal'!J64+'7.TIK'!J64+'8.Humán'!J64+'9.Óvoda'!J64+'10.TMKK'!J64+'11.Rendelő'!J64</f>
        <v>0</v>
      </c>
      <c r="K64" s="258">
        <f>'6.Polg_Hivatal'!K64+'7.TIK'!K64+'8.Humán'!K64+'9.Óvoda'!K64+'10.TMKK'!K64+'11.Rendelő'!K64</f>
        <v>0</v>
      </c>
      <c r="L64" s="259">
        <f t="shared" si="11"/>
        <v>0</v>
      </c>
      <c r="M64" s="1167"/>
      <c r="N64" s="1167"/>
      <c r="O64" s="1167"/>
      <c r="P64" s="1167"/>
    </row>
    <row r="65" spans="1:16" s="38" customFormat="1" ht="12.2" customHeight="1" x14ac:dyDescent="0.2">
      <c r="A65" s="851" t="s">
        <v>315</v>
      </c>
      <c r="B65" s="703" t="s">
        <v>235</v>
      </c>
      <c r="C65" s="156">
        <f>'6.Polg_Hivatal'!C65+'7.TIK'!C65+'8.Humán'!C65+'9.Óvoda'!C65+'10.TMKK'!C65+'11.Rendelő'!C65</f>
        <v>0</v>
      </c>
      <c r="D65" s="329">
        <f>'6.Polg_Hivatal'!D65+'7.TIK'!D65+'8.Humán'!D65+'9.Óvoda'!D65+'10.TMKK'!D65+'11.Rendelő'!D65</f>
        <v>0</v>
      </c>
      <c r="E65" s="156">
        <f>'6.Polg_Hivatal'!E65+'7.TIK'!E65+'8.Humán'!E65+'9.Óvoda'!E65+'10.TMKK'!E65+'11.Rendelő'!E65</f>
        <v>0</v>
      </c>
      <c r="F65" s="156">
        <f>'6.Polg_Hivatal'!F65+'7.TIK'!F65+'8.Humán'!F65+'9.Óvoda'!F65+'10.TMKK'!F65+'11.Rendelő'!F65</f>
        <v>0</v>
      </c>
      <c r="G65" s="156">
        <f>'6.Polg_Hivatal'!G65+'7.TIK'!G65+'8.Humán'!G65+'9.Óvoda'!G65+'10.TMKK'!G65+'11.Rendelő'!G65</f>
        <v>0</v>
      </c>
      <c r="H65" s="310">
        <f t="shared" si="10"/>
        <v>0</v>
      </c>
      <c r="I65" s="310">
        <f>'6.Polg_Hivatal'!I65+'7.TIK'!I65+'8.Humán'!I65+'9.Óvoda'!I65+'10.TMKK'!I65+'11.Rendelő'!I65</f>
        <v>0</v>
      </c>
      <c r="J65" s="258">
        <f>'6.Polg_Hivatal'!J65+'7.TIK'!J65+'8.Humán'!J65+'9.Óvoda'!J65+'10.TMKK'!J65+'11.Rendelő'!J65</f>
        <v>0</v>
      </c>
      <c r="K65" s="258">
        <f>'6.Polg_Hivatal'!K65+'7.TIK'!K65+'8.Humán'!K65+'9.Óvoda'!K65+'10.TMKK'!K65+'11.Rendelő'!K65</f>
        <v>0</v>
      </c>
      <c r="L65" s="259" t="e">
        <f t="shared" si="11"/>
        <v>#DIV/0!</v>
      </c>
      <c r="M65" s="1167"/>
      <c r="N65" s="1167"/>
      <c r="O65" s="1167"/>
      <c r="P65" s="1167"/>
    </row>
    <row r="66" spans="1:16" ht="12.2" customHeight="1" x14ac:dyDescent="0.2">
      <c r="A66" s="851" t="s">
        <v>94</v>
      </c>
      <c r="B66" s="461" t="s">
        <v>2</v>
      </c>
      <c r="C66" s="471">
        <f>'6.Polg_Hivatal'!C66+'7.TIK'!C66+'8.Humán'!C66+'9.Óvoda'!C66+'10.TMKK'!C66+'11.Rendelő'!C66</f>
        <v>20000000</v>
      </c>
      <c r="D66" s="454">
        <f>'6.Polg_Hivatal'!D66+'7.TIK'!D66+'8.Humán'!D66+'9.Óvoda'!D66+'10.TMKK'!D66+'11.Rendelő'!D66</f>
        <v>24884166</v>
      </c>
      <c r="E66" s="471">
        <f>'6.Polg_Hivatal'!E66+'7.TIK'!E66+'8.Humán'!E66+'9.Óvoda'!E66+'10.TMKK'!E66+'11.Rendelő'!E66</f>
        <v>0</v>
      </c>
      <c r="F66" s="471">
        <f>'6.Polg_Hivatal'!F66+'7.TIK'!F66+'8.Humán'!F66+'9.Óvoda'!F66+'10.TMKK'!F66+'11.Rendelő'!F66</f>
        <v>0</v>
      </c>
      <c r="G66" s="471">
        <f>'6.Polg_Hivatal'!G66+'7.TIK'!G66+'8.Humán'!G66+'9.Óvoda'!G66+'10.TMKK'!G66+'11.Rendelő'!G66</f>
        <v>0</v>
      </c>
      <c r="H66" s="679">
        <f t="shared" si="10"/>
        <v>4884166</v>
      </c>
      <c r="I66" s="679">
        <f>'6.Polg_Hivatal'!I66+'7.TIK'!I66+'8.Humán'!I66+'9.Óvoda'!I66+'10.TMKK'!I66+'11.Rendelő'!I66</f>
        <v>0</v>
      </c>
      <c r="J66" s="270">
        <f>'6.Polg_Hivatal'!J66+'7.TIK'!J66+'8.Humán'!J66+'9.Óvoda'!J66+'10.TMKK'!J66+'11.Rendelő'!J66</f>
        <v>0</v>
      </c>
      <c r="K66" s="270">
        <f>'6.Polg_Hivatal'!K66+'7.TIK'!K66+'8.Humán'!K66+'9.Óvoda'!K66+'10.TMKK'!K66+'11.Rendelő'!K66</f>
        <v>0</v>
      </c>
      <c r="L66" s="271">
        <f t="shared" si="11"/>
        <v>0</v>
      </c>
    </row>
    <row r="67" spans="1:16" ht="12.2" customHeight="1" x14ac:dyDescent="0.2">
      <c r="A67" s="851" t="s">
        <v>340</v>
      </c>
      <c r="B67" s="704" t="s">
        <v>236</v>
      </c>
      <c r="C67" s="471">
        <f>'6.Polg_Hivatal'!C67+'7.TIK'!C67+'8.Humán'!C67+'9.Óvoda'!C67+'10.TMKK'!C67+'11.Rendelő'!C67</f>
        <v>0</v>
      </c>
      <c r="D67" s="454">
        <f>'6.Polg_Hivatal'!D67+'7.TIK'!D67+'8.Humán'!D67+'9.Óvoda'!D67+'10.TMKK'!D67+'11.Rendelő'!D67</f>
        <v>0</v>
      </c>
      <c r="E67" s="471">
        <f>'6.Polg_Hivatal'!E67+'7.TIK'!E67+'8.Humán'!E67+'9.Óvoda'!E67+'10.TMKK'!E67+'11.Rendelő'!E67</f>
        <v>0</v>
      </c>
      <c r="F67" s="471">
        <f>'6.Polg_Hivatal'!F67+'7.TIK'!F67+'8.Humán'!F67+'9.Óvoda'!F67+'10.TMKK'!F67+'11.Rendelő'!F67</f>
        <v>0</v>
      </c>
      <c r="G67" s="471">
        <f>'6.Polg_Hivatal'!G67+'7.TIK'!G67+'8.Humán'!G67+'9.Óvoda'!G67+'10.TMKK'!G67+'11.Rendelő'!G67</f>
        <v>0</v>
      </c>
      <c r="H67" s="679">
        <f t="shared" si="10"/>
        <v>0</v>
      </c>
      <c r="I67" s="679">
        <f>'6.Polg_Hivatal'!I67+'7.TIK'!I67+'8.Humán'!I67+'9.Óvoda'!I67+'10.TMKK'!I67+'11.Rendelő'!I67</f>
        <v>0</v>
      </c>
      <c r="J67" s="270">
        <f>'6.Polg_Hivatal'!J67+'7.TIK'!J67+'8.Humán'!J67+'9.Óvoda'!J67+'10.TMKK'!J67+'11.Rendelő'!J67</f>
        <v>0</v>
      </c>
      <c r="K67" s="270">
        <f>'6.Polg_Hivatal'!K67+'7.TIK'!K67+'8.Humán'!K67+'9.Óvoda'!K67+'10.TMKK'!K67+'11.Rendelő'!K67</f>
        <v>0</v>
      </c>
      <c r="L67" s="271" t="e">
        <f t="shared" si="11"/>
        <v>#DIV/0!</v>
      </c>
    </row>
    <row r="68" spans="1:16" ht="12.2" customHeight="1" x14ac:dyDescent="0.2">
      <c r="A68" s="851" t="s">
        <v>95</v>
      </c>
      <c r="B68" s="16" t="s">
        <v>174</v>
      </c>
      <c r="C68" s="471">
        <f>'6.Polg_Hivatal'!C68+'7.TIK'!C68+'8.Humán'!C68+'9.Óvoda'!C68+'10.TMKK'!C68+'11.Rendelő'!C68</f>
        <v>0</v>
      </c>
      <c r="D68" s="454">
        <f>'6.Polg_Hivatal'!D68+'7.TIK'!D68+'8.Humán'!D68+'9.Óvoda'!D68+'10.TMKK'!D68+'11.Rendelő'!D68</f>
        <v>0</v>
      </c>
      <c r="E68" s="471">
        <f>'6.Polg_Hivatal'!E68+'7.TIK'!E68+'8.Humán'!E68+'9.Óvoda'!E68+'10.TMKK'!E68+'11.Rendelő'!E68</f>
        <v>0</v>
      </c>
      <c r="F68" s="471">
        <f>'6.Polg_Hivatal'!F68+'7.TIK'!F68+'8.Humán'!F68+'9.Óvoda'!F68+'10.TMKK'!F68+'11.Rendelő'!F68</f>
        <v>0</v>
      </c>
      <c r="G68" s="471">
        <f>'6.Polg_Hivatal'!G68+'7.TIK'!G68+'8.Humán'!G68+'9.Óvoda'!G68+'10.TMKK'!G68+'11.Rendelő'!G68</f>
        <v>0</v>
      </c>
      <c r="H68" s="679">
        <f t="shared" si="10"/>
        <v>0</v>
      </c>
      <c r="I68" s="679">
        <f>'6.Polg_Hivatal'!I68+'7.TIK'!I68+'8.Humán'!I68+'9.Óvoda'!I68+'10.TMKK'!I68+'11.Rendelő'!I68</f>
        <v>0</v>
      </c>
      <c r="J68" s="270">
        <f>'6.Polg_Hivatal'!J68+'7.TIK'!J68+'8.Humán'!J68+'9.Óvoda'!J68+'10.TMKK'!J68+'11.Rendelő'!J68</f>
        <v>0</v>
      </c>
      <c r="K68" s="270">
        <f>'6.Polg_Hivatal'!K68+'7.TIK'!K68+'8.Humán'!K68+'9.Óvoda'!K68+'10.TMKK'!K68+'11.Rendelő'!K68</f>
        <v>0</v>
      </c>
      <c r="L68" s="271" t="e">
        <f t="shared" si="11"/>
        <v>#DIV/0!</v>
      </c>
    </row>
    <row r="69" spans="1:16" ht="12.2" customHeight="1" x14ac:dyDescent="0.2">
      <c r="A69" s="851" t="s">
        <v>316</v>
      </c>
      <c r="B69" s="702" t="s">
        <v>238</v>
      </c>
      <c r="C69" s="471">
        <f>'6.Polg_Hivatal'!C69+'7.TIK'!C69+'8.Humán'!C69+'9.Óvoda'!C69+'10.TMKK'!C69+'11.Rendelő'!C69</f>
        <v>0</v>
      </c>
      <c r="D69" s="454">
        <f>'6.Polg_Hivatal'!D69+'7.TIK'!D69+'8.Humán'!D69+'9.Óvoda'!D69+'10.TMKK'!D69+'11.Rendelő'!D69</f>
        <v>0</v>
      </c>
      <c r="E69" s="471">
        <f>'6.Polg_Hivatal'!E69+'7.TIK'!E69+'8.Humán'!E69+'9.Óvoda'!E69+'10.TMKK'!E69+'11.Rendelő'!E69</f>
        <v>0</v>
      </c>
      <c r="F69" s="471">
        <f>'6.Polg_Hivatal'!F69+'7.TIK'!F69+'8.Humán'!F69+'9.Óvoda'!F69+'10.TMKK'!F69+'11.Rendelő'!F69</f>
        <v>0</v>
      </c>
      <c r="G69" s="471">
        <f>'6.Polg_Hivatal'!G69+'7.TIK'!G69+'8.Humán'!G69+'9.Óvoda'!G69+'10.TMKK'!G69+'11.Rendelő'!G69</f>
        <v>0</v>
      </c>
      <c r="H69" s="679">
        <f t="shared" si="10"/>
        <v>0</v>
      </c>
      <c r="I69" s="679">
        <f>'6.Polg_Hivatal'!I69+'7.TIK'!I69+'8.Humán'!I69+'9.Óvoda'!I69+'10.TMKK'!I69+'11.Rendelő'!I69</f>
        <v>0</v>
      </c>
      <c r="J69" s="270">
        <f>'6.Polg_Hivatal'!J69+'7.TIK'!J69+'8.Humán'!J69+'9.Óvoda'!J69+'10.TMKK'!J69+'11.Rendelő'!J69</f>
        <v>0</v>
      </c>
      <c r="K69" s="270">
        <f>'6.Polg_Hivatal'!K69+'7.TIK'!K69+'8.Humán'!K69+'9.Óvoda'!K69+'10.TMKK'!K69+'11.Rendelő'!K69</f>
        <v>0</v>
      </c>
      <c r="L69" s="271" t="e">
        <f t="shared" si="11"/>
        <v>#DIV/0!</v>
      </c>
    </row>
    <row r="70" spans="1:16" ht="12.2" customHeight="1" thickBot="1" x14ac:dyDescent="0.25">
      <c r="A70" s="851" t="s">
        <v>317</v>
      </c>
      <c r="B70" s="702" t="s">
        <v>237</v>
      </c>
      <c r="C70" s="471">
        <f>'6.Polg_Hivatal'!C70+'7.TIK'!C70+'8.Humán'!C70+'9.Óvoda'!C70+'10.TMKK'!C70+'11.Rendelő'!C70</f>
        <v>0</v>
      </c>
      <c r="D70" s="454">
        <f>'6.Polg_Hivatal'!D70+'7.TIK'!D70+'8.Humán'!D70+'9.Óvoda'!D70+'10.TMKK'!D70+'11.Rendelő'!D70</f>
        <v>0</v>
      </c>
      <c r="E70" s="471">
        <f>'6.Polg_Hivatal'!E70+'7.TIK'!E70+'8.Humán'!E70+'9.Óvoda'!E70+'10.TMKK'!E70+'11.Rendelő'!E70</f>
        <v>0</v>
      </c>
      <c r="F70" s="471">
        <f>'6.Polg_Hivatal'!F70+'7.TIK'!F70+'8.Humán'!F70+'9.Óvoda'!F70+'10.TMKK'!F70+'11.Rendelő'!F70</f>
        <v>0</v>
      </c>
      <c r="G70" s="471">
        <f>'6.Polg_Hivatal'!G70+'7.TIK'!G70+'8.Humán'!G70+'9.Óvoda'!G70+'10.TMKK'!G70+'11.Rendelő'!G70</f>
        <v>0</v>
      </c>
      <c r="H70" s="679">
        <f t="shared" si="10"/>
        <v>0</v>
      </c>
      <c r="I70" s="679">
        <f>'6.Polg_Hivatal'!I70+'7.TIK'!I70+'8.Humán'!I70+'9.Óvoda'!I70+'10.TMKK'!I70+'11.Rendelő'!I70</f>
        <v>0</v>
      </c>
      <c r="J70" s="270">
        <f>'6.Polg_Hivatal'!J70+'7.TIK'!J70+'8.Humán'!J70+'9.Óvoda'!J70+'10.TMKK'!J70+'11.Rendelő'!J70</f>
        <v>0</v>
      </c>
      <c r="K70" s="270">
        <f>'6.Polg_Hivatal'!K70+'7.TIK'!K70+'8.Humán'!K70+'9.Óvoda'!K70+'10.TMKK'!K70+'11.Rendelő'!K70</f>
        <v>0</v>
      </c>
      <c r="L70" s="271" t="e">
        <f t="shared" si="11"/>
        <v>#DIV/0!</v>
      </c>
    </row>
    <row r="71" spans="1:16" ht="15" customHeight="1" thickBot="1" x14ac:dyDescent="0.25">
      <c r="A71" s="342" t="s">
        <v>14</v>
      </c>
      <c r="B71" s="74" t="s">
        <v>175</v>
      </c>
      <c r="C71" s="171">
        <f>+C54+C63</f>
        <v>5292469673</v>
      </c>
      <c r="D71" s="170">
        <f t="shared" ref="D71:K71" si="14">+D54+D63</f>
        <v>5508437859</v>
      </c>
      <c r="E71" s="171" t="e">
        <f t="shared" si="14"/>
        <v>#REF!</v>
      </c>
      <c r="F71" s="171">
        <f t="shared" si="14"/>
        <v>0</v>
      </c>
      <c r="G71" s="171">
        <f t="shared" si="14"/>
        <v>0</v>
      </c>
      <c r="H71" s="307">
        <f t="shared" si="10"/>
        <v>215968186</v>
      </c>
      <c r="I71" s="307" t="e">
        <f t="shared" si="14"/>
        <v>#REF!</v>
      </c>
      <c r="J71" s="274" t="e">
        <f t="shared" si="14"/>
        <v>#REF!</v>
      </c>
      <c r="K71" s="274" t="e">
        <f t="shared" si="14"/>
        <v>#REF!</v>
      </c>
      <c r="L71" s="275" t="e">
        <f t="shared" si="11"/>
        <v>#REF!</v>
      </c>
    </row>
    <row r="72" spans="1:16" ht="13.5" thickBot="1" x14ac:dyDescent="0.25">
      <c r="C72" s="31"/>
      <c r="D72" s="31"/>
      <c r="E72" s="31"/>
      <c r="F72" s="31"/>
      <c r="G72" s="31"/>
      <c r="H72" s="31"/>
      <c r="I72" s="31"/>
      <c r="J72" s="31"/>
      <c r="K72" s="31"/>
      <c r="L72" s="178"/>
    </row>
    <row r="73" spans="1:16" s="781" customFormat="1" ht="15" customHeight="1" thickBot="1" x14ac:dyDescent="0.25">
      <c r="A73" s="775" t="s">
        <v>289</v>
      </c>
      <c r="B73" s="776"/>
      <c r="C73" s="777">
        <f>'6.Polg_Hivatal'!C73+'7.TIK'!C73+'8.Humán'!C73+'9.Óvoda'!C73+'10.TMKK'!C73+'11.Rendelő'!C73</f>
        <v>567</v>
      </c>
      <c r="D73" s="778">
        <f>'6.Polg_Hivatal'!D73+'7.TIK'!D73+'8.Humán'!D73+'9.Óvoda'!D73+'10.TMKK'!D73+'11.Rendelő'!D73</f>
        <v>567</v>
      </c>
      <c r="E73" s="777">
        <f>'6.Polg_Hivatal'!E73+'7.TIK'!E73+'8.Humán'!E73+'9.Óvoda'!E73+'10.TMKK'!E73+'11.Rendelő'!E73</f>
        <v>0</v>
      </c>
      <c r="F73" s="777">
        <f>'6.Polg_Hivatal'!F73+'7.TIK'!F73+'8.Humán'!F73+'9.Óvoda'!F73+'10.TMKK'!F73+'11.Rendelő'!F73</f>
        <v>0</v>
      </c>
      <c r="G73" s="777">
        <f>'6.Polg_Hivatal'!G73+'7.TIK'!G73+'8.Humán'!G73+'9.Óvoda'!G73+'10.TMKK'!G73+'11.Rendelő'!G73</f>
        <v>0</v>
      </c>
      <c r="H73" s="1421">
        <f>+D73-C73</f>
        <v>0</v>
      </c>
      <c r="I73" s="779">
        <f>'6.Polg_Hivatal'!I73+'7.TIK'!I73+'8.Humán'!I73+'9.Óvoda'!I73+'10.TMKK'!I73+'11.Rendelő'!I73</f>
        <v>0</v>
      </c>
      <c r="J73" s="779">
        <f>'6.Polg_Hivatal'!J73+'7.TIK'!J73+'8.Humán'!J73+'9.Óvoda'!J73+'10.TMKK'!J73+'11.Rendelő'!J73</f>
        <v>0</v>
      </c>
      <c r="K73" s="779">
        <f>'6.Polg_Hivatal'!K73+'7.TIK'!K73+'8.Humán'!K73+'9.Óvoda'!K73+'10.TMKK'!K73+'11.Rendelő'!K73</f>
        <v>0</v>
      </c>
      <c r="L73" s="780">
        <f>I73/D73*100</f>
        <v>0</v>
      </c>
      <c r="M73" s="1168"/>
      <c r="N73" s="1168"/>
      <c r="O73" s="1168"/>
      <c r="P73" s="1168"/>
    </row>
    <row r="74" spans="1:16" x14ac:dyDescent="0.2">
      <c r="H74" s="280" t="s">
        <v>821</v>
      </c>
    </row>
  </sheetData>
  <sheetProtection formatCells="0"/>
  <mergeCells count="10">
    <mergeCell ref="A51:H51"/>
    <mergeCell ref="A52:H52"/>
    <mergeCell ref="A3:G3"/>
    <mergeCell ref="A4:L4"/>
    <mergeCell ref="A1:H1"/>
    <mergeCell ref="A2:H2"/>
    <mergeCell ref="C5:H5"/>
    <mergeCell ref="C6:H6"/>
    <mergeCell ref="A7:H7"/>
    <mergeCell ref="A10:H10"/>
  </mergeCells>
  <phoneticPr fontId="51" type="noConversion"/>
  <printOptions horizontalCentered="1"/>
  <pageMargins left="0.39370078740157483" right="0.39370078740157483" top="0.39370078740157483" bottom="0.39370078740157483" header="0.78740157480314965" footer="0.78740157480314965"/>
  <pageSetup paperSize="9" scale="73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view="pageBreakPreview" zoomScale="106" zoomScaleNormal="100" zoomScaleSheetLayoutView="106" workbookViewId="0">
      <selection activeCell="C10" sqref="C10"/>
    </sheetView>
  </sheetViews>
  <sheetFormatPr defaultRowHeight="12.75" x14ac:dyDescent="0.2"/>
  <cols>
    <col min="1" max="1" width="56.6640625" style="1847" customWidth="1"/>
    <col min="2" max="2" width="14.33203125" style="1847" customWidth="1"/>
    <col min="3" max="3" width="15.83203125" style="1847" customWidth="1"/>
    <col min="4" max="11" width="14.33203125" style="1847" customWidth="1"/>
    <col min="12" max="249" width="9.33203125" style="1847"/>
    <col min="250" max="250" width="38.6640625" style="1847" customWidth="1"/>
    <col min="251" max="251" width="12.83203125" style="1847" customWidth="1"/>
    <col min="252" max="252" width="16.33203125" style="1847" customWidth="1"/>
    <col min="253" max="253" width="18" style="1847" customWidth="1"/>
    <col min="254" max="254" width="14" style="1847" customWidth="1"/>
    <col min="255" max="256" width="13.5" style="1847" customWidth="1"/>
    <col min="257" max="257" width="14.83203125" style="1847" customWidth="1"/>
    <col min="258" max="258" width="13.6640625" style="1847" customWidth="1"/>
    <col min="259" max="259" width="12.83203125" style="1847" customWidth="1"/>
    <col min="260" max="260" width="15.1640625" style="1847" customWidth="1"/>
    <col min="261" max="261" width="17.1640625" style="1847" customWidth="1"/>
    <col min="262" max="264" width="15.83203125" style="1847" customWidth="1"/>
    <col min="265" max="265" width="35.6640625" style="1847" customWidth="1"/>
    <col min="266" max="505" width="9.33203125" style="1847"/>
    <col min="506" max="506" width="38.6640625" style="1847" customWidth="1"/>
    <col min="507" max="507" width="12.83203125" style="1847" customWidth="1"/>
    <col min="508" max="508" width="16.33203125" style="1847" customWidth="1"/>
    <col min="509" max="509" width="18" style="1847" customWidth="1"/>
    <col min="510" max="510" width="14" style="1847" customWidth="1"/>
    <col min="511" max="512" width="13.5" style="1847" customWidth="1"/>
    <col min="513" max="513" width="14.83203125" style="1847" customWidth="1"/>
    <col min="514" max="514" width="13.6640625" style="1847" customWidth="1"/>
    <col min="515" max="515" width="12.83203125" style="1847" customWidth="1"/>
    <col min="516" max="516" width="15.1640625" style="1847" customWidth="1"/>
    <col min="517" max="517" width="17.1640625" style="1847" customWidth="1"/>
    <col min="518" max="520" width="15.83203125" style="1847" customWidth="1"/>
    <col min="521" max="521" width="35.6640625" style="1847" customWidth="1"/>
    <col min="522" max="761" width="9.33203125" style="1847"/>
    <col min="762" max="762" width="38.6640625" style="1847" customWidth="1"/>
    <col min="763" max="763" width="12.83203125" style="1847" customWidth="1"/>
    <col min="764" max="764" width="16.33203125" style="1847" customWidth="1"/>
    <col min="765" max="765" width="18" style="1847" customWidth="1"/>
    <col min="766" max="766" width="14" style="1847" customWidth="1"/>
    <col min="767" max="768" width="13.5" style="1847" customWidth="1"/>
    <col min="769" max="769" width="14.83203125" style="1847" customWidth="1"/>
    <col min="770" max="770" width="13.6640625" style="1847" customWidth="1"/>
    <col min="771" max="771" width="12.83203125" style="1847" customWidth="1"/>
    <col min="772" max="772" width="15.1640625" style="1847" customWidth="1"/>
    <col min="773" max="773" width="17.1640625" style="1847" customWidth="1"/>
    <col min="774" max="776" width="15.83203125" style="1847" customWidth="1"/>
    <col min="777" max="777" width="35.6640625" style="1847" customWidth="1"/>
    <col min="778" max="1017" width="9.33203125" style="1847"/>
    <col min="1018" max="1018" width="38.6640625" style="1847" customWidth="1"/>
    <col min="1019" max="1019" width="12.83203125" style="1847" customWidth="1"/>
    <col min="1020" max="1020" width="16.33203125" style="1847" customWidth="1"/>
    <col min="1021" max="1021" width="18" style="1847" customWidth="1"/>
    <col min="1022" max="1022" width="14" style="1847" customWidth="1"/>
    <col min="1023" max="1024" width="13.5" style="1847" customWidth="1"/>
    <col min="1025" max="1025" width="14.83203125" style="1847" customWidth="1"/>
    <col min="1026" max="1026" width="13.6640625" style="1847" customWidth="1"/>
    <col min="1027" max="1027" width="12.83203125" style="1847" customWidth="1"/>
    <col min="1028" max="1028" width="15.1640625" style="1847" customWidth="1"/>
    <col min="1029" max="1029" width="17.1640625" style="1847" customWidth="1"/>
    <col min="1030" max="1032" width="15.83203125" style="1847" customWidth="1"/>
    <col min="1033" max="1033" width="35.6640625" style="1847" customWidth="1"/>
    <col min="1034" max="1273" width="9.33203125" style="1847"/>
    <col min="1274" max="1274" width="38.6640625" style="1847" customWidth="1"/>
    <col min="1275" max="1275" width="12.83203125" style="1847" customWidth="1"/>
    <col min="1276" max="1276" width="16.33203125" style="1847" customWidth="1"/>
    <col min="1277" max="1277" width="18" style="1847" customWidth="1"/>
    <col min="1278" max="1278" width="14" style="1847" customWidth="1"/>
    <col min="1279" max="1280" width="13.5" style="1847" customWidth="1"/>
    <col min="1281" max="1281" width="14.83203125" style="1847" customWidth="1"/>
    <col min="1282" max="1282" width="13.6640625" style="1847" customWidth="1"/>
    <col min="1283" max="1283" width="12.83203125" style="1847" customWidth="1"/>
    <col min="1284" max="1284" width="15.1640625" style="1847" customWidth="1"/>
    <col min="1285" max="1285" width="17.1640625" style="1847" customWidth="1"/>
    <col min="1286" max="1288" width="15.83203125" style="1847" customWidth="1"/>
    <col min="1289" max="1289" width="35.6640625" style="1847" customWidth="1"/>
    <col min="1290" max="1529" width="9.33203125" style="1847"/>
    <col min="1530" max="1530" width="38.6640625" style="1847" customWidth="1"/>
    <col min="1531" max="1531" width="12.83203125" style="1847" customWidth="1"/>
    <col min="1532" max="1532" width="16.33203125" style="1847" customWidth="1"/>
    <col min="1533" max="1533" width="18" style="1847" customWidth="1"/>
    <col min="1534" max="1534" width="14" style="1847" customWidth="1"/>
    <col min="1535" max="1536" width="13.5" style="1847" customWidth="1"/>
    <col min="1537" max="1537" width="14.83203125" style="1847" customWidth="1"/>
    <col min="1538" max="1538" width="13.6640625" style="1847" customWidth="1"/>
    <col min="1539" max="1539" width="12.83203125" style="1847" customWidth="1"/>
    <col min="1540" max="1540" width="15.1640625" style="1847" customWidth="1"/>
    <col min="1541" max="1541" width="17.1640625" style="1847" customWidth="1"/>
    <col min="1542" max="1544" width="15.83203125" style="1847" customWidth="1"/>
    <col min="1545" max="1545" width="35.6640625" style="1847" customWidth="1"/>
    <col min="1546" max="1785" width="9.33203125" style="1847"/>
    <col min="1786" max="1786" width="38.6640625" style="1847" customWidth="1"/>
    <col min="1787" max="1787" width="12.83203125" style="1847" customWidth="1"/>
    <col min="1788" max="1788" width="16.33203125" style="1847" customWidth="1"/>
    <col min="1789" max="1789" width="18" style="1847" customWidth="1"/>
    <col min="1790" max="1790" width="14" style="1847" customWidth="1"/>
    <col min="1791" max="1792" width="13.5" style="1847" customWidth="1"/>
    <col min="1793" max="1793" width="14.83203125" style="1847" customWidth="1"/>
    <col min="1794" max="1794" width="13.6640625" style="1847" customWidth="1"/>
    <col min="1795" max="1795" width="12.83203125" style="1847" customWidth="1"/>
    <col min="1796" max="1796" width="15.1640625" style="1847" customWidth="1"/>
    <col min="1797" max="1797" width="17.1640625" style="1847" customWidth="1"/>
    <col min="1798" max="1800" width="15.83203125" style="1847" customWidth="1"/>
    <col min="1801" max="1801" width="35.6640625" style="1847" customWidth="1"/>
    <col min="1802" max="2041" width="9.33203125" style="1847"/>
    <col min="2042" max="2042" width="38.6640625" style="1847" customWidth="1"/>
    <col min="2043" max="2043" width="12.83203125" style="1847" customWidth="1"/>
    <col min="2044" max="2044" width="16.33203125" style="1847" customWidth="1"/>
    <col min="2045" max="2045" width="18" style="1847" customWidth="1"/>
    <col min="2046" max="2046" width="14" style="1847" customWidth="1"/>
    <col min="2047" max="2048" width="13.5" style="1847" customWidth="1"/>
    <col min="2049" max="2049" width="14.83203125" style="1847" customWidth="1"/>
    <col min="2050" max="2050" width="13.6640625" style="1847" customWidth="1"/>
    <col min="2051" max="2051" width="12.83203125" style="1847" customWidth="1"/>
    <col min="2052" max="2052" width="15.1640625" style="1847" customWidth="1"/>
    <col min="2053" max="2053" width="17.1640625" style="1847" customWidth="1"/>
    <col min="2054" max="2056" width="15.83203125" style="1847" customWidth="1"/>
    <col min="2057" max="2057" width="35.6640625" style="1847" customWidth="1"/>
    <col min="2058" max="2297" width="9.33203125" style="1847"/>
    <col min="2298" max="2298" width="38.6640625" style="1847" customWidth="1"/>
    <col min="2299" max="2299" width="12.83203125" style="1847" customWidth="1"/>
    <col min="2300" max="2300" width="16.33203125" style="1847" customWidth="1"/>
    <col min="2301" max="2301" width="18" style="1847" customWidth="1"/>
    <col min="2302" max="2302" width="14" style="1847" customWidth="1"/>
    <col min="2303" max="2304" width="13.5" style="1847" customWidth="1"/>
    <col min="2305" max="2305" width="14.83203125" style="1847" customWidth="1"/>
    <col min="2306" max="2306" width="13.6640625" style="1847" customWidth="1"/>
    <col min="2307" max="2307" width="12.83203125" style="1847" customWidth="1"/>
    <col min="2308" max="2308" width="15.1640625" style="1847" customWidth="1"/>
    <col min="2309" max="2309" width="17.1640625" style="1847" customWidth="1"/>
    <col min="2310" max="2312" width="15.83203125" style="1847" customWidth="1"/>
    <col min="2313" max="2313" width="35.6640625" style="1847" customWidth="1"/>
    <col min="2314" max="2553" width="9.33203125" style="1847"/>
    <col min="2554" max="2554" width="38.6640625" style="1847" customWidth="1"/>
    <col min="2555" max="2555" width="12.83203125" style="1847" customWidth="1"/>
    <col min="2556" max="2556" width="16.33203125" style="1847" customWidth="1"/>
    <col min="2557" max="2557" width="18" style="1847" customWidth="1"/>
    <col min="2558" max="2558" width="14" style="1847" customWidth="1"/>
    <col min="2559" max="2560" width="13.5" style="1847" customWidth="1"/>
    <col min="2561" max="2561" width="14.83203125" style="1847" customWidth="1"/>
    <col min="2562" max="2562" width="13.6640625" style="1847" customWidth="1"/>
    <col min="2563" max="2563" width="12.83203125" style="1847" customWidth="1"/>
    <col min="2564" max="2564" width="15.1640625" style="1847" customWidth="1"/>
    <col min="2565" max="2565" width="17.1640625" style="1847" customWidth="1"/>
    <col min="2566" max="2568" width="15.83203125" style="1847" customWidth="1"/>
    <col min="2569" max="2569" width="35.6640625" style="1847" customWidth="1"/>
    <col min="2570" max="2809" width="9.33203125" style="1847"/>
    <col min="2810" max="2810" width="38.6640625" style="1847" customWidth="1"/>
    <col min="2811" max="2811" width="12.83203125" style="1847" customWidth="1"/>
    <col min="2812" max="2812" width="16.33203125" style="1847" customWidth="1"/>
    <col min="2813" max="2813" width="18" style="1847" customWidth="1"/>
    <col min="2814" max="2814" width="14" style="1847" customWidth="1"/>
    <col min="2815" max="2816" width="13.5" style="1847" customWidth="1"/>
    <col min="2817" max="2817" width="14.83203125" style="1847" customWidth="1"/>
    <col min="2818" max="2818" width="13.6640625" style="1847" customWidth="1"/>
    <col min="2819" max="2819" width="12.83203125" style="1847" customWidth="1"/>
    <col min="2820" max="2820" width="15.1640625" style="1847" customWidth="1"/>
    <col min="2821" max="2821" width="17.1640625" style="1847" customWidth="1"/>
    <col min="2822" max="2824" width="15.83203125" style="1847" customWidth="1"/>
    <col min="2825" max="2825" width="35.6640625" style="1847" customWidth="1"/>
    <col min="2826" max="3065" width="9.33203125" style="1847"/>
    <col min="3066" max="3066" width="38.6640625" style="1847" customWidth="1"/>
    <col min="3067" max="3067" width="12.83203125" style="1847" customWidth="1"/>
    <col min="3068" max="3068" width="16.33203125" style="1847" customWidth="1"/>
    <col min="3069" max="3069" width="18" style="1847" customWidth="1"/>
    <col min="3070" max="3070" width="14" style="1847" customWidth="1"/>
    <col min="3071" max="3072" width="13.5" style="1847" customWidth="1"/>
    <col min="3073" max="3073" width="14.83203125" style="1847" customWidth="1"/>
    <col min="3074" max="3074" width="13.6640625" style="1847" customWidth="1"/>
    <col min="3075" max="3075" width="12.83203125" style="1847" customWidth="1"/>
    <col min="3076" max="3076" width="15.1640625" style="1847" customWidth="1"/>
    <col min="3077" max="3077" width="17.1640625" style="1847" customWidth="1"/>
    <col min="3078" max="3080" width="15.83203125" style="1847" customWidth="1"/>
    <col min="3081" max="3081" width="35.6640625" style="1847" customWidth="1"/>
    <col min="3082" max="3321" width="9.33203125" style="1847"/>
    <col min="3322" max="3322" width="38.6640625" style="1847" customWidth="1"/>
    <col min="3323" max="3323" width="12.83203125" style="1847" customWidth="1"/>
    <col min="3324" max="3324" width="16.33203125" style="1847" customWidth="1"/>
    <col min="3325" max="3325" width="18" style="1847" customWidth="1"/>
    <col min="3326" max="3326" width="14" style="1847" customWidth="1"/>
    <col min="3327" max="3328" width="13.5" style="1847" customWidth="1"/>
    <col min="3329" max="3329" width="14.83203125" style="1847" customWidth="1"/>
    <col min="3330" max="3330" width="13.6640625" style="1847" customWidth="1"/>
    <col min="3331" max="3331" width="12.83203125" style="1847" customWidth="1"/>
    <col min="3332" max="3332" width="15.1640625" style="1847" customWidth="1"/>
    <col min="3333" max="3333" width="17.1640625" style="1847" customWidth="1"/>
    <col min="3334" max="3336" width="15.83203125" style="1847" customWidth="1"/>
    <col min="3337" max="3337" width="35.6640625" style="1847" customWidth="1"/>
    <col min="3338" max="3577" width="9.33203125" style="1847"/>
    <col min="3578" max="3578" width="38.6640625" style="1847" customWidth="1"/>
    <col min="3579" max="3579" width="12.83203125" style="1847" customWidth="1"/>
    <col min="3580" max="3580" width="16.33203125" style="1847" customWidth="1"/>
    <col min="3581" max="3581" width="18" style="1847" customWidth="1"/>
    <col min="3582" max="3582" width="14" style="1847" customWidth="1"/>
    <col min="3583" max="3584" width="13.5" style="1847" customWidth="1"/>
    <col min="3585" max="3585" width="14.83203125" style="1847" customWidth="1"/>
    <col min="3586" max="3586" width="13.6640625" style="1847" customWidth="1"/>
    <col min="3587" max="3587" width="12.83203125" style="1847" customWidth="1"/>
    <col min="3588" max="3588" width="15.1640625" style="1847" customWidth="1"/>
    <col min="3589" max="3589" width="17.1640625" style="1847" customWidth="1"/>
    <col min="3590" max="3592" width="15.83203125" style="1847" customWidth="1"/>
    <col min="3593" max="3593" width="35.6640625" style="1847" customWidth="1"/>
    <col min="3594" max="3833" width="9.33203125" style="1847"/>
    <col min="3834" max="3834" width="38.6640625" style="1847" customWidth="1"/>
    <col min="3835" max="3835" width="12.83203125" style="1847" customWidth="1"/>
    <col min="3836" max="3836" width="16.33203125" style="1847" customWidth="1"/>
    <col min="3837" max="3837" width="18" style="1847" customWidth="1"/>
    <col min="3838" max="3838" width="14" style="1847" customWidth="1"/>
    <col min="3839" max="3840" width="13.5" style="1847" customWidth="1"/>
    <col min="3841" max="3841" width="14.83203125" style="1847" customWidth="1"/>
    <col min="3842" max="3842" width="13.6640625" style="1847" customWidth="1"/>
    <col min="3843" max="3843" width="12.83203125" style="1847" customWidth="1"/>
    <col min="3844" max="3844" width="15.1640625" style="1847" customWidth="1"/>
    <col min="3845" max="3845" width="17.1640625" style="1847" customWidth="1"/>
    <col min="3846" max="3848" width="15.83203125" style="1847" customWidth="1"/>
    <col min="3849" max="3849" width="35.6640625" style="1847" customWidth="1"/>
    <col min="3850" max="4089" width="9.33203125" style="1847"/>
    <col min="4090" max="4090" width="38.6640625" style="1847" customWidth="1"/>
    <col min="4091" max="4091" width="12.83203125" style="1847" customWidth="1"/>
    <col min="4092" max="4092" width="16.33203125" style="1847" customWidth="1"/>
    <col min="4093" max="4093" width="18" style="1847" customWidth="1"/>
    <col min="4094" max="4094" width="14" style="1847" customWidth="1"/>
    <col min="4095" max="4096" width="13.5" style="1847" customWidth="1"/>
    <col min="4097" max="4097" width="14.83203125" style="1847" customWidth="1"/>
    <col min="4098" max="4098" width="13.6640625" style="1847" customWidth="1"/>
    <col min="4099" max="4099" width="12.83203125" style="1847" customWidth="1"/>
    <col min="4100" max="4100" width="15.1640625" style="1847" customWidth="1"/>
    <col min="4101" max="4101" width="17.1640625" style="1847" customWidth="1"/>
    <col min="4102" max="4104" width="15.83203125" style="1847" customWidth="1"/>
    <col min="4105" max="4105" width="35.6640625" style="1847" customWidth="1"/>
    <col min="4106" max="4345" width="9.33203125" style="1847"/>
    <col min="4346" max="4346" width="38.6640625" style="1847" customWidth="1"/>
    <col min="4347" max="4347" width="12.83203125" style="1847" customWidth="1"/>
    <col min="4348" max="4348" width="16.33203125" style="1847" customWidth="1"/>
    <col min="4349" max="4349" width="18" style="1847" customWidth="1"/>
    <col min="4350" max="4350" width="14" style="1847" customWidth="1"/>
    <col min="4351" max="4352" width="13.5" style="1847" customWidth="1"/>
    <col min="4353" max="4353" width="14.83203125" style="1847" customWidth="1"/>
    <col min="4354" max="4354" width="13.6640625" style="1847" customWidth="1"/>
    <col min="4355" max="4355" width="12.83203125" style="1847" customWidth="1"/>
    <col min="4356" max="4356" width="15.1640625" style="1847" customWidth="1"/>
    <col min="4357" max="4357" width="17.1640625" style="1847" customWidth="1"/>
    <col min="4358" max="4360" width="15.83203125" style="1847" customWidth="1"/>
    <col min="4361" max="4361" width="35.6640625" style="1847" customWidth="1"/>
    <col min="4362" max="4601" width="9.33203125" style="1847"/>
    <col min="4602" max="4602" width="38.6640625" style="1847" customWidth="1"/>
    <col min="4603" max="4603" width="12.83203125" style="1847" customWidth="1"/>
    <col min="4604" max="4604" width="16.33203125" style="1847" customWidth="1"/>
    <col min="4605" max="4605" width="18" style="1847" customWidth="1"/>
    <col min="4606" max="4606" width="14" style="1847" customWidth="1"/>
    <col min="4607" max="4608" width="13.5" style="1847" customWidth="1"/>
    <col min="4609" max="4609" width="14.83203125" style="1847" customWidth="1"/>
    <col min="4610" max="4610" width="13.6640625" style="1847" customWidth="1"/>
    <col min="4611" max="4611" width="12.83203125" style="1847" customWidth="1"/>
    <col min="4612" max="4612" width="15.1640625" style="1847" customWidth="1"/>
    <col min="4613" max="4613" width="17.1640625" style="1847" customWidth="1"/>
    <col min="4614" max="4616" width="15.83203125" style="1847" customWidth="1"/>
    <col min="4617" max="4617" width="35.6640625" style="1847" customWidth="1"/>
    <col min="4618" max="4857" width="9.33203125" style="1847"/>
    <col min="4858" max="4858" width="38.6640625" style="1847" customWidth="1"/>
    <col min="4859" max="4859" width="12.83203125" style="1847" customWidth="1"/>
    <col min="4860" max="4860" width="16.33203125" style="1847" customWidth="1"/>
    <col min="4861" max="4861" width="18" style="1847" customWidth="1"/>
    <col min="4862" max="4862" width="14" style="1847" customWidth="1"/>
    <col min="4863" max="4864" width="13.5" style="1847" customWidth="1"/>
    <col min="4865" max="4865" width="14.83203125" style="1847" customWidth="1"/>
    <col min="4866" max="4866" width="13.6640625" style="1847" customWidth="1"/>
    <col min="4867" max="4867" width="12.83203125" style="1847" customWidth="1"/>
    <col min="4868" max="4868" width="15.1640625" style="1847" customWidth="1"/>
    <col min="4869" max="4869" width="17.1640625" style="1847" customWidth="1"/>
    <col min="4870" max="4872" width="15.83203125" style="1847" customWidth="1"/>
    <col min="4873" max="4873" width="35.6640625" style="1847" customWidth="1"/>
    <col min="4874" max="5113" width="9.33203125" style="1847"/>
    <col min="5114" max="5114" width="38.6640625" style="1847" customWidth="1"/>
    <col min="5115" max="5115" width="12.83203125" style="1847" customWidth="1"/>
    <col min="5116" max="5116" width="16.33203125" style="1847" customWidth="1"/>
    <col min="5117" max="5117" width="18" style="1847" customWidth="1"/>
    <col min="5118" max="5118" width="14" style="1847" customWidth="1"/>
    <col min="5119" max="5120" width="13.5" style="1847" customWidth="1"/>
    <col min="5121" max="5121" width="14.83203125" style="1847" customWidth="1"/>
    <col min="5122" max="5122" width="13.6640625" style="1847" customWidth="1"/>
    <col min="5123" max="5123" width="12.83203125" style="1847" customWidth="1"/>
    <col min="5124" max="5124" width="15.1640625" style="1847" customWidth="1"/>
    <col min="5125" max="5125" width="17.1640625" style="1847" customWidth="1"/>
    <col min="5126" max="5128" width="15.83203125" style="1847" customWidth="1"/>
    <col min="5129" max="5129" width="35.6640625" style="1847" customWidth="1"/>
    <col min="5130" max="5369" width="9.33203125" style="1847"/>
    <col min="5370" max="5370" width="38.6640625" style="1847" customWidth="1"/>
    <col min="5371" max="5371" width="12.83203125" style="1847" customWidth="1"/>
    <col min="5372" max="5372" width="16.33203125" style="1847" customWidth="1"/>
    <col min="5373" max="5373" width="18" style="1847" customWidth="1"/>
    <col min="5374" max="5374" width="14" style="1847" customWidth="1"/>
    <col min="5375" max="5376" width="13.5" style="1847" customWidth="1"/>
    <col min="5377" max="5377" width="14.83203125" style="1847" customWidth="1"/>
    <col min="5378" max="5378" width="13.6640625" style="1847" customWidth="1"/>
    <col min="5379" max="5379" width="12.83203125" style="1847" customWidth="1"/>
    <col min="5380" max="5380" width="15.1640625" style="1847" customWidth="1"/>
    <col min="5381" max="5381" width="17.1640625" style="1847" customWidth="1"/>
    <col min="5382" max="5384" width="15.83203125" style="1847" customWidth="1"/>
    <col min="5385" max="5385" width="35.6640625" style="1847" customWidth="1"/>
    <col min="5386" max="5625" width="9.33203125" style="1847"/>
    <col min="5626" max="5626" width="38.6640625" style="1847" customWidth="1"/>
    <col min="5627" max="5627" width="12.83203125" style="1847" customWidth="1"/>
    <col min="5628" max="5628" width="16.33203125" style="1847" customWidth="1"/>
    <col min="5629" max="5629" width="18" style="1847" customWidth="1"/>
    <col min="5630" max="5630" width="14" style="1847" customWidth="1"/>
    <col min="5631" max="5632" width="13.5" style="1847" customWidth="1"/>
    <col min="5633" max="5633" width="14.83203125" style="1847" customWidth="1"/>
    <col min="5634" max="5634" width="13.6640625" style="1847" customWidth="1"/>
    <col min="5635" max="5635" width="12.83203125" style="1847" customWidth="1"/>
    <col min="5636" max="5636" width="15.1640625" style="1847" customWidth="1"/>
    <col min="5637" max="5637" width="17.1640625" style="1847" customWidth="1"/>
    <col min="5638" max="5640" width="15.83203125" style="1847" customWidth="1"/>
    <col min="5641" max="5641" width="35.6640625" style="1847" customWidth="1"/>
    <col min="5642" max="5881" width="9.33203125" style="1847"/>
    <col min="5882" max="5882" width="38.6640625" style="1847" customWidth="1"/>
    <col min="5883" max="5883" width="12.83203125" style="1847" customWidth="1"/>
    <col min="5884" max="5884" width="16.33203125" style="1847" customWidth="1"/>
    <col min="5885" max="5885" width="18" style="1847" customWidth="1"/>
    <col min="5886" max="5886" width="14" style="1847" customWidth="1"/>
    <col min="5887" max="5888" width="13.5" style="1847" customWidth="1"/>
    <col min="5889" max="5889" width="14.83203125" style="1847" customWidth="1"/>
    <col min="5890" max="5890" width="13.6640625" style="1847" customWidth="1"/>
    <col min="5891" max="5891" width="12.83203125" style="1847" customWidth="1"/>
    <col min="5892" max="5892" width="15.1640625" style="1847" customWidth="1"/>
    <col min="5893" max="5893" width="17.1640625" style="1847" customWidth="1"/>
    <col min="5894" max="5896" width="15.83203125" style="1847" customWidth="1"/>
    <col min="5897" max="5897" width="35.6640625" style="1847" customWidth="1"/>
    <col min="5898" max="6137" width="9.33203125" style="1847"/>
    <col min="6138" max="6138" width="38.6640625" style="1847" customWidth="1"/>
    <col min="6139" max="6139" width="12.83203125" style="1847" customWidth="1"/>
    <col min="6140" max="6140" width="16.33203125" style="1847" customWidth="1"/>
    <col min="6141" max="6141" width="18" style="1847" customWidth="1"/>
    <col min="6142" max="6142" width="14" style="1847" customWidth="1"/>
    <col min="6143" max="6144" width="13.5" style="1847" customWidth="1"/>
    <col min="6145" max="6145" width="14.83203125" style="1847" customWidth="1"/>
    <col min="6146" max="6146" width="13.6640625" style="1847" customWidth="1"/>
    <col min="6147" max="6147" width="12.83203125" style="1847" customWidth="1"/>
    <col min="6148" max="6148" width="15.1640625" style="1847" customWidth="1"/>
    <col min="6149" max="6149" width="17.1640625" style="1847" customWidth="1"/>
    <col min="6150" max="6152" width="15.83203125" style="1847" customWidth="1"/>
    <col min="6153" max="6153" width="35.6640625" style="1847" customWidth="1"/>
    <col min="6154" max="6393" width="9.33203125" style="1847"/>
    <col min="6394" max="6394" width="38.6640625" style="1847" customWidth="1"/>
    <col min="6395" max="6395" width="12.83203125" style="1847" customWidth="1"/>
    <col min="6396" max="6396" width="16.33203125" style="1847" customWidth="1"/>
    <col min="6397" max="6397" width="18" style="1847" customWidth="1"/>
    <col min="6398" max="6398" width="14" style="1847" customWidth="1"/>
    <col min="6399" max="6400" width="13.5" style="1847" customWidth="1"/>
    <col min="6401" max="6401" width="14.83203125" style="1847" customWidth="1"/>
    <col min="6402" max="6402" width="13.6640625" style="1847" customWidth="1"/>
    <col min="6403" max="6403" width="12.83203125" style="1847" customWidth="1"/>
    <col min="6404" max="6404" width="15.1640625" style="1847" customWidth="1"/>
    <col min="6405" max="6405" width="17.1640625" style="1847" customWidth="1"/>
    <col min="6406" max="6408" width="15.83203125" style="1847" customWidth="1"/>
    <col min="6409" max="6409" width="35.6640625" style="1847" customWidth="1"/>
    <col min="6410" max="6649" width="9.33203125" style="1847"/>
    <col min="6650" max="6650" width="38.6640625" style="1847" customWidth="1"/>
    <col min="6651" max="6651" width="12.83203125" style="1847" customWidth="1"/>
    <col min="6652" max="6652" width="16.33203125" style="1847" customWidth="1"/>
    <col min="6653" max="6653" width="18" style="1847" customWidth="1"/>
    <col min="6654" max="6654" width="14" style="1847" customWidth="1"/>
    <col min="6655" max="6656" width="13.5" style="1847" customWidth="1"/>
    <col min="6657" max="6657" width="14.83203125" style="1847" customWidth="1"/>
    <col min="6658" max="6658" width="13.6640625" style="1847" customWidth="1"/>
    <col min="6659" max="6659" width="12.83203125" style="1847" customWidth="1"/>
    <col min="6660" max="6660" width="15.1640625" style="1847" customWidth="1"/>
    <col min="6661" max="6661" width="17.1640625" style="1847" customWidth="1"/>
    <col min="6662" max="6664" width="15.83203125" style="1847" customWidth="1"/>
    <col min="6665" max="6665" width="35.6640625" style="1847" customWidth="1"/>
    <col min="6666" max="6905" width="9.33203125" style="1847"/>
    <col min="6906" max="6906" width="38.6640625" style="1847" customWidth="1"/>
    <col min="6907" max="6907" width="12.83203125" style="1847" customWidth="1"/>
    <col min="6908" max="6908" width="16.33203125" style="1847" customWidth="1"/>
    <col min="6909" max="6909" width="18" style="1847" customWidth="1"/>
    <col min="6910" max="6910" width="14" style="1847" customWidth="1"/>
    <col min="6911" max="6912" width="13.5" style="1847" customWidth="1"/>
    <col min="6913" max="6913" width="14.83203125" style="1847" customWidth="1"/>
    <col min="6914" max="6914" width="13.6640625" style="1847" customWidth="1"/>
    <col min="6915" max="6915" width="12.83203125" style="1847" customWidth="1"/>
    <col min="6916" max="6916" width="15.1640625" style="1847" customWidth="1"/>
    <col min="6917" max="6917" width="17.1640625" style="1847" customWidth="1"/>
    <col min="6918" max="6920" width="15.83203125" style="1847" customWidth="1"/>
    <col min="6921" max="6921" width="35.6640625" style="1847" customWidth="1"/>
    <col min="6922" max="7161" width="9.33203125" style="1847"/>
    <col min="7162" max="7162" width="38.6640625" style="1847" customWidth="1"/>
    <col min="7163" max="7163" width="12.83203125" style="1847" customWidth="1"/>
    <col min="7164" max="7164" width="16.33203125" style="1847" customWidth="1"/>
    <col min="7165" max="7165" width="18" style="1847" customWidth="1"/>
    <col min="7166" max="7166" width="14" style="1847" customWidth="1"/>
    <col min="7167" max="7168" width="13.5" style="1847" customWidth="1"/>
    <col min="7169" max="7169" width="14.83203125" style="1847" customWidth="1"/>
    <col min="7170" max="7170" width="13.6640625" style="1847" customWidth="1"/>
    <col min="7171" max="7171" width="12.83203125" style="1847" customWidth="1"/>
    <col min="7172" max="7172" width="15.1640625" style="1847" customWidth="1"/>
    <col min="7173" max="7173" width="17.1640625" style="1847" customWidth="1"/>
    <col min="7174" max="7176" width="15.83203125" style="1847" customWidth="1"/>
    <col min="7177" max="7177" width="35.6640625" style="1847" customWidth="1"/>
    <col min="7178" max="7417" width="9.33203125" style="1847"/>
    <col min="7418" max="7418" width="38.6640625" style="1847" customWidth="1"/>
    <col min="7419" max="7419" width="12.83203125" style="1847" customWidth="1"/>
    <col min="7420" max="7420" width="16.33203125" style="1847" customWidth="1"/>
    <col min="7421" max="7421" width="18" style="1847" customWidth="1"/>
    <col min="7422" max="7422" width="14" style="1847" customWidth="1"/>
    <col min="7423" max="7424" width="13.5" style="1847" customWidth="1"/>
    <col min="7425" max="7425" width="14.83203125" style="1847" customWidth="1"/>
    <col min="7426" max="7426" width="13.6640625" style="1847" customWidth="1"/>
    <col min="7427" max="7427" width="12.83203125" style="1847" customWidth="1"/>
    <col min="7428" max="7428" width="15.1640625" style="1847" customWidth="1"/>
    <col min="7429" max="7429" width="17.1640625" style="1847" customWidth="1"/>
    <col min="7430" max="7432" width="15.83203125" style="1847" customWidth="1"/>
    <col min="7433" max="7433" width="35.6640625" style="1847" customWidth="1"/>
    <col min="7434" max="7673" width="9.33203125" style="1847"/>
    <col min="7674" max="7674" width="38.6640625" style="1847" customWidth="1"/>
    <col min="7675" max="7675" width="12.83203125" style="1847" customWidth="1"/>
    <col min="7676" max="7676" width="16.33203125" style="1847" customWidth="1"/>
    <col min="7677" max="7677" width="18" style="1847" customWidth="1"/>
    <col min="7678" max="7678" width="14" style="1847" customWidth="1"/>
    <col min="7679" max="7680" width="13.5" style="1847" customWidth="1"/>
    <col min="7681" max="7681" width="14.83203125" style="1847" customWidth="1"/>
    <col min="7682" max="7682" width="13.6640625" style="1847" customWidth="1"/>
    <col min="7683" max="7683" width="12.83203125" style="1847" customWidth="1"/>
    <col min="7684" max="7684" width="15.1640625" style="1847" customWidth="1"/>
    <col min="7685" max="7685" width="17.1640625" style="1847" customWidth="1"/>
    <col min="7686" max="7688" width="15.83203125" style="1847" customWidth="1"/>
    <col min="7689" max="7689" width="35.6640625" style="1847" customWidth="1"/>
    <col min="7690" max="7929" width="9.33203125" style="1847"/>
    <col min="7930" max="7930" width="38.6640625" style="1847" customWidth="1"/>
    <col min="7931" max="7931" width="12.83203125" style="1847" customWidth="1"/>
    <col min="7932" max="7932" width="16.33203125" style="1847" customWidth="1"/>
    <col min="7933" max="7933" width="18" style="1847" customWidth="1"/>
    <col min="7934" max="7934" width="14" style="1847" customWidth="1"/>
    <col min="7935" max="7936" width="13.5" style="1847" customWidth="1"/>
    <col min="7937" max="7937" width="14.83203125" style="1847" customWidth="1"/>
    <col min="7938" max="7938" width="13.6640625" style="1847" customWidth="1"/>
    <col min="7939" max="7939" width="12.83203125" style="1847" customWidth="1"/>
    <col min="7940" max="7940" width="15.1640625" style="1847" customWidth="1"/>
    <col min="7941" max="7941" width="17.1640625" style="1847" customWidth="1"/>
    <col min="7942" max="7944" width="15.83203125" style="1847" customWidth="1"/>
    <col min="7945" max="7945" width="35.6640625" style="1847" customWidth="1"/>
    <col min="7946" max="8185" width="9.33203125" style="1847"/>
    <col min="8186" max="8186" width="38.6640625" style="1847" customWidth="1"/>
    <col min="8187" max="8187" width="12.83203125" style="1847" customWidth="1"/>
    <col min="8188" max="8188" width="16.33203125" style="1847" customWidth="1"/>
    <col min="8189" max="8189" width="18" style="1847" customWidth="1"/>
    <col min="8190" max="8190" width="14" style="1847" customWidth="1"/>
    <col min="8191" max="8192" width="13.5" style="1847" customWidth="1"/>
    <col min="8193" max="8193" width="14.83203125" style="1847" customWidth="1"/>
    <col min="8194" max="8194" width="13.6640625" style="1847" customWidth="1"/>
    <col min="8195" max="8195" width="12.83203125" style="1847" customWidth="1"/>
    <col min="8196" max="8196" width="15.1640625" style="1847" customWidth="1"/>
    <col min="8197" max="8197" width="17.1640625" style="1847" customWidth="1"/>
    <col min="8198" max="8200" width="15.83203125" style="1847" customWidth="1"/>
    <col min="8201" max="8201" width="35.6640625" style="1847" customWidth="1"/>
    <col min="8202" max="8441" width="9.33203125" style="1847"/>
    <col min="8442" max="8442" width="38.6640625" style="1847" customWidth="1"/>
    <col min="8443" max="8443" width="12.83203125" style="1847" customWidth="1"/>
    <col min="8444" max="8444" width="16.33203125" style="1847" customWidth="1"/>
    <col min="8445" max="8445" width="18" style="1847" customWidth="1"/>
    <col min="8446" max="8446" width="14" style="1847" customWidth="1"/>
    <col min="8447" max="8448" width="13.5" style="1847" customWidth="1"/>
    <col min="8449" max="8449" width="14.83203125" style="1847" customWidth="1"/>
    <col min="8450" max="8450" width="13.6640625" style="1847" customWidth="1"/>
    <col min="8451" max="8451" width="12.83203125" style="1847" customWidth="1"/>
    <col min="8452" max="8452" width="15.1640625" style="1847" customWidth="1"/>
    <col min="8453" max="8453" width="17.1640625" style="1847" customWidth="1"/>
    <col min="8454" max="8456" width="15.83203125" style="1847" customWidth="1"/>
    <col min="8457" max="8457" width="35.6640625" style="1847" customWidth="1"/>
    <col min="8458" max="8697" width="9.33203125" style="1847"/>
    <col min="8698" max="8698" width="38.6640625" style="1847" customWidth="1"/>
    <col min="8699" max="8699" width="12.83203125" style="1847" customWidth="1"/>
    <col min="8700" max="8700" width="16.33203125" style="1847" customWidth="1"/>
    <col min="8701" max="8701" width="18" style="1847" customWidth="1"/>
    <col min="8702" max="8702" width="14" style="1847" customWidth="1"/>
    <col min="8703" max="8704" width="13.5" style="1847" customWidth="1"/>
    <col min="8705" max="8705" width="14.83203125" style="1847" customWidth="1"/>
    <col min="8706" max="8706" width="13.6640625" style="1847" customWidth="1"/>
    <col min="8707" max="8707" width="12.83203125" style="1847" customWidth="1"/>
    <col min="8708" max="8708" width="15.1640625" style="1847" customWidth="1"/>
    <col min="8709" max="8709" width="17.1640625" style="1847" customWidth="1"/>
    <col min="8710" max="8712" width="15.83203125" style="1847" customWidth="1"/>
    <col min="8713" max="8713" width="35.6640625" style="1847" customWidth="1"/>
    <col min="8714" max="8953" width="9.33203125" style="1847"/>
    <col min="8954" max="8954" width="38.6640625" style="1847" customWidth="1"/>
    <col min="8955" max="8955" width="12.83203125" style="1847" customWidth="1"/>
    <col min="8956" max="8956" width="16.33203125" style="1847" customWidth="1"/>
    <col min="8957" max="8957" width="18" style="1847" customWidth="1"/>
    <col min="8958" max="8958" width="14" style="1847" customWidth="1"/>
    <col min="8959" max="8960" width="13.5" style="1847" customWidth="1"/>
    <col min="8961" max="8961" width="14.83203125" style="1847" customWidth="1"/>
    <col min="8962" max="8962" width="13.6640625" style="1847" customWidth="1"/>
    <col min="8963" max="8963" width="12.83203125" style="1847" customWidth="1"/>
    <col min="8964" max="8964" width="15.1640625" style="1847" customWidth="1"/>
    <col min="8965" max="8965" width="17.1640625" style="1847" customWidth="1"/>
    <col min="8966" max="8968" width="15.83203125" style="1847" customWidth="1"/>
    <col min="8969" max="8969" width="35.6640625" style="1847" customWidth="1"/>
    <col min="8970" max="9209" width="9.33203125" style="1847"/>
    <col min="9210" max="9210" width="38.6640625" style="1847" customWidth="1"/>
    <col min="9211" max="9211" width="12.83203125" style="1847" customWidth="1"/>
    <col min="9212" max="9212" width="16.33203125" style="1847" customWidth="1"/>
    <col min="9213" max="9213" width="18" style="1847" customWidth="1"/>
    <col min="9214" max="9214" width="14" style="1847" customWidth="1"/>
    <col min="9215" max="9216" width="13.5" style="1847" customWidth="1"/>
    <col min="9217" max="9217" width="14.83203125" style="1847" customWidth="1"/>
    <col min="9218" max="9218" width="13.6640625" style="1847" customWidth="1"/>
    <col min="9219" max="9219" width="12.83203125" style="1847" customWidth="1"/>
    <col min="9220" max="9220" width="15.1640625" style="1847" customWidth="1"/>
    <col min="9221" max="9221" width="17.1640625" style="1847" customWidth="1"/>
    <col min="9222" max="9224" width="15.83203125" style="1847" customWidth="1"/>
    <col min="9225" max="9225" width="35.6640625" style="1847" customWidth="1"/>
    <col min="9226" max="9465" width="9.33203125" style="1847"/>
    <col min="9466" max="9466" width="38.6640625" style="1847" customWidth="1"/>
    <col min="9467" max="9467" width="12.83203125" style="1847" customWidth="1"/>
    <col min="9468" max="9468" width="16.33203125" style="1847" customWidth="1"/>
    <col min="9469" max="9469" width="18" style="1847" customWidth="1"/>
    <col min="9470" max="9470" width="14" style="1847" customWidth="1"/>
    <col min="9471" max="9472" width="13.5" style="1847" customWidth="1"/>
    <col min="9473" max="9473" width="14.83203125" style="1847" customWidth="1"/>
    <col min="9474" max="9474" width="13.6640625" style="1847" customWidth="1"/>
    <col min="9475" max="9475" width="12.83203125" style="1847" customWidth="1"/>
    <col min="9476" max="9476" width="15.1640625" style="1847" customWidth="1"/>
    <col min="9477" max="9477" width="17.1640625" style="1847" customWidth="1"/>
    <col min="9478" max="9480" width="15.83203125" style="1847" customWidth="1"/>
    <col min="9481" max="9481" width="35.6640625" style="1847" customWidth="1"/>
    <col min="9482" max="9721" width="9.33203125" style="1847"/>
    <col min="9722" max="9722" width="38.6640625" style="1847" customWidth="1"/>
    <col min="9723" max="9723" width="12.83203125" style="1847" customWidth="1"/>
    <col min="9724" max="9724" width="16.33203125" style="1847" customWidth="1"/>
    <col min="9725" max="9725" width="18" style="1847" customWidth="1"/>
    <col min="9726" max="9726" width="14" style="1847" customWidth="1"/>
    <col min="9727" max="9728" width="13.5" style="1847" customWidth="1"/>
    <col min="9729" max="9729" width="14.83203125" style="1847" customWidth="1"/>
    <col min="9730" max="9730" width="13.6640625" style="1847" customWidth="1"/>
    <col min="9731" max="9731" width="12.83203125" style="1847" customWidth="1"/>
    <col min="9732" max="9732" width="15.1640625" style="1847" customWidth="1"/>
    <col min="9733" max="9733" width="17.1640625" style="1847" customWidth="1"/>
    <col min="9734" max="9736" width="15.83203125" style="1847" customWidth="1"/>
    <col min="9737" max="9737" width="35.6640625" style="1847" customWidth="1"/>
    <col min="9738" max="9977" width="9.33203125" style="1847"/>
    <col min="9978" max="9978" width="38.6640625" style="1847" customWidth="1"/>
    <col min="9979" max="9979" width="12.83203125" style="1847" customWidth="1"/>
    <col min="9980" max="9980" width="16.33203125" style="1847" customWidth="1"/>
    <col min="9981" max="9981" width="18" style="1847" customWidth="1"/>
    <col min="9982" max="9982" width="14" style="1847" customWidth="1"/>
    <col min="9983" max="9984" width="13.5" style="1847" customWidth="1"/>
    <col min="9985" max="9985" width="14.83203125" style="1847" customWidth="1"/>
    <col min="9986" max="9986" width="13.6640625" style="1847" customWidth="1"/>
    <col min="9987" max="9987" width="12.83203125" style="1847" customWidth="1"/>
    <col min="9988" max="9988" width="15.1640625" style="1847" customWidth="1"/>
    <col min="9989" max="9989" width="17.1640625" style="1847" customWidth="1"/>
    <col min="9990" max="9992" width="15.83203125" style="1847" customWidth="1"/>
    <col min="9993" max="9993" width="35.6640625" style="1847" customWidth="1"/>
    <col min="9994" max="10233" width="9.33203125" style="1847"/>
    <col min="10234" max="10234" width="38.6640625" style="1847" customWidth="1"/>
    <col min="10235" max="10235" width="12.83203125" style="1847" customWidth="1"/>
    <col min="10236" max="10236" width="16.33203125" style="1847" customWidth="1"/>
    <col min="10237" max="10237" width="18" style="1847" customWidth="1"/>
    <col min="10238" max="10238" width="14" style="1847" customWidth="1"/>
    <col min="10239" max="10240" width="13.5" style="1847" customWidth="1"/>
    <col min="10241" max="10241" width="14.83203125" style="1847" customWidth="1"/>
    <col min="10242" max="10242" width="13.6640625" style="1847" customWidth="1"/>
    <col min="10243" max="10243" width="12.83203125" style="1847" customWidth="1"/>
    <col min="10244" max="10244" width="15.1640625" style="1847" customWidth="1"/>
    <col min="10245" max="10245" width="17.1640625" style="1847" customWidth="1"/>
    <col min="10246" max="10248" width="15.83203125" style="1847" customWidth="1"/>
    <col min="10249" max="10249" width="35.6640625" style="1847" customWidth="1"/>
    <col min="10250" max="10489" width="9.33203125" style="1847"/>
    <col min="10490" max="10490" width="38.6640625" style="1847" customWidth="1"/>
    <col min="10491" max="10491" width="12.83203125" style="1847" customWidth="1"/>
    <col min="10492" max="10492" width="16.33203125" style="1847" customWidth="1"/>
    <col min="10493" max="10493" width="18" style="1847" customWidth="1"/>
    <col min="10494" max="10494" width="14" style="1847" customWidth="1"/>
    <col min="10495" max="10496" width="13.5" style="1847" customWidth="1"/>
    <col min="10497" max="10497" width="14.83203125" style="1847" customWidth="1"/>
    <col min="10498" max="10498" width="13.6640625" style="1847" customWidth="1"/>
    <col min="10499" max="10499" width="12.83203125" style="1847" customWidth="1"/>
    <col min="10500" max="10500" width="15.1640625" style="1847" customWidth="1"/>
    <col min="10501" max="10501" width="17.1640625" style="1847" customWidth="1"/>
    <col min="10502" max="10504" width="15.83203125" style="1847" customWidth="1"/>
    <col min="10505" max="10505" width="35.6640625" style="1847" customWidth="1"/>
    <col min="10506" max="10745" width="9.33203125" style="1847"/>
    <col min="10746" max="10746" width="38.6640625" style="1847" customWidth="1"/>
    <col min="10747" max="10747" width="12.83203125" style="1847" customWidth="1"/>
    <col min="10748" max="10748" width="16.33203125" style="1847" customWidth="1"/>
    <col min="10749" max="10749" width="18" style="1847" customWidth="1"/>
    <col min="10750" max="10750" width="14" style="1847" customWidth="1"/>
    <col min="10751" max="10752" width="13.5" style="1847" customWidth="1"/>
    <col min="10753" max="10753" width="14.83203125" style="1847" customWidth="1"/>
    <col min="10754" max="10754" width="13.6640625" style="1847" customWidth="1"/>
    <col min="10755" max="10755" width="12.83203125" style="1847" customWidth="1"/>
    <col min="10756" max="10756" width="15.1640625" style="1847" customWidth="1"/>
    <col min="10757" max="10757" width="17.1640625" style="1847" customWidth="1"/>
    <col min="10758" max="10760" width="15.83203125" style="1847" customWidth="1"/>
    <col min="10761" max="10761" width="35.6640625" style="1847" customWidth="1"/>
    <col min="10762" max="11001" width="9.33203125" style="1847"/>
    <col min="11002" max="11002" width="38.6640625" style="1847" customWidth="1"/>
    <col min="11003" max="11003" width="12.83203125" style="1847" customWidth="1"/>
    <col min="11004" max="11004" width="16.33203125" style="1847" customWidth="1"/>
    <col min="11005" max="11005" width="18" style="1847" customWidth="1"/>
    <col min="11006" max="11006" width="14" style="1847" customWidth="1"/>
    <col min="11007" max="11008" width="13.5" style="1847" customWidth="1"/>
    <col min="11009" max="11009" width="14.83203125" style="1847" customWidth="1"/>
    <col min="11010" max="11010" width="13.6640625" style="1847" customWidth="1"/>
    <col min="11011" max="11011" width="12.83203125" style="1847" customWidth="1"/>
    <col min="11012" max="11012" width="15.1640625" style="1847" customWidth="1"/>
    <col min="11013" max="11013" width="17.1640625" style="1847" customWidth="1"/>
    <col min="11014" max="11016" width="15.83203125" style="1847" customWidth="1"/>
    <col min="11017" max="11017" width="35.6640625" style="1847" customWidth="1"/>
    <col min="11018" max="11257" width="9.33203125" style="1847"/>
    <col min="11258" max="11258" width="38.6640625" style="1847" customWidth="1"/>
    <col min="11259" max="11259" width="12.83203125" style="1847" customWidth="1"/>
    <col min="11260" max="11260" width="16.33203125" style="1847" customWidth="1"/>
    <col min="11261" max="11261" width="18" style="1847" customWidth="1"/>
    <col min="11262" max="11262" width="14" style="1847" customWidth="1"/>
    <col min="11263" max="11264" width="13.5" style="1847" customWidth="1"/>
    <col min="11265" max="11265" width="14.83203125" style="1847" customWidth="1"/>
    <col min="11266" max="11266" width="13.6640625" style="1847" customWidth="1"/>
    <col min="11267" max="11267" width="12.83203125" style="1847" customWidth="1"/>
    <col min="11268" max="11268" width="15.1640625" style="1847" customWidth="1"/>
    <col min="11269" max="11269" width="17.1640625" style="1847" customWidth="1"/>
    <col min="11270" max="11272" width="15.83203125" style="1847" customWidth="1"/>
    <col min="11273" max="11273" width="35.6640625" style="1847" customWidth="1"/>
    <col min="11274" max="11513" width="9.33203125" style="1847"/>
    <col min="11514" max="11514" width="38.6640625" style="1847" customWidth="1"/>
    <col min="11515" max="11515" width="12.83203125" style="1847" customWidth="1"/>
    <col min="11516" max="11516" width="16.33203125" style="1847" customWidth="1"/>
    <col min="11517" max="11517" width="18" style="1847" customWidth="1"/>
    <col min="11518" max="11518" width="14" style="1847" customWidth="1"/>
    <col min="11519" max="11520" width="13.5" style="1847" customWidth="1"/>
    <col min="11521" max="11521" width="14.83203125" style="1847" customWidth="1"/>
    <col min="11522" max="11522" width="13.6640625" style="1847" customWidth="1"/>
    <col min="11523" max="11523" width="12.83203125" style="1847" customWidth="1"/>
    <col min="11524" max="11524" width="15.1640625" style="1847" customWidth="1"/>
    <col min="11525" max="11525" width="17.1640625" style="1847" customWidth="1"/>
    <col min="11526" max="11528" width="15.83203125" style="1847" customWidth="1"/>
    <col min="11529" max="11529" width="35.6640625" style="1847" customWidth="1"/>
    <col min="11530" max="11769" width="9.33203125" style="1847"/>
    <col min="11770" max="11770" width="38.6640625" style="1847" customWidth="1"/>
    <col min="11771" max="11771" width="12.83203125" style="1847" customWidth="1"/>
    <col min="11772" max="11772" width="16.33203125" style="1847" customWidth="1"/>
    <col min="11773" max="11773" width="18" style="1847" customWidth="1"/>
    <col min="11774" max="11774" width="14" style="1847" customWidth="1"/>
    <col min="11775" max="11776" width="13.5" style="1847" customWidth="1"/>
    <col min="11777" max="11777" width="14.83203125" style="1847" customWidth="1"/>
    <col min="11778" max="11778" width="13.6640625" style="1847" customWidth="1"/>
    <col min="11779" max="11779" width="12.83203125" style="1847" customWidth="1"/>
    <col min="11780" max="11780" width="15.1640625" style="1847" customWidth="1"/>
    <col min="11781" max="11781" width="17.1640625" style="1847" customWidth="1"/>
    <col min="11782" max="11784" width="15.83203125" style="1847" customWidth="1"/>
    <col min="11785" max="11785" width="35.6640625" style="1847" customWidth="1"/>
    <col min="11786" max="12025" width="9.33203125" style="1847"/>
    <col min="12026" max="12026" width="38.6640625" style="1847" customWidth="1"/>
    <col min="12027" max="12027" width="12.83203125" style="1847" customWidth="1"/>
    <col min="12028" max="12028" width="16.33203125" style="1847" customWidth="1"/>
    <col min="12029" max="12029" width="18" style="1847" customWidth="1"/>
    <col min="12030" max="12030" width="14" style="1847" customWidth="1"/>
    <col min="12031" max="12032" width="13.5" style="1847" customWidth="1"/>
    <col min="12033" max="12033" width="14.83203125" style="1847" customWidth="1"/>
    <col min="12034" max="12034" width="13.6640625" style="1847" customWidth="1"/>
    <col min="12035" max="12035" width="12.83203125" style="1847" customWidth="1"/>
    <col min="12036" max="12036" width="15.1640625" style="1847" customWidth="1"/>
    <col min="12037" max="12037" width="17.1640625" style="1847" customWidth="1"/>
    <col min="12038" max="12040" width="15.83203125" style="1847" customWidth="1"/>
    <col min="12041" max="12041" width="35.6640625" style="1847" customWidth="1"/>
    <col min="12042" max="12281" width="9.33203125" style="1847"/>
    <col min="12282" max="12282" width="38.6640625" style="1847" customWidth="1"/>
    <col min="12283" max="12283" width="12.83203125" style="1847" customWidth="1"/>
    <col min="12284" max="12284" width="16.33203125" style="1847" customWidth="1"/>
    <col min="12285" max="12285" width="18" style="1847" customWidth="1"/>
    <col min="12286" max="12286" width="14" style="1847" customWidth="1"/>
    <col min="12287" max="12288" width="13.5" style="1847" customWidth="1"/>
    <col min="12289" max="12289" width="14.83203125" style="1847" customWidth="1"/>
    <col min="12290" max="12290" width="13.6640625" style="1847" customWidth="1"/>
    <col min="12291" max="12291" width="12.83203125" style="1847" customWidth="1"/>
    <col min="12292" max="12292" width="15.1640625" style="1847" customWidth="1"/>
    <col min="12293" max="12293" width="17.1640625" style="1847" customWidth="1"/>
    <col min="12294" max="12296" width="15.83203125" style="1847" customWidth="1"/>
    <col min="12297" max="12297" width="35.6640625" style="1847" customWidth="1"/>
    <col min="12298" max="12537" width="9.33203125" style="1847"/>
    <col min="12538" max="12538" width="38.6640625" style="1847" customWidth="1"/>
    <col min="12539" max="12539" width="12.83203125" style="1847" customWidth="1"/>
    <col min="12540" max="12540" width="16.33203125" style="1847" customWidth="1"/>
    <col min="12541" max="12541" width="18" style="1847" customWidth="1"/>
    <col min="12542" max="12542" width="14" style="1847" customWidth="1"/>
    <col min="12543" max="12544" width="13.5" style="1847" customWidth="1"/>
    <col min="12545" max="12545" width="14.83203125" style="1847" customWidth="1"/>
    <col min="12546" max="12546" width="13.6640625" style="1847" customWidth="1"/>
    <col min="12547" max="12547" width="12.83203125" style="1847" customWidth="1"/>
    <col min="12548" max="12548" width="15.1640625" style="1847" customWidth="1"/>
    <col min="12549" max="12549" width="17.1640625" style="1847" customWidth="1"/>
    <col min="12550" max="12552" width="15.83203125" style="1847" customWidth="1"/>
    <col min="12553" max="12553" width="35.6640625" style="1847" customWidth="1"/>
    <col min="12554" max="12793" width="9.33203125" style="1847"/>
    <col min="12794" max="12794" width="38.6640625" style="1847" customWidth="1"/>
    <col min="12795" max="12795" width="12.83203125" style="1847" customWidth="1"/>
    <col min="12796" max="12796" width="16.33203125" style="1847" customWidth="1"/>
    <col min="12797" max="12797" width="18" style="1847" customWidth="1"/>
    <col min="12798" max="12798" width="14" style="1847" customWidth="1"/>
    <col min="12799" max="12800" width="13.5" style="1847" customWidth="1"/>
    <col min="12801" max="12801" width="14.83203125" style="1847" customWidth="1"/>
    <col min="12802" max="12802" width="13.6640625" style="1847" customWidth="1"/>
    <col min="12803" max="12803" width="12.83203125" style="1847" customWidth="1"/>
    <col min="12804" max="12804" width="15.1640625" style="1847" customWidth="1"/>
    <col min="12805" max="12805" width="17.1640625" style="1847" customWidth="1"/>
    <col min="12806" max="12808" width="15.83203125" style="1847" customWidth="1"/>
    <col min="12809" max="12809" width="35.6640625" style="1847" customWidth="1"/>
    <col min="12810" max="13049" width="9.33203125" style="1847"/>
    <col min="13050" max="13050" width="38.6640625" style="1847" customWidth="1"/>
    <col min="13051" max="13051" width="12.83203125" style="1847" customWidth="1"/>
    <col min="13052" max="13052" width="16.33203125" style="1847" customWidth="1"/>
    <col min="13053" max="13053" width="18" style="1847" customWidth="1"/>
    <col min="13054" max="13054" width="14" style="1847" customWidth="1"/>
    <col min="13055" max="13056" width="13.5" style="1847" customWidth="1"/>
    <col min="13057" max="13057" width="14.83203125" style="1847" customWidth="1"/>
    <col min="13058" max="13058" width="13.6640625" style="1847" customWidth="1"/>
    <col min="13059" max="13059" width="12.83203125" style="1847" customWidth="1"/>
    <col min="13060" max="13060" width="15.1640625" style="1847" customWidth="1"/>
    <col min="13061" max="13061" width="17.1640625" style="1847" customWidth="1"/>
    <col min="13062" max="13064" width="15.83203125" style="1847" customWidth="1"/>
    <col min="13065" max="13065" width="35.6640625" style="1847" customWidth="1"/>
    <col min="13066" max="13305" width="9.33203125" style="1847"/>
    <col min="13306" max="13306" width="38.6640625" style="1847" customWidth="1"/>
    <col min="13307" max="13307" width="12.83203125" style="1847" customWidth="1"/>
    <col min="13308" max="13308" width="16.33203125" style="1847" customWidth="1"/>
    <col min="13309" max="13309" width="18" style="1847" customWidth="1"/>
    <col min="13310" max="13310" width="14" style="1847" customWidth="1"/>
    <col min="13311" max="13312" width="13.5" style="1847" customWidth="1"/>
    <col min="13313" max="13313" width="14.83203125" style="1847" customWidth="1"/>
    <col min="13314" max="13314" width="13.6640625" style="1847" customWidth="1"/>
    <col min="13315" max="13315" width="12.83203125" style="1847" customWidth="1"/>
    <col min="13316" max="13316" width="15.1640625" style="1847" customWidth="1"/>
    <col min="13317" max="13317" width="17.1640625" style="1847" customWidth="1"/>
    <col min="13318" max="13320" width="15.83203125" style="1847" customWidth="1"/>
    <col min="13321" max="13321" width="35.6640625" style="1847" customWidth="1"/>
    <col min="13322" max="13561" width="9.33203125" style="1847"/>
    <col min="13562" max="13562" width="38.6640625" style="1847" customWidth="1"/>
    <col min="13563" max="13563" width="12.83203125" style="1847" customWidth="1"/>
    <col min="13564" max="13564" width="16.33203125" style="1847" customWidth="1"/>
    <col min="13565" max="13565" width="18" style="1847" customWidth="1"/>
    <col min="13566" max="13566" width="14" style="1847" customWidth="1"/>
    <col min="13567" max="13568" width="13.5" style="1847" customWidth="1"/>
    <col min="13569" max="13569" width="14.83203125" style="1847" customWidth="1"/>
    <col min="13570" max="13570" width="13.6640625" style="1847" customWidth="1"/>
    <col min="13571" max="13571" width="12.83203125" style="1847" customWidth="1"/>
    <col min="13572" max="13572" width="15.1640625" style="1847" customWidth="1"/>
    <col min="13573" max="13573" width="17.1640625" style="1847" customWidth="1"/>
    <col min="13574" max="13576" width="15.83203125" style="1847" customWidth="1"/>
    <col min="13577" max="13577" width="35.6640625" style="1847" customWidth="1"/>
    <col min="13578" max="13817" width="9.33203125" style="1847"/>
    <col min="13818" max="13818" width="38.6640625" style="1847" customWidth="1"/>
    <col min="13819" max="13819" width="12.83203125" style="1847" customWidth="1"/>
    <col min="13820" max="13820" width="16.33203125" style="1847" customWidth="1"/>
    <col min="13821" max="13821" width="18" style="1847" customWidth="1"/>
    <col min="13822" max="13822" width="14" style="1847" customWidth="1"/>
    <col min="13823" max="13824" width="13.5" style="1847" customWidth="1"/>
    <col min="13825" max="13825" width="14.83203125" style="1847" customWidth="1"/>
    <col min="13826" max="13826" width="13.6640625" style="1847" customWidth="1"/>
    <col min="13827" max="13827" width="12.83203125" style="1847" customWidth="1"/>
    <col min="13828" max="13828" width="15.1640625" style="1847" customWidth="1"/>
    <col min="13829" max="13829" width="17.1640625" style="1847" customWidth="1"/>
    <col min="13830" max="13832" width="15.83203125" style="1847" customWidth="1"/>
    <col min="13833" max="13833" width="35.6640625" style="1847" customWidth="1"/>
    <col min="13834" max="14073" width="9.33203125" style="1847"/>
    <col min="14074" max="14074" width="38.6640625" style="1847" customWidth="1"/>
    <col min="14075" max="14075" width="12.83203125" style="1847" customWidth="1"/>
    <col min="14076" max="14076" width="16.33203125" style="1847" customWidth="1"/>
    <col min="14077" max="14077" width="18" style="1847" customWidth="1"/>
    <col min="14078" max="14078" width="14" style="1847" customWidth="1"/>
    <col min="14079" max="14080" width="13.5" style="1847" customWidth="1"/>
    <col min="14081" max="14081" width="14.83203125" style="1847" customWidth="1"/>
    <col min="14082" max="14082" width="13.6640625" style="1847" customWidth="1"/>
    <col min="14083" max="14083" width="12.83203125" style="1847" customWidth="1"/>
    <col min="14084" max="14084" width="15.1640625" style="1847" customWidth="1"/>
    <col min="14085" max="14085" width="17.1640625" style="1847" customWidth="1"/>
    <col min="14086" max="14088" width="15.83203125" style="1847" customWidth="1"/>
    <col min="14089" max="14089" width="35.6640625" style="1847" customWidth="1"/>
    <col min="14090" max="14329" width="9.33203125" style="1847"/>
    <col min="14330" max="14330" width="38.6640625" style="1847" customWidth="1"/>
    <col min="14331" max="14331" width="12.83203125" style="1847" customWidth="1"/>
    <col min="14332" max="14332" width="16.33203125" style="1847" customWidth="1"/>
    <col min="14333" max="14333" width="18" style="1847" customWidth="1"/>
    <col min="14334" max="14334" width="14" style="1847" customWidth="1"/>
    <col min="14335" max="14336" width="13.5" style="1847" customWidth="1"/>
    <col min="14337" max="14337" width="14.83203125" style="1847" customWidth="1"/>
    <col min="14338" max="14338" width="13.6640625" style="1847" customWidth="1"/>
    <col min="14339" max="14339" width="12.83203125" style="1847" customWidth="1"/>
    <col min="14340" max="14340" width="15.1640625" style="1847" customWidth="1"/>
    <col min="14341" max="14341" width="17.1640625" style="1847" customWidth="1"/>
    <col min="14342" max="14344" width="15.83203125" style="1847" customWidth="1"/>
    <col min="14345" max="14345" width="35.6640625" style="1847" customWidth="1"/>
    <col min="14346" max="14585" width="9.33203125" style="1847"/>
    <col min="14586" max="14586" width="38.6640625" style="1847" customWidth="1"/>
    <col min="14587" max="14587" width="12.83203125" style="1847" customWidth="1"/>
    <col min="14588" max="14588" width="16.33203125" style="1847" customWidth="1"/>
    <col min="14589" max="14589" width="18" style="1847" customWidth="1"/>
    <col min="14590" max="14590" width="14" style="1847" customWidth="1"/>
    <col min="14591" max="14592" width="13.5" style="1847" customWidth="1"/>
    <col min="14593" max="14593" width="14.83203125" style="1847" customWidth="1"/>
    <col min="14594" max="14594" width="13.6640625" style="1847" customWidth="1"/>
    <col min="14595" max="14595" width="12.83203125" style="1847" customWidth="1"/>
    <col min="14596" max="14596" width="15.1640625" style="1847" customWidth="1"/>
    <col min="14597" max="14597" width="17.1640625" style="1847" customWidth="1"/>
    <col min="14598" max="14600" width="15.83203125" style="1847" customWidth="1"/>
    <col min="14601" max="14601" width="35.6640625" style="1847" customWidth="1"/>
    <col min="14602" max="14841" width="9.33203125" style="1847"/>
    <col min="14842" max="14842" width="38.6640625" style="1847" customWidth="1"/>
    <col min="14843" max="14843" width="12.83203125" style="1847" customWidth="1"/>
    <col min="14844" max="14844" width="16.33203125" style="1847" customWidth="1"/>
    <col min="14845" max="14845" width="18" style="1847" customWidth="1"/>
    <col min="14846" max="14846" width="14" style="1847" customWidth="1"/>
    <col min="14847" max="14848" width="13.5" style="1847" customWidth="1"/>
    <col min="14849" max="14849" width="14.83203125" style="1847" customWidth="1"/>
    <col min="14850" max="14850" width="13.6640625" style="1847" customWidth="1"/>
    <col min="14851" max="14851" width="12.83203125" style="1847" customWidth="1"/>
    <col min="14852" max="14852" width="15.1640625" style="1847" customWidth="1"/>
    <col min="14853" max="14853" width="17.1640625" style="1847" customWidth="1"/>
    <col min="14854" max="14856" width="15.83203125" style="1847" customWidth="1"/>
    <col min="14857" max="14857" width="35.6640625" style="1847" customWidth="1"/>
    <col min="14858" max="15097" width="9.33203125" style="1847"/>
    <col min="15098" max="15098" width="38.6640625" style="1847" customWidth="1"/>
    <col min="15099" max="15099" width="12.83203125" style="1847" customWidth="1"/>
    <col min="15100" max="15100" width="16.33203125" style="1847" customWidth="1"/>
    <col min="15101" max="15101" width="18" style="1847" customWidth="1"/>
    <col min="15102" max="15102" width="14" style="1847" customWidth="1"/>
    <col min="15103" max="15104" width="13.5" style="1847" customWidth="1"/>
    <col min="15105" max="15105" width="14.83203125" style="1847" customWidth="1"/>
    <col min="15106" max="15106" width="13.6640625" style="1847" customWidth="1"/>
    <col min="15107" max="15107" width="12.83203125" style="1847" customWidth="1"/>
    <col min="15108" max="15108" width="15.1640625" style="1847" customWidth="1"/>
    <col min="15109" max="15109" width="17.1640625" style="1847" customWidth="1"/>
    <col min="15110" max="15112" width="15.83203125" style="1847" customWidth="1"/>
    <col min="15113" max="15113" width="35.6640625" style="1847" customWidth="1"/>
    <col min="15114" max="15353" width="9.33203125" style="1847"/>
    <col min="15354" max="15354" width="38.6640625" style="1847" customWidth="1"/>
    <col min="15355" max="15355" width="12.83203125" style="1847" customWidth="1"/>
    <col min="15356" max="15356" width="16.33203125" style="1847" customWidth="1"/>
    <col min="15357" max="15357" width="18" style="1847" customWidth="1"/>
    <col min="15358" max="15358" width="14" style="1847" customWidth="1"/>
    <col min="15359" max="15360" width="13.5" style="1847" customWidth="1"/>
    <col min="15361" max="15361" width="14.83203125" style="1847" customWidth="1"/>
    <col min="15362" max="15362" width="13.6640625" style="1847" customWidth="1"/>
    <col min="15363" max="15363" width="12.83203125" style="1847" customWidth="1"/>
    <col min="15364" max="15364" width="15.1640625" style="1847" customWidth="1"/>
    <col min="15365" max="15365" width="17.1640625" style="1847" customWidth="1"/>
    <col min="15366" max="15368" width="15.83203125" style="1847" customWidth="1"/>
    <col min="15369" max="15369" width="35.6640625" style="1847" customWidth="1"/>
    <col min="15370" max="15609" width="9.33203125" style="1847"/>
    <col min="15610" max="15610" width="38.6640625" style="1847" customWidth="1"/>
    <col min="15611" max="15611" width="12.83203125" style="1847" customWidth="1"/>
    <col min="15612" max="15612" width="16.33203125" style="1847" customWidth="1"/>
    <col min="15613" max="15613" width="18" style="1847" customWidth="1"/>
    <col min="15614" max="15614" width="14" style="1847" customWidth="1"/>
    <col min="15615" max="15616" width="13.5" style="1847" customWidth="1"/>
    <col min="15617" max="15617" width="14.83203125" style="1847" customWidth="1"/>
    <col min="15618" max="15618" width="13.6640625" style="1847" customWidth="1"/>
    <col min="15619" max="15619" width="12.83203125" style="1847" customWidth="1"/>
    <col min="15620" max="15620" width="15.1640625" style="1847" customWidth="1"/>
    <col min="15621" max="15621" width="17.1640625" style="1847" customWidth="1"/>
    <col min="15622" max="15624" width="15.83203125" style="1847" customWidth="1"/>
    <col min="15625" max="15625" width="35.6640625" style="1847" customWidth="1"/>
    <col min="15626" max="15865" width="9.33203125" style="1847"/>
    <col min="15866" max="15866" width="38.6640625" style="1847" customWidth="1"/>
    <col min="15867" max="15867" width="12.83203125" style="1847" customWidth="1"/>
    <col min="15868" max="15868" width="16.33203125" style="1847" customWidth="1"/>
    <col min="15869" max="15869" width="18" style="1847" customWidth="1"/>
    <col min="15870" max="15870" width="14" style="1847" customWidth="1"/>
    <col min="15871" max="15872" width="13.5" style="1847" customWidth="1"/>
    <col min="15873" max="15873" width="14.83203125" style="1847" customWidth="1"/>
    <col min="15874" max="15874" width="13.6640625" style="1847" customWidth="1"/>
    <col min="15875" max="15875" width="12.83203125" style="1847" customWidth="1"/>
    <col min="15876" max="15876" width="15.1640625" style="1847" customWidth="1"/>
    <col min="15877" max="15877" width="17.1640625" style="1847" customWidth="1"/>
    <col min="15878" max="15880" width="15.83203125" style="1847" customWidth="1"/>
    <col min="15881" max="15881" width="35.6640625" style="1847" customWidth="1"/>
    <col min="15882" max="16121" width="9.33203125" style="1847"/>
    <col min="16122" max="16122" width="38.6640625" style="1847" customWidth="1"/>
    <col min="16123" max="16123" width="12.83203125" style="1847" customWidth="1"/>
    <col min="16124" max="16124" width="16.33203125" style="1847" customWidth="1"/>
    <col min="16125" max="16125" width="18" style="1847" customWidth="1"/>
    <col min="16126" max="16126" width="14" style="1847" customWidth="1"/>
    <col min="16127" max="16128" width="13.5" style="1847" customWidth="1"/>
    <col min="16129" max="16129" width="14.83203125" style="1847" customWidth="1"/>
    <col min="16130" max="16130" width="13.6640625" style="1847" customWidth="1"/>
    <col min="16131" max="16131" width="12.83203125" style="1847" customWidth="1"/>
    <col min="16132" max="16132" width="15.1640625" style="1847" customWidth="1"/>
    <col min="16133" max="16133" width="17.1640625" style="1847" customWidth="1"/>
    <col min="16134" max="16136" width="15.83203125" style="1847" customWidth="1"/>
    <col min="16137" max="16137" width="35.6640625" style="1847" customWidth="1"/>
    <col min="16138" max="16384" width="9.33203125" style="1847"/>
  </cols>
  <sheetData>
    <row r="1" spans="1:12" ht="12.75" customHeight="1" x14ac:dyDescent="0.2">
      <c r="A1" s="2061" t="s">
        <v>915</v>
      </c>
      <c r="B1" s="2061"/>
      <c r="C1" s="2061"/>
      <c r="D1" s="2061"/>
      <c r="E1" s="2061"/>
      <c r="F1" s="2061"/>
      <c r="G1" s="2061"/>
      <c r="H1" s="2061"/>
      <c r="I1" s="2061"/>
      <c r="J1" s="2061"/>
      <c r="K1" s="2061"/>
    </row>
    <row r="2" spans="1:12" x14ac:dyDescent="0.2">
      <c r="A2" s="2062" t="s">
        <v>848</v>
      </c>
      <c r="B2" s="2062"/>
      <c r="C2" s="2062"/>
      <c r="D2" s="2062"/>
      <c r="E2" s="2062"/>
      <c r="F2" s="2062"/>
      <c r="G2" s="2062"/>
      <c r="H2" s="2062"/>
      <c r="I2" s="2062"/>
      <c r="J2" s="2062"/>
      <c r="K2" s="2062"/>
      <c r="L2" s="1848"/>
    </row>
    <row r="3" spans="1:12" ht="16.5" x14ac:dyDescent="0.2">
      <c r="A3" s="1849"/>
      <c r="B3" s="1849"/>
      <c r="C3" s="1849"/>
      <c r="D3" s="1849"/>
      <c r="E3" s="1849"/>
      <c r="F3" s="1849"/>
      <c r="G3" s="1849"/>
      <c r="H3" s="1849"/>
      <c r="I3" s="1849"/>
      <c r="J3" s="1849"/>
      <c r="K3" s="1849"/>
      <c r="L3" s="1848"/>
    </row>
    <row r="5" spans="1:12" ht="16.5" x14ac:dyDescent="0.2">
      <c r="A5" s="2064" t="s">
        <v>686</v>
      </c>
      <c r="B5" s="2064"/>
      <c r="C5" s="2064"/>
      <c r="D5" s="2064"/>
      <c r="E5" s="2064"/>
      <c r="F5" s="2064"/>
      <c r="G5" s="2064"/>
      <c r="H5" s="2064"/>
      <c r="I5" s="2064"/>
      <c r="J5" s="2064"/>
      <c r="K5" s="2064"/>
    </row>
    <row r="6" spans="1:12" ht="16.5" x14ac:dyDescent="0.2">
      <c r="A6" s="1850"/>
      <c r="B6" s="1850"/>
      <c r="C6" s="1850"/>
      <c r="D6" s="1850"/>
      <c r="E6" s="1850"/>
      <c r="F6" s="1850"/>
      <c r="G6" s="1850"/>
      <c r="H6" s="1850"/>
      <c r="I6" s="1850"/>
      <c r="J6" s="1850"/>
      <c r="K6" s="1850"/>
    </row>
    <row r="7" spans="1:12" ht="16.5" x14ac:dyDescent="0.2">
      <c r="A7" s="2065" t="s">
        <v>667</v>
      </c>
      <c r="B7" s="2065"/>
      <c r="C7" s="2065"/>
      <c r="D7" s="2065"/>
      <c r="E7" s="2065"/>
      <c r="F7" s="2065"/>
      <c r="G7" s="2065"/>
      <c r="H7" s="2065"/>
      <c r="I7" s="2065"/>
      <c r="J7" s="2065"/>
      <c r="K7" s="2065"/>
    </row>
    <row r="8" spans="1:12" ht="18.75" x14ac:dyDescent="0.2">
      <c r="A8" s="1851"/>
      <c r="B8" s="1851"/>
      <c r="C8" s="1851"/>
      <c r="D8" s="1851"/>
      <c r="E8" s="1851"/>
      <c r="F8" s="1851"/>
      <c r="G8" s="1852"/>
      <c r="H8" s="1851"/>
      <c r="I8" s="1851"/>
      <c r="J8" s="1852"/>
      <c r="K8" s="1851"/>
    </row>
    <row r="9" spans="1:12" ht="13.5" thickBot="1" x14ac:dyDescent="0.25">
      <c r="A9" s="1853"/>
      <c r="B9" s="1853"/>
      <c r="C9" s="1853"/>
      <c r="D9" s="1853"/>
      <c r="E9" s="1853"/>
      <c r="F9" s="1853"/>
      <c r="G9" s="1854"/>
      <c r="H9" s="1853"/>
      <c r="I9" s="1853"/>
      <c r="J9" s="1854"/>
      <c r="K9" s="1853"/>
    </row>
    <row r="10" spans="1:12" ht="95.25" thickBot="1" x14ac:dyDescent="0.25">
      <c r="A10" s="1855" t="s">
        <v>54</v>
      </c>
      <c r="B10" s="1856" t="s">
        <v>691</v>
      </c>
      <c r="C10" s="1857" t="s">
        <v>553</v>
      </c>
      <c r="D10" s="1857" t="s">
        <v>692</v>
      </c>
      <c r="E10" s="1857" t="s">
        <v>463</v>
      </c>
      <c r="F10" s="1858" t="s">
        <v>554</v>
      </c>
      <c r="G10" s="1857" t="s">
        <v>464</v>
      </c>
      <c r="H10" s="1857" t="s">
        <v>465</v>
      </c>
      <c r="I10" s="1859" t="s">
        <v>555</v>
      </c>
      <c r="J10" s="1860" t="s">
        <v>791</v>
      </c>
      <c r="K10" s="1861" t="s">
        <v>466</v>
      </c>
    </row>
    <row r="11" spans="1:12" ht="16.5" x14ac:dyDescent="0.25">
      <c r="A11" s="1862" t="s">
        <v>132</v>
      </c>
      <c r="B11" s="1863">
        <v>3</v>
      </c>
      <c r="C11" s="1864">
        <v>4</v>
      </c>
      <c r="D11" s="1864"/>
      <c r="E11" s="1864"/>
      <c r="F11" s="1865"/>
      <c r="G11" s="1864"/>
      <c r="H11" s="1864"/>
      <c r="I11" s="1866"/>
      <c r="J11" s="1867"/>
      <c r="K11" s="1868"/>
    </row>
    <row r="12" spans="1:12" ht="16.5" x14ac:dyDescent="0.25">
      <c r="A12" s="1862" t="s">
        <v>470</v>
      </c>
      <c r="B12" s="1869">
        <v>2</v>
      </c>
      <c r="C12" s="1870">
        <v>12</v>
      </c>
      <c r="D12" s="1870"/>
      <c r="E12" s="1870"/>
      <c r="F12" s="1871">
        <v>26</v>
      </c>
      <c r="G12" s="1870">
        <v>74</v>
      </c>
      <c r="H12" s="1870">
        <v>23</v>
      </c>
      <c r="I12" s="1872">
        <v>17</v>
      </c>
      <c r="J12" s="1870"/>
      <c r="K12" s="1873">
        <v>15</v>
      </c>
    </row>
    <row r="13" spans="1:12" ht="16.5" x14ac:dyDescent="0.25">
      <c r="A13" s="1874" t="s">
        <v>467</v>
      </c>
      <c r="B13" s="1875">
        <v>4</v>
      </c>
      <c r="C13" s="1876"/>
      <c r="D13" s="1877">
        <v>7</v>
      </c>
      <c r="E13" s="1876"/>
      <c r="F13" s="1878"/>
      <c r="G13" s="1876"/>
      <c r="H13" s="1876"/>
      <c r="I13" s="1879"/>
      <c r="J13" s="1828">
        <v>2</v>
      </c>
      <c r="K13" s="1880"/>
    </row>
    <row r="14" spans="1:12" ht="16.5" x14ac:dyDescent="0.25">
      <c r="A14" s="1881" t="s">
        <v>385</v>
      </c>
      <c r="B14" s="1869"/>
      <c r="C14" s="1870">
        <v>6</v>
      </c>
      <c r="D14" s="1876"/>
      <c r="E14" s="1876"/>
      <c r="F14" s="1878"/>
      <c r="G14" s="1876"/>
      <c r="H14" s="1876"/>
      <c r="I14" s="1879"/>
      <c r="J14" s="1876"/>
      <c r="K14" s="1880"/>
    </row>
    <row r="15" spans="1:12" ht="17.25" thickBot="1" x14ac:dyDescent="0.3">
      <c r="A15" s="1882" t="s">
        <v>8</v>
      </c>
      <c r="B15" s="1883">
        <v>3</v>
      </c>
      <c r="C15" s="1827">
        <v>4</v>
      </c>
      <c r="D15" s="1827"/>
      <c r="E15" s="1827"/>
      <c r="F15" s="1884"/>
      <c r="G15" s="1885"/>
      <c r="H15" s="1885"/>
      <c r="I15" s="1886"/>
      <c r="J15" s="1887"/>
      <c r="K15" s="1888"/>
    </row>
    <row r="16" spans="1:12" ht="17.25" thickBot="1" x14ac:dyDescent="0.3">
      <c r="A16" s="1889" t="s">
        <v>56</v>
      </c>
      <c r="B16" s="1890">
        <f t="shared" ref="B16:K16" si="0">SUM(B11:B15)</f>
        <v>12</v>
      </c>
      <c r="C16" s="1891">
        <f t="shared" si="0"/>
        <v>26</v>
      </c>
      <c r="D16" s="1891">
        <f t="shared" si="0"/>
        <v>7</v>
      </c>
      <c r="E16" s="1891">
        <f t="shared" si="0"/>
        <v>0</v>
      </c>
      <c r="F16" s="1891">
        <f t="shared" si="0"/>
        <v>26</v>
      </c>
      <c r="G16" s="1891">
        <f t="shared" si="0"/>
        <v>74</v>
      </c>
      <c r="H16" s="1891">
        <f t="shared" si="0"/>
        <v>23</v>
      </c>
      <c r="I16" s="1891">
        <f t="shared" si="0"/>
        <v>17</v>
      </c>
      <c r="J16" s="1892">
        <f t="shared" si="0"/>
        <v>2</v>
      </c>
      <c r="K16" s="1313">
        <f t="shared" si="0"/>
        <v>15</v>
      </c>
    </row>
    <row r="17" spans="1:11" x14ac:dyDescent="0.2">
      <c r="A17" s="1853"/>
      <c r="B17" s="1853"/>
      <c r="C17" s="1853"/>
      <c r="D17" s="1853"/>
      <c r="E17" s="1853"/>
      <c r="F17" s="1853"/>
      <c r="G17" s="1854"/>
      <c r="H17" s="1853"/>
      <c r="I17" s="1853"/>
      <c r="J17" s="1854"/>
      <c r="K17" s="1893" t="s">
        <v>821</v>
      </c>
    </row>
    <row r="18" spans="1:11" x14ac:dyDescent="0.2">
      <c r="A18" s="1853"/>
      <c r="B18" s="1853"/>
      <c r="C18" s="1853"/>
      <c r="D18" s="1853"/>
      <c r="E18" s="1853"/>
      <c r="F18" s="1853"/>
      <c r="G18" s="1854"/>
      <c r="H18" s="1853"/>
      <c r="I18" s="1853"/>
      <c r="J18" s="1854"/>
      <c r="K18" s="1853"/>
    </row>
  </sheetData>
  <mergeCells count="4">
    <mergeCell ref="A1:K1"/>
    <mergeCell ref="A2:K2"/>
    <mergeCell ref="A5:K5"/>
    <mergeCell ref="A7:K7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6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7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8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9"/>
  <dimension ref="A1:F16"/>
  <sheetViews>
    <sheetView workbookViewId="0">
      <selection activeCell="A8" sqref="A8"/>
    </sheetView>
  </sheetViews>
  <sheetFormatPr defaultRowHeight="12.75" x14ac:dyDescent="0.2"/>
  <sheetData>
    <row r="1" spans="1:6" ht="16.5" x14ac:dyDescent="0.25">
      <c r="A1" s="1" t="s">
        <v>59</v>
      </c>
    </row>
    <row r="2" spans="1:6" ht="16.5" x14ac:dyDescent="0.25">
      <c r="A2" s="2" t="s">
        <v>60</v>
      </c>
    </row>
    <row r="3" spans="1:6" ht="16.5" x14ac:dyDescent="0.25">
      <c r="A3" s="2" t="s">
        <v>55</v>
      </c>
    </row>
    <row r="4" spans="1:6" ht="16.5" x14ac:dyDescent="0.25">
      <c r="A4" s="4"/>
    </row>
    <row r="5" spans="1:6" ht="16.5" x14ac:dyDescent="0.25">
      <c r="A5" s="4"/>
    </row>
    <row r="6" spans="1:6" ht="49.5" x14ac:dyDescent="0.25">
      <c r="A6" s="2066" t="s">
        <v>54</v>
      </c>
      <c r="B6" s="2066" t="s">
        <v>61</v>
      </c>
      <c r="C6" s="5" t="s">
        <v>62</v>
      </c>
      <c r="D6" s="5" t="s">
        <v>64</v>
      </c>
      <c r="E6" s="2066" t="s">
        <v>65</v>
      </c>
      <c r="F6" s="2066" t="s">
        <v>56</v>
      </c>
    </row>
    <row r="7" spans="1:6" ht="16.5" x14ac:dyDescent="0.25">
      <c r="A7" s="2067"/>
      <c r="B7" s="2067"/>
      <c r="C7" s="6" t="s">
        <v>63</v>
      </c>
      <c r="D7" s="6" t="s">
        <v>63</v>
      </c>
      <c r="E7" s="2067"/>
      <c r="F7" s="2067"/>
    </row>
    <row r="8" spans="1:6" ht="82.5" x14ac:dyDescent="0.2">
      <c r="A8" s="7" t="s">
        <v>66</v>
      </c>
      <c r="B8" s="8">
        <v>16</v>
      </c>
      <c r="C8" s="8">
        <v>3</v>
      </c>
      <c r="D8" s="8">
        <v>4</v>
      </c>
      <c r="E8" s="8">
        <v>8</v>
      </c>
      <c r="F8" s="8">
        <v>31</v>
      </c>
    </row>
    <row r="9" spans="1:6" ht="181.5" x14ac:dyDescent="0.2">
      <c r="A9" s="7" t="s">
        <v>67</v>
      </c>
      <c r="B9" s="8">
        <v>52</v>
      </c>
      <c r="C9" s="8">
        <v>4</v>
      </c>
      <c r="D9" s="8">
        <v>13</v>
      </c>
      <c r="E9" s="8">
        <v>5</v>
      </c>
      <c r="F9" s="8">
        <v>78</v>
      </c>
    </row>
    <row r="10" spans="1:6" ht="148.5" x14ac:dyDescent="0.2">
      <c r="A10" s="7" t="s">
        <v>57</v>
      </c>
      <c r="B10" s="8">
        <v>18</v>
      </c>
      <c r="C10" s="8">
        <v>14</v>
      </c>
      <c r="D10" s="8">
        <v>8</v>
      </c>
      <c r="E10" s="8">
        <v>9</v>
      </c>
      <c r="F10" s="8">
        <v>49</v>
      </c>
    </row>
    <row r="11" spans="1:6" ht="66" x14ac:dyDescent="0.2">
      <c r="A11" s="7" t="s">
        <v>42</v>
      </c>
      <c r="B11" s="8">
        <v>7</v>
      </c>
      <c r="C11" s="8">
        <v>1</v>
      </c>
      <c r="D11" s="8">
        <v>2</v>
      </c>
      <c r="E11" s="8">
        <v>2</v>
      </c>
      <c r="F11" s="8">
        <v>12</v>
      </c>
    </row>
    <row r="12" spans="1:6" ht="165" x14ac:dyDescent="0.2">
      <c r="A12" s="7" t="s">
        <v>58</v>
      </c>
      <c r="B12" s="8">
        <v>2</v>
      </c>
      <c r="C12" s="8">
        <v>2</v>
      </c>
      <c r="D12" s="8">
        <v>3</v>
      </c>
      <c r="E12" s="8">
        <v>3</v>
      </c>
      <c r="F12" s="8">
        <v>10</v>
      </c>
    </row>
    <row r="13" spans="1:6" ht="82.5" x14ac:dyDescent="0.2">
      <c r="A13" s="7" t="s">
        <v>41</v>
      </c>
      <c r="B13" s="8">
        <v>1</v>
      </c>
      <c r="C13" s="8">
        <v>6</v>
      </c>
      <c r="D13" s="8">
        <v>3</v>
      </c>
      <c r="E13" s="8">
        <v>8</v>
      </c>
      <c r="F13" s="8">
        <v>18</v>
      </c>
    </row>
    <row r="14" spans="1:6" ht="66" x14ac:dyDescent="0.2">
      <c r="A14" s="7" t="s">
        <v>43</v>
      </c>
      <c r="B14" s="8">
        <v>6</v>
      </c>
      <c r="C14" s="8">
        <v>5</v>
      </c>
      <c r="D14" s="8">
        <v>4</v>
      </c>
      <c r="E14" s="8">
        <v>13</v>
      </c>
      <c r="F14" s="8">
        <v>28</v>
      </c>
    </row>
    <row r="15" spans="1:6" ht="33" x14ac:dyDescent="0.2">
      <c r="A15" s="9" t="s">
        <v>56</v>
      </c>
      <c r="B15" s="10">
        <v>102</v>
      </c>
      <c r="C15" s="10">
        <v>35</v>
      </c>
      <c r="D15" s="10">
        <v>37</v>
      </c>
      <c r="E15" s="10">
        <v>48</v>
      </c>
      <c r="F15" s="10">
        <v>226</v>
      </c>
    </row>
    <row r="16" spans="1:6" ht="16.5" x14ac:dyDescent="0.25">
      <c r="A16" s="3"/>
    </row>
  </sheetData>
  <mergeCells count="4">
    <mergeCell ref="A6:A7"/>
    <mergeCell ref="B6:B7"/>
    <mergeCell ref="E6:E7"/>
    <mergeCell ref="F6:F7"/>
  </mergeCells>
  <phoneticPr fontId="0" type="noConversion"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0"/>
  <dimension ref="A1:F16"/>
  <sheetViews>
    <sheetView workbookViewId="0">
      <selection sqref="A1:F16"/>
    </sheetView>
  </sheetViews>
  <sheetFormatPr defaultRowHeight="12.75" x14ac:dyDescent="0.2"/>
  <sheetData>
    <row r="1" spans="1:6" ht="16.5" x14ac:dyDescent="0.25">
      <c r="A1" s="1" t="s">
        <v>59</v>
      </c>
    </row>
    <row r="2" spans="1:6" ht="16.5" x14ac:dyDescent="0.25">
      <c r="A2" s="2" t="s">
        <v>60</v>
      </c>
    </row>
    <row r="3" spans="1:6" ht="16.5" x14ac:dyDescent="0.25">
      <c r="A3" s="2" t="s">
        <v>55</v>
      </c>
    </row>
    <row r="4" spans="1:6" ht="16.5" x14ac:dyDescent="0.25">
      <c r="A4" s="4"/>
    </row>
    <row r="5" spans="1:6" ht="16.5" x14ac:dyDescent="0.25">
      <c r="A5" s="4"/>
    </row>
    <row r="6" spans="1:6" ht="49.5" x14ac:dyDescent="0.25">
      <c r="A6" s="2066" t="s">
        <v>54</v>
      </c>
      <c r="B6" s="2066" t="s">
        <v>61</v>
      </c>
      <c r="C6" s="5" t="s">
        <v>62</v>
      </c>
      <c r="D6" s="5" t="s">
        <v>64</v>
      </c>
      <c r="E6" s="2066" t="s">
        <v>65</v>
      </c>
      <c r="F6" s="2066" t="s">
        <v>56</v>
      </c>
    </row>
    <row r="7" spans="1:6" ht="16.5" x14ac:dyDescent="0.25">
      <c r="A7" s="2067"/>
      <c r="B7" s="2067"/>
      <c r="C7" s="6" t="s">
        <v>63</v>
      </c>
      <c r="D7" s="6" t="s">
        <v>63</v>
      </c>
      <c r="E7" s="2067"/>
      <c r="F7" s="2067"/>
    </row>
    <row r="8" spans="1:6" ht="82.5" x14ac:dyDescent="0.2">
      <c r="A8" s="7" t="s">
        <v>66</v>
      </c>
      <c r="B8" s="8">
        <v>16</v>
      </c>
      <c r="C8" s="8">
        <v>3</v>
      </c>
      <c r="D8" s="8">
        <v>4</v>
      </c>
      <c r="E8" s="8">
        <v>8</v>
      </c>
      <c r="F8" s="8">
        <v>31</v>
      </c>
    </row>
    <row r="9" spans="1:6" ht="181.5" x14ac:dyDescent="0.2">
      <c r="A9" s="7" t="s">
        <v>67</v>
      </c>
      <c r="B9" s="8">
        <v>52</v>
      </c>
      <c r="C9" s="8">
        <v>4</v>
      </c>
      <c r="D9" s="8">
        <v>13</v>
      </c>
      <c r="E9" s="8">
        <v>5</v>
      </c>
      <c r="F9" s="8">
        <v>78</v>
      </c>
    </row>
    <row r="10" spans="1:6" ht="148.5" x14ac:dyDescent="0.2">
      <c r="A10" s="7" t="s">
        <v>57</v>
      </c>
      <c r="B10" s="8">
        <v>18</v>
      </c>
      <c r="C10" s="8">
        <v>14</v>
      </c>
      <c r="D10" s="8">
        <v>8</v>
      </c>
      <c r="E10" s="8">
        <v>9</v>
      </c>
      <c r="F10" s="8">
        <v>49</v>
      </c>
    </row>
    <row r="11" spans="1:6" ht="66" x14ac:dyDescent="0.2">
      <c r="A11" s="7" t="s">
        <v>42</v>
      </c>
      <c r="B11" s="8">
        <v>7</v>
      </c>
      <c r="C11" s="8">
        <v>1</v>
      </c>
      <c r="D11" s="8">
        <v>2</v>
      </c>
      <c r="E11" s="8">
        <v>2</v>
      </c>
      <c r="F11" s="8">
        <v>12</v>
      </c>
    </row>
    <row r="12" spans="1:6" ht="165" x14ac:dyDescent="0.2">
      <c r="A12" s="7" t="s">
        <v>58</v>
      </c>
      <c r="B12" s="8">
        <v>2</v>
      </c>
      <c r="C12" s="8">
        <v>2</v>
      </c>
      <c r="D12" s="8">
        <v>3</v>
      </c>
      <c r="E12" s="8">
        <v>3</v>
      </c>
      <c r="F12" s="8">
        <v>10</v>
      </c>
    </row>
    <row r="13" spans="1:6" ht="82.5" x14ac:dyDescent="0.2">
      <c r="A13" s="7" t="s">
        <v>41</v>
      </c>
      <c r="B13" s="8">
        <v>1</v>
      </c>
      <c r="C13" s="8">
        <v>6</v>
      </c>
      <c r="D13" s="8">
        <v>3</v>
      </c>
      <c r="E13" s="8">
        <v>8</v>
      </c>
      <c r="F13" s="8">
        <v>18</v>
      </c>
    </row>
    <row r="14" spans="1:6" ht="66" x14ac:dyDescent="0.2">
      <c r="A14" s="7" t="s">
        <v>43</v>
      </c>
      <c r="B14" s="8">
        <v>6</v>
      </c>
      <c r="C14" s="8">
        <v>5</v>
      </c>
      <c r="D14" s="8">
        <v>4</v>
      </c>
      <c r="E14" s="8">
        <v>13</v>
      </c>
      <c r="F14" s="8">
        <v>28</v>
      </c>
    </row>
    <row r="15" spans="1:6" ht="33" x14ac:dyDescent="0.2">
      <c r="A15" s="9" t="s">
        <v>56</v>
      </c>
      <c r="B15" s="10">
        <v>102</v>
      </c>
      <c r="C15" s="10">
        <v>35</v>
      </c>
      <c r="D15" s="10">
        <v>37</v>
      </c>
      <c r="E15" s="10">
        <v>48</v>
      </c>
      <c r="F15" s="10">
        <v>226</v>
      </c>
    </row>
    <row r="16" spans="1:6" ht="16.5" x14ac:dyDescent="0.25">
      <c r="A16" s="3"/>
    </row>
  </sheetData>
  <mergeCells count="4">
    <mergeCell ref="A6:A7"/>
    <mergeCell ref="B6:B7"/>
    <mergeCell ref="E6:E7"/>
    <mergeCell ref="F6:F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view="pageBreakPreview" topLeftCell="A52" zoomScale="136" zoomScaleNormal="130" zoomScaleSheetLayoutView="136" workbookViewId="0">
      <selection activeCell="D58" sqref="D58"/>
    </sheetView>
  </sheetViews>
  <sheetFormatPr defaultColWidth="9.33203125" defaultRowHeight="12.75" x14ac:dyDescent="0.2"/>
  <cols>
    <col min="1" max="1" width="13.83203125" style="1343" customWidth="1"/>
    <col min="2" max="2" width="67.5" style="29" customWidth="1"/>
    <col min="3" max="3" width="17.6640625" style="29" customWidth="1"/>
    <col min="4" max="4" width="17.1640625" style="29" customWidth="1"/>
    <col min="5" max="5" width="15.5" style="29" hidden="1" customWidth="1"/>
    <col min="6" max="6" width="16.1640625" style="29" hidden="1" customWidth="1"/>
    <col min="7" max="7" width="15.83203125" style="29" hidden="1" customWidth="1"/>
    <col min="8" max="8" width="16.5" style="29" customWidth="1"/>
    <col min="9" max="11" width="15.83203125" style="29" hidden="1" customWidth="1"/>
    <col min="12" max="12" width="7.1640625" style="179" hidden="1" customWidth="1"/>
    <col min="13" max="13" width="22.5" style="1160" bestFit="1" customWidth="1"/>
    <col min="14" max="14" width="16.33203125" style="1160" bestFit="1" customWidth="1"/>
    <col min="15" max="16" width="9.33203125" style="1160"/>
    <col min="17" max="16384" width="9.33203125" style="29"/>
  </cols>
  <sheetData>
    <row r="1" spans="1:16" x14ac:dyDescent="0.2">
      <c r="A1" s="1894" t="s">
        <v>854</v>
      </c>
      <c r="B1" s="1894"/>
      <c r="C1" s="1894"/>
      <c r="D1" s="1894"/>
      <c r="E1" s="1894"/>
      <c r="F1" s="1894"/>
      <c r="G1" s="1894"/>
      <c r="H1" s="1894"/>
    </row>
    <row r="2" spans="1:16" ht="12.75" customHeight="1" x14ac:dyDescent="0.2">
      <c r="A2" s="1894" t="s">
        <v>827</v>
      </c>
      <c r="B2" s="1894"/>
      <c r="C2" s="1894"/>
      <c r="D2" s="1894"/>
      <c r="E2" s="1894"/>
      <c r="F2" s="1894"/>
      <c r="G2" s="1894"/>
      <c r="H2" s="1894"/>
    </row>
    <row r="3" spans="1:16" x14ac:dyDescent="0.2">
      <c r="A3" s="1929"/>
      <c r="B3" s="1929"/>
      <c r="C3" s="1929"/>
      <c r="D3" s="1929"/>
      <c r="E3" s="1929"/>
      <c r="F3" s="1929"/>
      <c r="G3" s="1929"/>
      <c r="H3" s="1336"/>
      <c r="I3" s="281"/>
      <c r="J3" s="281"/>
      <c r="K3" s="281"/>
      <c r="L3" s="281"/>
    </row>
    <row r="4" spans="1:16" s="28" customFormat="1" ht="21.2" customHeight="1" thickBot="1" x14ac:dyDescent="0.25">
      <c r="A4" s="1929"/>
      <c r="B4" s="1929"/>
      <c r="C4" s="1929"/>
      <c r="D4" s="1929"/>
      <c r="E4" s="1929"/>
      <c r="F4" s="1929"/>
      <c r="G4" s="1929"/>
      <c r="H4" s="1929"/>
      <c r="I4" s="1929"/>
      <c r="J4" s="1929"/>
      <c r="K4" s="1929"/>
      <c r="L4" s="1929"/>
      <c r="M4" s="1161"/>
      <c r="N4" s="1161"/>
      <c r="O4" s="1161"/>
      <c r="P4" s="1161"/>
    </row>
    <row r="5" spans="1:16" s="45" customFormat="1" ht="35.450000000000003" customHeight="1" x14ac:dyDescent="0.2">
      <c r="A5" s="43" t="s">
        <v>136</v>
      </c>
      <c r="B5" s="44" t="s">
        <v>134</v>
      </c>
      <c r="C5" s="1932" t="s">
        <v>184</v>
      </c>
      <c r="D5" s="1933"/>
      <c r="E5" s="1933"/>
      <c r="F5" s="1933"/>
      <c r="G5" s="1933"/>
      <c r="H5" s="1934"/>
      <c r="I5" s="286"/>
      <c r="J5" s="286"/>
      <c r="K5" s="286"/>
      <c r="L5" s="287"/>
      <c r="M5" s="1162"/>
      <c r="N5" s="1162"/>
      <c r="O5" s="1162"/>
      <c r="P5" s="1162"/>
    </row>
    <row r="6" spans="1:16" s="45" customFormat="1" ht="24.75" thickBot="1" x14ac:dyDescent="0.25">
      <c r="A6" s="46" t="s">
        <v>138</v>
      </c>
      <c r="B6" s="47" t="s">
        <v>139</v>
      </c>
      <c r="C6" s="1935" t="s">
        <v>140</v>
      </c>
      <c r="D6" s="1936"/>
      <c r="E6" s="1936"/>
      <c r="F6" s="1936"/>
      <c r="G6" s="1936"/>
      <c r="H6" s="1937"/>
      <c r="I6" s="288"/>
      <c r="J6" s="288"/>
      <c r="K6" s="288"/>
      <c r="L6" s="289"/>
      <c r="M6" s="1162"/>
      <c r="N6" s="1162"/>
      <c r="O6" s="1162"/>
      <c r="P6" s="1162"/>
    </row>
    <row r="7" spans="1:16" s="48" customFormat="1" ht="15.95" customHeight="1" thickBot="1" x14ac:dyDescent="0.3">
      <c r="A7" s="1938" t="s">
        <v>360</v>
      </c>
      <c r="B7" s="1939"/>
      <c r="C7" s="1939" t="s">
        <v>360</v>
      </c>
      <c r="D7" s="1939"/>
      <c r="E7" s="1939"/>
      <c r="F7" s="1939"/>
      <c r="G7" s="1939"/>
      <c r="H7" s="1940"/>
      <c r="I7" s="290"/>
      <c r="J7" s="290"/>
      <c r="K7" s="290"/>
      <c r="L7" s="290"/>
      <c r="M7" s="1163"/>
      <c r="N7" s="1163"/>
      <c r="O7" s="1163"/>
      <c r="P7" s="1163"/>
    </row>
    <row r="8" spans="1:16" ht="60" customHeight="1" thickBot="1" x14ac:dyDescent="0.25">
      <c r="A8" s="1341" t="s">
        <v>141</v>
      </c>
      <c r="B8" s="49" t="s">
        <v>36</v>
      </c>
      <c r="C8" s="49" t="str">
        <f>'1. mell.bevétel_össz'!C9</f>
        <v>2024. évi eredeti előirányzat a
25/2023. (XII.14.) rendelet szerint</v>
      </c>
      <c r="D8" s="333" t="str">
        <f>'1. mell.bevétel_össz'!D9</f>
        <v>Módosított előirányzat a …./2024.  (VI…..)  rendelet szerint</v>
      </c>
      <c r="E8" s="49" t="str">
        <f>'1. mell.bevétel_össz'!E9</f>
        <v>Módosított előirányzat a …./2024. (IX…..)  rendelet szerint</v>
      </c>
      <c r="F8" s="49" t="str">
        <f>'1. mell.bevétel_össz'!F9</f>
        <v>Módosított előirányzat a .../2024. (XII…...)  rendelet szerint</v>
      </c>
      <c r="G8" s="162" t="str">
        <f>'1. mell.bevétel_össz'!G9</f>
        <v>Módosított előirányzat a …../2024. (II…..)  rendelet szerint</v>
      </c>
      <c r="H8" s="1342" t="str">
        <f>'1. mell.bevétel_össz'!H9</f>
        <v>Változás a 25/2023. (XII.14.) rendelethez képest</v>
      </c>
      <c r="I8" s="319" t="str">
        <f>'1. mell.bevétel_össz'!I9</f>
        <v>2024. évi teljesítés              2024.06.30-ig</v>
      </c>
      <c r="J8" s="240" t="str">
        <f>'1. mell.bevétel_össz'!J9</f>
        <v>2024. évi teljesítés              2024.09.30-ig</v>
      </c>
      <c r="K8" s="240" t="str">
        <f>'1. mell.bevétel_össz'!K9</f>
        <v>2024. évi teljesítés              2024.12.31-ig</v>
      </c>
      <c r="L8" s="241" t="str">
        <f>'1. mell.bevétel_össz'!L9</f>
        <v>Teljesítés %-a</v>
      </c>
    </row>
    <row r="9" spans="1:16" s="53" customFormat="1" ht="12.95" customHeight="1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 t="s">
        <v>298</v>
      </c>
      <c r="J9" s="208" t="s">
        <v>298</v>
      </c>
      <c r="K9" s="208" t="s">
        <v>298</v>
      </c>
      <c r="L9" s="209" t="s">
        <v>298</v>
      </c>
      <c r="M9" s="1164"/>
      <c r="N9" s="1164"/>
      <c r="O9" s="1164"/>
      <c r="P9" s="1164"/>
    </row>
    <row r="10" spans="1:16" s="53" customFormat="1" ht="15.95" customHeight="1" thickBot="1" x14ac:dyDescent="0.25">
      <c r="A10" s="1924" t="s">
        <v>11</v>
      </c>
      <c r="B10" s="1925"/>
      <c r="C10" s="1925"/>
      <c r="D10" s="1925"/>
      <c r="E10" s="1925"/>
      <c r="F10" s="1925"/>
      <c r="G10" s="1925"/>
      <c r="H10" s="1926"/>
      <c r="I10" s="315"/>
      <c r="J10" s="315"/>
      <c r="K10" s="315"/>
      <c r="L10" s="315"/>
      <c r="M10" s="1164"/>
      <c r="N10" s="1164"/>
      <c r="O10" s="1164"/>
      <c r="P10" s="1164"/>
    </row>
    <row r="11" spans="1:16" s="30" customFormat="1" ht="12.2" customHeight="1" thickBot="1" x14ac:dyDescent="0.25">
      <c r="A11" s="50" t="s">
        <v>12</v>
      </c>
      <c r="B11" s="54" t="s">
        <v>276</v>
      </c>
      <c r="C11" s="103">
        <f>SUM(C12:C22)</f>
        <v>7040000</v>
      </c>
      <c r="D11" s="163">
        <f t="shared" ref="D11:K11" si="0">SUM(D12:D22)</f>
        <v>7040000</v>
      </c>
      <c r="E11" s="103">
        <f t="shared" si="0"/>
        <v>0</v>
      </c>
      <c r="F11" s="103">
        <f t="shared" si="0"/>
        <v>0</v>
      </c>
      <c r="G11" s="55">
        <f t="shared" si="0"/>
        <v>0</v>
      </c>
      <c r="H11" s="306">
        <f>+D11-C11</f>
        <v>0</v>
      </c>
      <c r="I11" s="306">
        <f t="shared" si="0"/>
        <v>0</v>
      </c>
      <c r="J11" s="172">
        <f t="shared" si="0"/>
        <v>0</v>
      </c>
      <c r="K11" s="172">
        <f t="shared" si="0"/>
        <v>0</v>
      </c>
      <c r="L11" s="247" t="e">
        <f>SUM(L12:L22)</f>
        <v>#DIV/0!</v>
      </c>
      <c r="M11" s="1165"/>
      <c r="N11" s="1165"/>
      <c r="O11" s="1165"/>
      <c r="P11" s="1165"/>
    </row>
    <row r="12" spans="1:16" s="30" customFormat="1" ht="12.2" customHeight="1" x14ac:dyDescent="0.2">
      <c r="A12" s="56" t="s">
        <v>90</v>
      </c>
      <c r="B12" s="57" t="s">
        <v>142</v>
      </c>
      <c r="C12" s="164"/>
      <c r="D12" s="337"/>
      <c r="E12" s="164"/>
      <c r="F12" s="164"/>
      <c r="G12" s="58"/>
      <c r="H12" s="308">
        <f t="shared" ref="H12:H48" si="1">+D12-C12</f>
        <v>0</v>
      </c>
      <c r="I12" s="308"/>
      <c r="J12" s="248"/>
      <c r="K12" s="248"/>
      <c r="L12" s="249" t="e">
        <f t="shared" ref="L12:L49" si="2">I12/C12*100</f>
        <v>#DIV/0!</v>
      </c>
      <c r="M12" s="1165"/>
      <c r="N12" s="1165"/>
      <c r="O12" s="1165"/>
      <c r="P12" s="1165"/>
    </row>
    <row r="13" spans="1:16" s="30" customFormat="1" ht="12.2" customHeight="1" x14ac:dyDescent="0.2">
      <c r="A13" s="1419" t="s">
        <v>91</v>
      </c>
      <c r="B13" s="461" t="s">
        <v>143</v>
      </c>
      <c r="C13" s="462"/>
      <c r="D13" s="472"/>
      <c r="E13" s="462"/>
      <c r="F13" s="462"/>
      <c r="G13" s="463"/>
      <c r="H13" s="676">
        <f t="shared" si="1"/>
        <v>0</v>
      </c>
      <c r="I13" s="676"/>
      <c r="J13" s="250"/>
      <c r="K13" s="250"/>
      <c r="L13" s="251" t="e">
        <f t="shared" si="2"/>
        <v>#DIV/0!</v>
      </c>
      <c r="M13" s="1165"/>
      <c r="N13" s="1165"/>
      <c r="O13" s="1165"/>
      <c r="P13" s="1165"/>
    </row>
    <row r="14" spans="1:16" s="30" customFormat="1" ht="12.2" customHeight="1" x14ac:dyDescent="0.2">
      <c r="A14" s="1419" t="s">
        <v>92</v>
      </c>
      <c r="B14" s="461" t="s">
        <v>144</v>
      </c>
      <c r="C14" s="462">
        <v>5118110</v>
      </c>
      <c r="D14" s="472">
        <v>5118110</v>
      </c>
      <c r="E14" s="462"/>
      <c r="F14" s="462"/>
      <c r="G14" s="463"/>
      <c r="H14" s="676">
        <f t="shared" si="1"/>
        <v>0</v>
      </c>
      <c r="I14" s="676"/>
      <c r="J14" s="250"/>
      <c r="K14" s="250"/>
      <c r="L14" s="251">
        <f t="shared" si="2"/>
        <v>0</v>
      </c>
      <c r="M14" s="1165"/>
      <c r="N14" s="1165"/>
      <c r="O14" s="1165"/>
      <c r="P14" s="1165"/>
    </row>
    <row r="15" spans="1:16" s="30" customFormat="1" ht="12.2" customHeight="1" x14ac:dyDescent="0.2">
      <c r="A15" s="1419" t="s">
        <v>89</v>
      </c>
      <c r="B15" s="461" t="s">
        <v>145</v>
      </c>
      <c r="C15" s="462"/>
      <c r="D15" s="472"/>
      <c r="E15" s="462"/>
      <c r="F15" s="462"/>
      <c r="G15" s="463"/>
      <c r="H15" s="676">
        <f t="shared" si="1"/>
        <v>0</v>
      </c>
      <c r="I15" s="676"/>
      <c r="J15" s="250"/>
      <c r="K15" s="250"/>
      <c r="L15" s="251" t="e">
        <f t="shared" si="2"/>
        <v>#DIV/0!</v>
      </c>
      <c r="M15" s="1165"/>
      <c r="N15" s="1165"/>
      <c r="O15" s="1165"/>
      <c r="P15" s="1165"/>
    </row>
    <row r="16" spans="1:16" s="30" customFormat="1" ht="12.2" customHeight="1" x14ac:dyDescent="0.2">
      <c r="A16" s="1419" t="s">
        <v>146</v>
      </c>
      <c r="B16" s="461" t="s">
        <v>147</v>
      </c>
      <c r="C16" s="462"/>
      <c r="D16" s="472"/>
      <c r="E16" s="462"/>
      <c r="F16" s="462"/>
      <c r="G16" s="463"/>
      <c r="H16" s="676">
        <f t="shared" si="1"/>
        <v>0</v>
      </c>
      <c r="I16" s="676"/>
      <c r="J16" s="250"/>
      <c r="K16" s="250"/>
      <c r="L16" s="251" t="e">
        <f t="shared" si="2"/>
        <v>#DIV/0!</v>
      </c>
      <c r="M16" s="1165"/>
      <c r="N16" s="1165"/>
      <c r="O16" s="1165"/>
      <c r="P16" s="1165"/>
    </row>
    <row r="17" spans="1:16" s="30" customFormat="1" ht="12.2" customHeight="1" x14ac:dyDescent="0.2">
      <c r="A17" s="1419" t="s">
        <v>148</v>
      </c>
      <c r="B17" s="461" t="s">
        <v>149</v>
      </c>
      <c r="C17" s="462">
        <v>1381890</v>
      </c>
      <c r="D17" s="472">
        <v>1381890</v>
      </c>
      <c r="E17" s="462"/>
      <c r="F17" s="462"/>
      <c r="G17" s="463"/>
      <c r="H17" s="676">
        <f t="shared" si="1"/>
        <v>0</v>
      </c>
      <c r="I17" s="676"/>
      <c r="J17" s="250"/>
      <c r="K17" s="250"/>
      <c r="L17" s="251">
        <f t="shared" si="2"/>
        <v>0</v>
      </c>
      <c r="M17" s="1165"/>
      <c r="N17" s="1165"/>
      <c r="O17" s="1165"/>
      <c r="P17" s="1165"/>
    </row>
    <row r="18" spans="1:16" s="30" customFormat="1" ht="12.2" customHeight="1" x14ac:dyDescent="0.2">
      <c r="A18" s="1419" t="s">
        <v>150</v>
      </c>
      <c r="B18" s="59" t="s">
        <v>151</v>
      </c>
      <c r="C18" s="462"/>
      <c r="D18" s="472"/>
      <c r="E18" s="462"/>
      <c r="F18" s="462"/>
      <c r="G18" s="463"/>
      <c r="H18" s="676">
        <f t="shared" si="1"/>
        <v>0</v>
      </c>
      <c r="I18" s="676"/>
      <c r="J18" s="250"/>
      <c r="K18" s="250"/>
      <c r="L18" s="251" t="e">
        <f t="shared" si="2"/>
        <v>#DIV/0!</v>
      </c>
      <c r="M18" s="1165"/>
      <c r="N18" s="1165"/>
      <c r="O18" s="1165"/>
      <c r="P18" s="1165"/>
    </row>
    <row r="19" spans="1:16" s="30" customFormat="1" ht="12.2" customHeight="1" x14ac:dyDescent="0.2">
      <c r="A19" s="1419" t="s">
        <v>152</v>
      </c>
      <c r="B19" s="477" t="s">
        <v>301</v>
      </c>
      <c r="C19" s="151"/>
      <c r="D19" s="328"/>
      <c r="E19" s="151"/>
      <c r="F19" s="151"/>
      <c r="G19" s="60"/>
      <c r="H19" s="309">
        <f t="shared" si="1"/>
        <v>0</v>
      </c>
      <c r="I19" s="309"/>
      <c r="J19" s="252"/>
      <c r="K19" s="252"/>
      <c r="L19" s="253" t="e">
        <f t="shared" si="2"/>
        <v>#DIV/0!</v>
      </c>
      <c r="M19" s="1165"/>
      <c r="N19" s="1165"/>
      <c r="O19" s="1165"/>
      <c r="P19" s="1165"/>
    </row>
    <row r="20" spans="1:16" s="61" customFormat="1" ht="12.2" customHeight="1" x14ac:dyDescent="0.2">
      <c r="A20" s="1419" t="s">
        <v>153</v>
      </c>
      <c r="B20" s="461" t="s">
        <v>154</v>
      </c>
      <c r="C20" s="462"/>
      <c r="D20" s="472"/>
      <c r="E20" s="462"/>
      <c r="F20" s="462"/>
      <c r="G20" s="463"/>
      <c r="H20" s="676">
        <f t="shared" si="1"/>
        <v>0</v>
      </c>
      <c r="I20" s="676"/>
      <c r="J20" s="250"/>
      <c r="K20" s="250"/>
      <c r="L20" s="251" t="e">
        <f t="shared" si="2"/>
        <v>#DIV/0!</v>
      </c>
      <c r="M20" s="1166"/>
      <c r="N20" s="1166"/>
      <c r="O20" s="1166"/>
      <c r="P20" s="1166"/>
    </row>
    <row r="21" spans="1:16" s="61" customFormat="1" ht="12.2" customHeight="1" x14ac:dyDescent="0.2">
      <c r="A21" s="1419" t="s">
        <v>155</v>
      </c>
      <c r="B21" s="477" t="s">
        <v>274</v>
      </c>
      <c r="C21" s="464"/>
      <c r="D21" s="473"/>
      <c r="E21" s="464"/>
      <c r="F21" s="464"/>
      <c r="G21" s="465"/>
      <c r="H21" s="677">
        <f t="shared" si="1"/>
        <v>0</v>
      </c>
      <c r="I21" s="677"/>
      <c r="J21" s="254"/>
      <c r="K21" s="254"/>
      <c r="L21" s="255" t="e">
        <f t="shared" si="2"/>
        <v>#DIV/0!</v>
      </c>
      <c r="M21" s="1166"/>
      <c r="N21" s="1166"/>
      <c r="O21" s="1166"/>
      <c r="P21" s="1166"/>
    </row>
    <row r="22" spans="1:16" s="61" customFormat="1" ht="12.2" customHeight="1" thickBot="1" x14ac:dyDescent="0.25">
      <c r="A22" s="1419" t="s">
        <v>275</v>
      </c>
      <c r="B22" s="59" t="s">
        <v>156</v>
      </c>
      <c r="C22" s="464">
        <v>540000</v>
      </c>
      <c r="D22" s="473">
        <v>540000</v>
      </c>
      <c r="E22" s="464"/>
      <c r="F22" s="464"/>
      <c r="G22" s="465"/>
      <c r="H22" s="677">
        <f t="shared" si="1"/>
        <v>0</v>
      </c>
      <c r="I22" s="677"/>
      <c r="J22" s="254"/>
      <c r="K22" s="254"/>
      <c r="L22" s="255">
        <f t="shared" si="2"/>
        <v>0</v>
      </c>
      <c r="M22" s="1166"/>
      <c r="N22" s="1166"/>
      <c r="O22" s="1166"/>
      <c r="P22" s="1166"/>
    </row>
    <row r="23" spans="1:16" s="30" customFormat="1" ht="12.2" customHeight="1" thickBot="1" x14ac:dyDescent="0.25">
      <c r="A23" s="50" t="s">
        <v>13</v>
      </c>
      <c r="B23" s="54" t="s">
        <v>157</v>
      </c>
      <c r="C23" s="103">
        <f>SUM(C24:C26)</f>
        <v>0</v>
      </c>
      <c r="D23" s="163">
        <f t="shared" ref="D23:K23" si="3">SUM(D24:D26)</f>
        <v>11447895</v>
      </c>
      <c r="E23" s="103">
        <f t="shared" si="3"/>
        <v>0</v>
      </c>
      <c r="F23" s="103">
        <f t="shared" si="3"/>
        <v>0</v>
      </c>
      <c r="G23" s="55">
        <f t="shared" si="3"/>
        <v>0</v>
      </c>
      <c r="H23" s="306">
        <f t="shared" si="1"/>
        <v>11447895</v>
      </c>
      <c r="I23" s="306">
        <f t="shared" si="3"/>
        <v>0</v>
      </c>
      <c r="J23" s="172">
        <f t="shared" si="3"/>
        <v>0</v>
      </c>
      <c r="K23" s="172">
        <f t="shared" si="3"/>
        <v>0</v>
      </c>
      <c r="L23" s="247" t="e">
        <f t="shared" si="2"/>
        <v>#DIV/0!</v>
      </c>
      <c r="M23" s="1165"/>
      <c r="N23" s="1165"/>
      <c r="O23" s="1165"/>
      <c r="P23" s="1165"/>
    </row>
    <row r="24" spans="1:16" s="61" customFormat="1" ht="12.2" customHeight="1" x14ac:dyDescent="0.2">
      <c r="A24" s="1419" t="s">
        <v>93</v>
      </c>
      <c r="B24" s="16" t="s">
        <v>158</v>
      </c>
      <c r="C24" s="462"/>
      <c r="D24" s="472"/>
      <c r="E24" s="462"/>
      <c r="F24" s="462"/>
      <c r="G24" s="463"/>
      <c r="H24" s="676">
        <f t="shared" si="1"/>
        <v>0</v>
      </c>
      <c r="I24" s="676"/>
      <c r="J24" s="250"/>
      <c r="K24" s="250"/>
      <c r="L24" s="251" t="e">
        <f t="shared" si="2"/>
        <v>#DIV/0!</v>
      </c>
      <c r="M24" s="1166"/>
      <c r="N24" s="1166"/>
      <c r="O24" s="1166"/>
      <c r="P24" s="1166"/>
    </row>
    <row r="25" spans="1:16" s="61" customFormat="1" ht="12.2" customHeight="1" x14ac:dyDescent="0.2">
      <c r="A25" s="1419" t="s">
        <v>94</v>
      </c>
      <c r="B25" s="461" t="s">
        <v>159</v>
      </c>
      <c r="C25" s="462"/>
      <c r="D25" s="472"/>
      <c r="E25" s="462"/>
      <c r="F25" s="462"/>
      <c r="G25" s="463"/>
      <c r="H25" s="676">
        <f t="shared" si="1"/>
        <v>0</v>
      </c>
      <c r="I25" s="676"/>
      <c r="J25" s="250"/>
      <c r="K25" s="250"/>
      <c r="L25" s="251" t="e">
        <f t="shared" si="2"/>
        <v>#DIV/0!</v>
      </c>
      <c r="M25" s="1166"/>
      <c r="N25" s="1166"/>
      <c r="O25" s="1166"/>
      <c r="P25" s="1166"/>
    </row>
    <row r="26" spans="1:16" s="61" customFormat="1" ht="12.2" customHeight="1" x14ac:dyDescent="0.2">
      <c r="A26" s="1419" t="s">
        <v>95</v>
      </c>
      <c r="B26" s="461" t="s">
        <v>160</v>
      </c>
      <c r="C26" s="462"/>
      <c r="D26" s="472">
        <v>11447895</v>
      </c>
      <c r="E26" s="462"/>
      <c r="F26" s="462"/>
      <c r="G26" s="463"/>
      <c r="H26" s="676">
        <f t="shared" si="1"/>
        <v>11447895</v>
      </c>
      <c r="I26" s="676"/>
      <c r="J26" s="250"/>
      <c r="K26" s="250"/>
      <c r="L26" s="251" t="e">
        <f t="shared" si="2"/>
        <v>#DIV/0!</v>
      </c>
      <c r="M26" s="1166"/>
      <c r="N26" s="1166"/>
      <c r="O26" s="1166"/>
      <c r="P26" s="1166"/>
    </row>
    <row r="27" spans="1:16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462"/>
      <c r="F27" s="462"/>
      <c r="G27" s="463"/>
      <c r="H27" s="676">
        <f t="shared" si="1"/>
        <v>0</v>
      </c>
      <c r="I27" s="676"/>
      <c r="J27" s="250"/>
      <c r="K27" s="250"/>
      <c r="L27" s="251" t="e">
        <f t="shared" si="2"/>
        <v>#DIV/0!</v>
      </c>
      <c r="M27" s="1166"/>
      <c r="N27" s="1166"/>
      <c r="O27" s="1166"/>
      <c r="P27" s="1166"/>
    </row>
    <row r="28" spans="1:16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166"/>
      <c r="F28" s="166"/>
      <c r="G28" s="64"/>
      <c r="H28" s="304">
        <f t="shared" si="1"/>
        <v>0</v>
      </c>
      <c r="I28" s="304"/>
      <c r="J28" s="256"/>
      <c r="K28" s="256"/>
      <c r="L28" s="257" t="e">
        <f t="shared" si="2"/>
        <v>#DIV/0!</v>
      </c>
      <c r="M28" s="1166"/>
      <c r="N28" s="1166"/>
      <c r="O28" s="1166"/>
      <c r="P28" s="1166"/>
    </row>
    <row r="29" spans="1:16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K29" si="4">+D30+D31</f>
        <v>0</v>
      </c>
      <c r="E29" s="103">
        <f t="shared" si="4"/>
        <v>0</v>
      </c>
      <c r="F29" s="103">
        <f t="shared" si="4"/>
        <v>0</v>
      </c>
      <c r="G29" s="55">
        <f t="shared" si="4"/>
        <v>0</v>
      </c>
      <c r="H29" s="306">
        <f t="shared" si="1"/>
        <v>0</v>
      </c>
      <c r="I29" s="306">
        <f t="shared" si="4"/>
        <v>0</v>
      </c>
      <c r="J29" s="172">
        <f t="shared" si="4"/>
        <v>0</v>
      </c>
      <c r="K29" s="172">
        <f t="shared" si="4"/>
        <v>0</v>
      </c>
      <c r="L29" s="247" t="e">
        <f t="shared" si="2"/>
        <v>#DIV/0!</v>
      </c>
      <c r="M29" s="1166"/>
      <c r="N29" s="1166"/>
      <c r="O29" s="1166"/>
      <c r="P29" s="1166"/>
    </row>
    <row r="30" spans="1:16" s="61" customFormat="1" ht="12.2" customHeight="1" x14ac:dyDescent="0.2">
      <c r="A30" s="65" t="s">
        <v>99</v>
      </c>
      <c r="B30" s="66" t="s">
        <v>159</v>
      </c>
      <c r="C30" s="156"/>
      <c r="D30" s="329"/>
      <c r="E30" s="156"/>
      <c r="F30" s="156"/>
      <c r="G30" s="40"/>
      <c r="H30" s="310">
        <f t="shared" si="1"/>
        <v>0</v>
      </c>
      <c r="I30" s="310"/>
      <c r="J30" s="258"/>
      <c r="K30" s="258"/>
      <c r="L30" s="259" t="e">
        <f t="shared" si="2"/>
        <v>#DIV/0!</v>
      </c>
      <c r="M30" s="1166"/>
      <c r="N30" s="1166"/>
      <c r="O30" s="1166"/>
      <c r="P30" s="1166"/>
    </row>
    <row r="31" spans="1:16" s="61" customFormat="1" ht="12.2" customHeight="1" x14ac:dyDescent="0.2">
      <c r="A31" s="65" t="s">
        <v>100</v>
      </c>
      <c r="B31" s="467" t="s">
        <v>162</v>
      </c>
      <c r="C31" s="148"/>
      <c r="D31" s="338"/>
      <c r="E31" s="148"/>
      <c r="F31" s="148"/>
      <c r="G31" s="67"/>
      <c r="H31" s="311">
        <f t="shared" si="1"/>
        <v>0</v>
      </c>
      <c r="I31" s="311"/>
      <c r="J31" s="260"/>
      <c r="K31" s="260"/>
      <c r="L31" s="261" t="e">
        <f t="shared" si="2"/>
        <v>#DIV/0!</v>
      </c>
      <c r="M31" s="1166"/>
      <c r="N31" s="1166"/>
      <c r="O31" s="1166"/>
      <c r="P31" s="1166"/>
    </row>
    <row r="32" spans="1:16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109"/>
      <c r="F32" s="109"/>
      <c r="G32" s="68"/>
      <c r="H32" s="312">
        <f t="shared" si="1"/>
        <v>0</v>
      </c>
      <c r="I32" s="312"/>
      <c r="J32" s="262"/>
      <c r="K32" s="262"/>
      <c r="L32" s="263" t="e">
        <f t="shared" si="2"/>
        <v>#DIV/0!</v>
      </c>
      <c r="M32" s="1166"/>
      <c r="N32" s="1166"/>
      <c r="O32" s="1166"/>
      <c r="P32" s="1166"/>
    </row>
    <row r="33" spans="1:16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K33" si="5">+D34+D35+D36</f>
        <v>0</v>
      </c>
      <c r="E33" s="103">
        <f t="shared" si="5"/>
        <v>0</v>
      </c>
      <c r="F33" s="103">
        <f t="shared" si="5"/>
        <v>0</v>
      </c>
      <c r="G33" s="55">
        <f t="shared" si="5"/>
        <v>0</v>
      </c>
      <c r="H33" s="306">
        <f t="shared" si="1"/>
        <v>0</v>
      </c>
      <c r="I33" s="306">
        <f t="shared" si="5"/>
        <v>0</v>
      </c>
      <c r="J33" s="172">
        <f t="shared" si="5"/>
        <v>0</v>
      </c>
      <c r="K33" s="172">
        <f t="shared" si="5"/>
        <v>0</v>
      </c>
      <c r="L33" s="247" t="e">
        <f t="shared" si="2"/>
        <v>#DIV/0!</v>
      </c>
      <c r="M33" s="1166"/>
      <c r="N33" s="1166"/>
      <c r="O33" s="1166"/>
      <c r="P33" s="1166"/>
    </row>
    <row r="34" spans="1:16" s="61" customFormat="1" ht="12.2" customHeight="1" x14ac:dyDescent="0.2">
      <c r="A34" s="65" t="s">
        <v>88</v>
      </c>
      <c r="B34" s="66" t="s">
        <v>166</v>
      </c>
      <c r="C34" s="156"/>
      <c r="D34" s="329"/>
      <c r="E34" s="156"/>
      <c r="F34" s="156"/>
      <c r="G34" s="40"/>
      <c r="H34" s="310">
        <f t="shared" si="1"/>
        <v>0</v>
      </c>
      <c r="I34" s="310"/>
      <c r="J34" s="258"/>
      <c r="K34" s="258"/>
      <c r="L34" s="259" t="e">
        <f t="shared" si="2"/>
        <v>#DIV/0!</v>
      </c>
      <c r="M34" s="1166"/>
      <c r="N34" s="1166"/>
      <c r="O34" s="1166"/>
      <c r="P34" s="1166"/>
    </row>
    <row r="35" spans="1:16" s="61" customFormat="1" ht="12.2" customHeight="1" x14ac:dyDescent="0.2">
      <c r="A35" s="65" t="s">
        <v>101</v>
      </c>
      <c r="B35" s="467" t="s">
        <v>167</v>
      </c>
      <c r="C35" s="148"/>
      <c r="D35" s="338"/>
      <c r="E35" s="148"/>
      <c r="F35" s="148"/>
      <c r="G35" s="67"/>
      <c r="H35" s="311">
        <f t="shared" si="1"/>
        <v>0</v>
      </c>
      <c r="I35" s="311"/>
      <c r="J35" s="260"/>
      <c r="K35" s="260"/>
      <c r="L35" s="261" t="e">
        <f t="shared" si="2"/>
        <v>#DIV/0!</v>
      </c>
      <c r="M35" s="1166"/>
      <c r="N35" s="1166"/>
      <c r="O35" s="1166"/>
      <c r="P35" s="1166"/>
    </row>
    <row r="36" spans="1:16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109"/>
      <c r="F36" s="109"/>
      <c r="G36" s="68"/>
      <c r="H36" s="312">
        <f t="shared" si="1"/>
        <v>0</v>
      </c>
      <c r="I36" s="312"/>
      <c r="J36" s="262"/>
      <c r="K36" s="262"/>
      <c r="L36" s="263" t="e">
        <f t="shared" si="2"/>
        <v>#DIV/0!</v>
      </c>
      <c r="M36" s="1166"/>
      <c r="N36" s="1166"/>
      <c r="O36" s="1166"/>
      <c r="P36" s="1166"/>
    </row>
    <row r="37" spans="1:16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166"/>
      <c r="F37" s="166"/>
      <c r="G37" s="64"/>
      <c r="H37" s="304">
        <f t="shared" si="1"/>
        <v>0</v>
      </c>
      <c r="I37" s="304"/>
      <c r="J37" s="256"/>
      <c r="K37" s="256"/>
      <c r="L37" s="257" t="e">
        <f t="shared" si="2"/>
        <v>#DIV/0!</v>
      </c>
      <c r="M37" s="1165"/>
      <c r="N37" s="1165"/>
      <c r="O37" s="1165"/>
      <c r="P37" s="1165"/>
    </row>
    <row r="38" spans="1:16" s="30" customFormat="1" ht="12.2" customHeight="1" thickBot="1" x14ac:dyDescent="0.25">
      <c r="A38" s="1420" t="s">
        <v>103</v>
      </c>
      <c r="B38" s="468" t="s">
        <v>164</v>
      </c>
      <c r="C38" s="1414"/>
      <c r="D38" s="165"/>
      <c r="E38" s="166"/>
      <c r="F38" s="166"/>
      <c r="G38" s="64"/>
      <c r="H38" s="304">
        <f t="shared" si="1"/>
        <v>0</v>
      </c>
      <c r="I38" s="304"/>
      <c r="J38" s="256"/>
      <c r="K38" s="256"/>
      <c r="L38" s="257" t="e">
        <f t="shared" si="2"/>
        <v>#DIV/0!</v>
      </c>
      <c r="M38" s="1165"/>
      <c r="N38" s="1165"/>
      <c r="O38" s="1165"/>
      <c r="P38" s="1165"/>
    </row>
    <row r="39" spans="1:16" s="30" customFormat="1" ht="12.2" customHeight="1" thickBot="1" x14ac:dyDescent="0.25">
      <c r="A39" s="62" t="s">
        <v>18</v>
      </c>
      <c r="B39" s="63" t="s">
        <v>378</v>
      </c>
      <c r="C39" s="166">
        <f>SUM(C40:C41)</f>
        <v>0</v>
      </c>
      <c r="D39" s="165">
        <f t="shared" ref="D39:K39" si="6">SUM(D40:D41)</f>
        <v>0</v>
      </c>
      <c r="E39" s="166">
        <f t="shared" si="6"/>
        <v>0</v>
      </c>
      <c r="F39" s="166">
        <f t="shared" si="6"/>
        <v>0</v>
      </c>
      <c r="G39" s="64">
        <f t="shared" si="6"/>
        <v>0</v>
      </c>
      <c r="H39" s="304">
        <f t="shared" si="1"/>
        <v>0</v>
      </c>
      <c r="I39" s="304">
        <f t="shared" si="6"/>
        <v>0</v>
      </c>
      <c r="J39" s="256">
        <f t="shared" si="6"/>
        <v>0</v>
      </c>
      <c r="K39" s="256">
        <f t="shared" si="6"/>
        <v>0</v>
      </c>
      <c r="L39" s="257" t="e">
        <f t="shared" si="2"/>
        <v>#DIV/0!</v>
      </c>
      <c r="M39" s="1165"/>
      <c r="N39" s="1165"/>
      <c r="O39" s="1165"/>
      <c r="P39" s="1165"/>
    </row>
    <row r="40" spans="1:16" s="30" customFormat="1" ht="12.2" customHeight="1" x14ac:dyDescent="0.2">
      <c r="A40" s="11" t="s">
        <v>106</v>
      </c>
      <c r="B40" s="115" t="s">
        <v>211</v>
      </c>
      <c r="C40" s="167"/>
      <c r="D40" s="339"/>
      <c r="E40" s="167"/>
      <c r="F40" s="167"/>
      <c r="G40" s="116"/>
      <c r="H40" s="313">
        <f t="shared" si="1"/>
        <v>0</v>
      </c>
      <c r="I40" s="313"/>
      <c r="J40" s="264"/>
      <c r="K40" s="264"/>
      <c r="L40" s="265" t="e">
        <f t="shared" si="2"/>
        <v>#DIV/0!</v>
      </c>
      <c r="M40" s="1165"/>
      <c r="N40" s="1165"/>
      <c r="O40" s="1165"/>
      <c r="P40" s="1165"/>
    </row>
    <row r="41" spans="1:16" s="30" customFormat="1" ht="12.2" customHeight="1" x14ac:dyDescent="0.2">
      <c r="A41" s="1355" t="s">
        <v>107</v>
      </c>
      <c r="B41" s="478" t="s">
        <v>212</v>
      </c>
      <c r="C41" s="1415"/>
      <c r="D41" s="474"/>
      <c r="E41" s="469"/>
      <c r="F41" s="469"/>
      <c r="G41" s="470"/>
      <c r="H41" s="678">
        <f t="shared" si="1"/>
        <v>0</v>
      </c>
      <c r="I41" s="678"/>
      <c r="J41" s="266"/>
      <c r="K41" s="266"/>
      <c r="L41" s="267" t="e">
        <f t="shared" si="2"/>
        <v>#DIV/0!</v>
      </c>
      <c r="M41" s="1165"/>
      <c r="N41" s="1165"/>
      <c r="O41" s="1165"/>
      <c r="P41" s="1165"/>
    </row>
    <row r="42" spans="1:16" s="30" customFormat="1" ht="12.2" customHeight="1" thickBot="1" x14ac:dyDescent="0.25">
      <c r="A42" s="1355" t="s">
        <v>322</v>
      </c>
      <c r="B42" s="124" t="s">
        <v>164</v>
      </c>
      <c r="C42" s="109"/>
      <c r="D42" s="168"/>
      <c r="E42" s="169"/>
      <c r="F42" s="169"/>
      <c r="G42" s="128"/>
      <c r="H42" s="305">
        <f t="shared" si="1"/>
        <v>0</v>
      </c>
      <c r="I42" s="305"/>
      <c r="J42" s="268"/>
      <c r="K42" s="268"/>
      <c r="L42" s="269" t="e">
        <f t="shared" si="2"/>
        <v>#DIV/0!</v>
      </c>
      <c r="M42" s="1165"/>
      <c r="N42" s="1165"/>
      <c r="O42" s="1165"/>
      <c r="P42" s="1165"/>
    </row>
    <row r="43" spans="1:16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7040000</v>
      </c>
      <c r="D43" s="163">
        <f t="shared" ref="D43:K43" si="7">+D11+D23+D28+D29+D33+D37+D39</f>
        <v>18487895</v>
      </c>
      <c r="E43" s="103">
        <f t="shared" si="7"/>
        <v>0</v>
      </c>
      <c r="F43" s="103">
        <f t="shared" si="7"/>
        <v>0</v>
      </c>
      <c r="G43" s="55">
        <f t="shared" si="7"/>
        <v>0</v>
      </c>
      <c r="H43" s="306">
        <f t="shared" si="1"/>
        <v>11447895</v>
      </c>
      <c r="I43" s="306">
        <f t="shared" si="7"/>
        <v>0</v>
      </c>
      <c r="J43" s="172">
        <f t="shared" si="7"/>
        <v>0</v>
      </c>
      <c r="K43" s="172">
        <f t="shared" si="7"/>
        <v>0</v>
      </c>
      <c r="L43" s="247">
        <f t="shared" si="2"/>
        <v>0</v>
      </c>
      <c r="M43" s="1165"/>
      <c r="N43" s="1165"/>
      <c r="O43" s="1165"/>
      <c r="P43" s="1165"/>
    </row>
    <row r="44" spans="1:16" s="30" customFormat="1" ht="12.2" customHeight="1" thickBot="1" x14ac:dyDescent="0.25">
      <c r="A44" s="70" t="s">
        <v>20</v>
      </c>
      <c r="B44" s="63" t="s">
        <v>179</v>
      </c>
      <c r="C44" s="103">
        <f>SUM(C45:C48)</f>
        <v>638579529</v>
      </c>
      <c r="D44" s="163">
        <f t="shared" ref="D44:K44" si="8">SUM(D45:D48)</f>
        <v>656433862</v>
      </c>
      <c r="E44" s="103" t="e">
        <f t="shared" si="8"/>
        <v>#REF!</v>
      </c>
      <c r="F44" s="103">
        <f t="shared" si="8"/>
        <v>0</v>
      </c>
      <c r="G44" s="55">
        <f t="shared" si="8"/>
        <v>0</v>
      </c>
      <c r="H44" s="306">
        <f t="shared" si="1"/>
        <v>17854333</v>
      </c>
      <c r="I44" s="306">
        <f t="shared" si="8"/>
        <v>0</v>
      </c>
      <c r="J44" s="172">
        <f t="shared" si="8"/>
        <v>0</v>
      </c>
      <c r="K44" s="172">
        <f t="shared" si="8"/>
        <v>0</v>
      </c>
      <c r="L44" s="247">
        <f t="shared" si="2"/>
        <v>0</v>
      </c>
      <c r="M44" s="1165"/>
      <c r="N44" s="1165"/>
      <c r="O44" s="1165"/>
      <c r="P44" s="1165"/>
    </row>
    <row r="45" spans="1:16" s="30" customFormat="1" ht="12.2" customHeight="1" x14ac:dyDescent="0.2">
      <c r="A45" s="65" t="s">
        <v>170</v>
      </c>
      <c r="B45" s="66" t="s">
        <v>130</v>
      </c>
      <c r="C45" s="156"/>
      <c r="D45" s="329">
        <v>2433094</v>
      </c>
      <c r="E45" s="156"/>
      <c r="F45" s="156"/>
      <c r="G45" s="40"/>
      <c r="H45" s="310">
        <f t="shared" si="1"/>
        <v>2433094</v>
      </c>
      <c r="I45" s="310"/>
      <c r="J45" s="258"/>
      <c r="K45" s="258"/>
      <c r="L45" s="259" t="e">
        <f t="shared" si="2"/>
        <v>#DIV/0!</v>
      </c>
      <c r="M45" s="1165"/>
      <c r="N45" s="1165"/>
      <c r="O45" s="1165"/>
      <c r="P45" s="1165"/>
    </row>
    <row r="46" spans="1:16" s="30" customFormat="1" ht="12.2" customHeight="1" x14ac:dyDescent="0.2">
      <c r="A46" s="78" t="s">
        <v>171</v>
      </c>
      <c r="B46" s="66" t="s">
        <v>185</v>
      </c>
      <c r="C46" s="148"/>
      <c r="D46" s="338"/>
      <c r="E46" s="148"/>
      <c r="F46" s="148"/>
      <c r="G46" s="67"/>
      <c r="H46" s="311">
        <f t="shared" si="1"/>
        <v>0</v>
      </c>
      <c r="I46" s="311"/>
      <c r="J46" s="260"/>
      <c r="K46" s="260"/>
      <c r="L46" s="261" t="e">
        <f t="shared" si="2"/>
        <v>#DIV/0!</v>
      </c>
      <c r="M46" s="1165"/>
      <c r="N46" s="1165"/>
      <c r="O46" s="1165"/>
      <c r="P46" s="1165"/>
    </row>
    <row r="47" spans="1:16" s="30" customFormat="1" ht="12.2" customHeight="1" x14ac:dyDescent="0.2">
      <c r="A47" s="1419" t="s">
        <v>172</v>
      </c>
      <c r="B47" s="467" t="s">
        <v>176</v>
      </c>
      <c r="C47" s="471">
        <f>C71-C43-C45-C64-C66-C69+C39+C33+C29</f>
        <v>628529529</v>
      </c>
      <c r="D47" s="454">
        <f t="shared" ref="D47:K47" si="9">D71-D43-D45-D64-D66-D69+D39+D33+D29</f>
        <v>639550768</v>
      </c>
      <c r="E47" s="454" t="e">
        <f t="shared" si="9"/>
        <v>#REF!</v>
      </c>
      <c r="F47" s="454">
        <f t="shared" si="9"/>
        <v>0</v>
      </c>
      <c r="G47" s="679">
        <f t="shared" si="9"/>
        <v>0</v>
      </c>
      <c r="H47" s="679">
        <f t="shared" si="1"/>
        <v>11021239</v>
      </c>
      <c r="I47" s="679">
        <f t="shared" si="9"/>
        <v>0</v>
      </c>
      <c r="J47" s="270">
        <f t="shared" si="9"/>
        <v>0</v>
      </c>
      <c r="K47" s="270">
        <f t="shared" si="9"/>
        <v>0</v>
      </c>
      <c r="L47" s="271">
        <f t="shared" si="2"/>
        <v>0</v>
      </c>
      <c r="M47" s="1165"/>
      <c r="N47" s="1165"/>
      <c r="O47" s="1165"/>
      <c r="P47" s="1165"/>
    </row>
    <row r="48" spans="1:16" s="61" customFormat="1" ht="12.2" customHeight="1" thickBot="1" x14ac:dyDescent="0.25">
      <c r="A48" s="65" t="s">
        <v>177</v>
      </c>
      <c r="B48" s="69" t="s">
        <v>178</v>
      </c>
      <c r="C48" s="1416">
        <f>C63-C39-C33-C46-C29</f>
        <v>10050000</v>
      </c>
      <c r="D48" s="340">
        <f t="shared" ref="D48:K48" si="10">D63-D39-D33-D46-D29</f>
        <v>14450000</v>
      </c>
      <c r="E48" s="340">
        <f t="shared" si="10"/>
        <v>0</v>
      </c>
      <c r="F48" s="340">
        <f t="shared" si="10"/>
        <v>0</v>
      </c>
      <c r="G48" s="314">
        <f t="shared" si="10"/>
        <v>0</v>
      </c>
      <c r="H48" s="314">
        <f t="shared" si="1"/>
        <v>4400000</v>
      </c>
      <c r="I48" s="314">
        <f t="shared" si="10"/>
        <v>0</v>
      </c>
      <c r="J48" s="272">
        <f t="shared" si="10"/>
        <v>0</v>
      </c>
      <c r="K48" s="272">
        <f t="shared" si="10"/>
        <v>0</v>
      </c>
      <c r="L48" s="273">
        <f t="shared" si="2"/>
        <v>0</v>
      </c>
      <c r="M48" s="1166"/>
      <c r="N48" s="1166"/>
      <c r="O48" s="1166"/>
      <c r="P48" s="1166"/>
    </row>
    <row r="49" spans="1:16" s="61" customFormat="1" ht="15" customHeight="1" thickBot="1" x14ac:dyDescent="0.25">
      <c r="A49" s="70" t="s">
        <v>21</v>
      </c>
      <c r="B49" s="664" t="s">
        <v>173</v>
      </c>
      <c r="C49" s="171">
        <f>+C43+C44</f>
        <v>645619529</v>
      </c>
      <c r="D49" s="170">
        <f t="shared" ref="D49:K49" si="11">+D43+D44</f>
        <v>674921757</v>
      </c>
      <c r="E49" s="171" t="e">
        <f t="shared" si="11"/>
        <v>#REF!</v>
      </c>
      <c r="F49" s="171">
        <f t="shared" si="11"/>
        <v>0</v>
      </c>
      <c r="G49" s="75">
        <f t="shared" si="11"/>
        <v>0</v>
      </c>
      <c r="H49" s="307">
        <f>+D49-C49</f>
        <v>29302228</v>
      </c>
      <c r="I49" s="307">
        <f t="shared" si="11"/>
        <v>0</v>
      </c>
      <c r="J49" s="274">
        <f t="shared" si="11"/>
        <v>0</v>
      </c>
      <c r="K49" s="274">
        <f t="shared" si="11"/>
        <v>0</v>
      </c>
      <c r="L49" s="275">
        <f t="shared" si="2"/>
        <v>0</v>
      </c>
      <c r="M49" s="1166"/>
      <c r="N49" s="1166"/>
      <c r="O49" s="1166"/>
      <c r="P49" s="1166"/>
    </row>
    <row r="50" spans="1:16" s="61" customFormat="1" ht="14.45" customHeight="1" x14ac:dyDescent="0.2">
      <c r="A50" s="71"/>
      <c r="B50" s="72"/>
      <c r="C50" s="73"/>
      <c r="D50" s="161"/>
      <c r="E50" s="161"/>
      <c r="F50" s="161"/>
      <c r="G50" s="161"/>
      <c r="H50" s="161"/>
      <c r="I50" s="161"/>
      <c r="J50" s="161"/>
      <c r="K50" s="161"/>
      <c r="L50" s="175"/>
      <c r="M50" s="1166"/>
      <c r="N50" s="1166"/>
      <c r="O50" s="1166"/>
      <c r="P50" s="1166" t="s">
        <v>383</v>
      </c>
    </row>
    <row r="51" spans="1:16" ht="14.45" customHeight="1" x14ac:dyDescent="0.2">
      <c r="A51" s="1930" t="s">
        <v>34</v>
      </c>
      <c r="B51" s="1930"/>
      <c r="C51" s="1930"/>
      <c r="D51" s="1930"/>
      <c r="E51" s="1930"/>
      <c r="F51" s="1930"/>
      <c r="G51" s="1930"/>
      <c r="H51" s="1930"/>
      <c r="I51" s="73"/>
      <c r="J51" s="73"/>
      <c r="K51" s="73"/>
      <c r="L51" s="176"/>
    </row>
    <row r="52" spans="1:16" ht="14.45" customHeight="1" thickBot="1" x14ac:dyDescent="0.3">
      <c r="A52" s="1931" t="s">
        <v>360</v>
      </c>
      <c r="B52" s="1931"/>
      <c r="C52" s="1931"/>
      <c r="D52" s="1931"/>
      <c r="E52" s="1931"/>
      <c r="F52" s="1931"/>
      <c r="G52" s="1931"/>
      <c r="H52" s="1931"/>
      <c r="I52" s="1338"/>
      <c r="J52" s="1338"/>
      <c r="K52" s="1338"/>
      <c r="L52" s="177"/>
    </row>
    <row r="53" spans="1:16" s="53" customFormat="1" ht="66.75" customHeight="1" thickBot="1" x14ac:dyDescent="0.25">
      <c r="A53" s="1341" t="s">
        <v>141</v>
      </c>
      <c r="B53" s="49" t="s">
        <v>36</v>
      </c>
      <c r="C53" s="20" t="str">
        <f>'1. mell.bevétel_össz'!C9</f>
        <v>2024. évi eredeti előirányzat a
25/2023. (XII.14.) rendelet szerint</v>
      </c>
      <c r="D53" s="333" t="str">
        <f>'1. mell.bevétel_össz'!D9</f>
        <v>Módosított előirányzat a …./2024.  (VI…..)  rendelet szerint</v>
      </c>
      <c r="E53" s="49" t="str">
        <f>'1. mell.bevétel_össz'!E9</f>
        <v>Módosított előirányzat a …./2024. (IX…..)  rendelet szerint</v>
      </c>
      <c r="F53" s="49" t="str">
        <f>'1. mell.bevétel_össz'!F9</f>
        <v>Módosított előirányzat a .../2024. (XII…...)  rendelet szerint</v>
      </c>
      <c r="G53" s="49" t="str">
        <f>'1. mell.bevétel_össz'!G9</f>
        <v>Módosított előirányzat a …../2024. (II…..)  rendelet szerint</v>
      </c>
      <c r="H53" s="162" t="str">
        <f>'1. mell.bevétel_össz'!H9</f>
        <v>Változás a 25/2023. (XII.14.) rendelethez képest</v>
      </c>
      <c r="I53" s="240" t="str">
        <f>'1. mell.bevétel_össz'!I9</f>
        <v>2024. évi teljesítés              2024.06.30-ig</v>
      </c>
      <c r="J53" s="240" t="str">
        <f>'1. mell.bevétel_össz'!J9</f>
        <v>2024. évi teljesítés              2024.09.30-ig</v>
      </c>
      <c r="K53" s="240" t="str">
        <f>'1. mell.bevétel_össz'!K9</f>
        <v>2024. évi teljesítés              2024.12.31-ig</v>
      </c>
      <c r="L53" s="241" t="str">
        <f>'1. mell.bevétel_össz'!L9</f>
        <v>Teljesítés %-a</v>
      </c>
      <c r="M53" s="1164"/>
      <c r="N53" s="1164"/>
      <c r="O53" s="1164" t="s">
        <v>383</v>
      </c>
      <c r="P53" s="1164"/>
    </row>
    <row r="54" spans="1:16" s="38" customFormat="1" ht="12.2" customHeight="1" thickBot="1" x14ac:dyDescent="0.25">
      <c r="A54" s="342" t="s">
        <v>12</v>
      </c>
      <c r="B54" s="63" t="s">
        <v>537</v>
      </c>
      <c r="C54" s="103">
        <f>SUM(C55:C60)-C56</f>
        <v>635569529</v>
      </c>
      <c r="D54" s="163">
        <f>SUM(D55:D60)-D56</f>
        <v>660471757</v>
      </c>
      <c r="E54" s="103" t="e">
        <f>SUM(E55:E60)-E56</f>
        <v>#REF!</v>
      </c>
      <c r="F54" s="103">
        <f>SUM(F55:F60)-F56</f>
        <v>0</v>
      </c>
      <c r="G54" s="103">
        <f>SUM(G55:G60)-G56</f>
        <v>0</v>
      </c>
      <c r="H54" s="306">
        <f t="shared" ref="H54:H73" si="12">+D54-C54</f>
        <v>24902228</v>
      </c>
      <c r="I54" s="172">
        <f>SUM(I55:I60)-I56</f>
        <v>0</v>
      </c>
      <c r="J54" s="172">
        <f>SUM(J55:J60)-J56</f>
        <v>0</v>
      </c>
      <c r="K54" s="172">
        <f>SUM(K55:K60)-K56</f>
        <v>0</v>
      </c>
      <c r="L54" s="247">
        <f t="shared" ref="L54:L71" si="13">I54/C54*100</f>
        <v>0</v>
      </c>
      <c r="M54" s="1167"/>
      <c r="N54" s="1167"/>
      <c r="O54" s="1167"/>
      <c r="P54" s="1167"/>
    </row>
    <row r="55" spans="1:16" ht="12.2" customHeight="1" x14ac:dyDescent="0.2">
      <c r="A55" s="851" t="s">
        <v>90</v>
      </c>
      <c r="B55" s="16" t="s">
        <v>68</v>
      </c>
      <c r="C55" s="98">
        <v>433940766</v>
      </c>
      <c r="D55" s="329">
        <f>433940766+5250000+7763158</f>
        <v>446953924</v>
      </c>
      <c r="E55" s="156"/>
      <c r="F55" s="156"/>
      <c r="G55" s="156"/>
      <c r="H55" s="310">
        <f t="shared" si="12"/>
        <v>13013158</v>
      </c>
      <c r="I55" s="258"/>
      <c r="J55" s="258"/>
      <c r="K55" s="258"/>
      <c r="L55" s="259">
        <f t="shared" si="13"/>
        <v>0</v>
      </c>
    </row>
    <row r="56" spans="1:16" ht="12.2" customHeight="1" x14ac:dyDescent="0.2">
      <c r="A56" s="851" t="s">
        <v>304</v>
      </c>
      <c r="B56" s="466" t="s">
        <v>269</v>
      </c>
      <c r="C56" s="98">
        <v>6000000</v>
      </c>
      <c r="D56" s="1747">
        <f>6000000+1035000</f>
        <v>7035000</v>
      </c>
      <c r="E56" s="156"/>
      <c r="F56" s="156"/>
      <c r="G56" s="156"/>
      <c r="H56" s="310">
        <f t="shared" si="12"/>
        <v>1035000</v>
      </c>
      <c r="I56" s="258"/>
      <c r="J56" s="258"/>
      <c r="K56" s="258"/>
      <c r="L56" s="259">
        <f t="shared" si="13"/>
        <v>0</v>
      </c>
    </row>
    <row r="57" spans="1:16" ht="12.2" customHeight="1" x14ac:dyDescent="0.2">
      <c r="A57" s="851" t="s">
        <v>91</v>
      </c>
      <c r="B57" s="461" t="s">
        <v>86</v>
      </c>
      <c r="C57" s="98">
        <v>68205763</v>
      </c>
      <c r="D57" s="454">
        <f>68205763+1470000+1165645</f>
        <v>70841408</v>
      </c>
      <c r="E57" s="471"/>
      <c r="F57" s="471"/>
      <c r="G57" s="471"/>
      <c r="H57" s="679">
        <f t="shared" si="12"/>
        <v>2635645</v>
      </c>
      <c r="I57" s="270"/>
      <c r="J57" s="270"/>
      <c r="K57" s="270"/>
      <c r="L57" s="271">
        <f t="shared" si="13"/>
        <v>0</v>
      </c>
    </row>
    <row r="58" spans="1:16" ht="12.2" customHeight="1" x14ac:dyDescent="0.2">
      <c r="A58" s="851" t="s">
        <v>92</v>
      </c>
      <c r="B58" s="461" t="s">
        <v>69</v>
      </c>
      <c r="C58" s="98">
        <f>139700000-6277000</f>
        <v>133423000</v>
      </c>
      <c r="D58" s="454">
        <f>133423000+2433094+3701239+2519092+600000</f>
        <v>142676425</v>
      </c>
      <c r="E58" s="471"/>
      <c r="F58" s="471"/>
      <c r="G58" s="471"/>
      <c r="H58" s="679">
        <f t="shared" si="12"/>
        <v>9253425</v>
      </c>
      <c r="I58" s="270"/>
      <c r="J58" s="270"/>
      <c r="K58" s="270"/>
      <c r="L58" s="271">
        <f t="shared" si="13"/>
        <v>0</v>
      </c>
    </row>
    <row r="59" spans="1:16" ht="12.2" customHeight="1" x14ac:dyDescent="0.2">
      <c r="A59" s="851" t="s">
        <v>89</v>
      </c>
      <c r="B59" s="461" t="s">
        <v>80</v>
      </c>
      <c r="C59" s="471"/>
      <c r="D59" s="454"/>
      <c r="E59" s="471"/>
      <c r="F59" s="471"/>
      <c r="G59" s="471"/>
      <c r="H59" s="679">
        <f t="shared" si="12"/>
        <v>0</v>
      </c>
      <c r="I59" s="270"/>
      <c r="J59" s="270"/>
      <c r="K59" s="270"/>
      <c r="L59" s="271" t="e">
        <f t="shared" si="13"/>
        <v>#DIV/0!</v>
      </c>
    </row>
    <row r="60" spans="1:16" ht="12.2" customHeight="1" x14ac:dyDescent="0.2">
      <c r="A60" s="851" t="s">
        <v>146</v>
      </c>
      <c r="B60" s="461" t="s">
        <v>87</v>
      </c>
      <c r="C60" s="471"/>
      <c r="D60" s="454">
        <f>SUM(D61:D62)</f>
        <v>0</v>
      </c>
      <c r="E60" s="471" t="e">
        <f>SUM(E61:E62)</f>
        <v>#REF!</v>
      </c>
      <c r="F60" s="471">
        <v>0</v>
      </c>
      <c r="G60" s="471">
        <v>0</v>
      </c>
      <c r="H60" s="679">
        <f t="shared" si="12"/>
        <v>0</v>
      </c>
      <c r="I60" s="270"/>
      <c r="J60" s="270"/>
      <c r="K60" s="270"/>
      <c r="L60" s="271" t="e">
        <f t="shared" si="13"/>
        <v>#DIV/0!</v>
      </c>
    </row>
    <row r="61" spans="1:16" ht="12.2" customHeight="1" x14ac:dyDescent="0.2">
      <c r="A61" s="851" t="s">
        <v>305</v>
      </c>
      <c r="B61" s="702" t="s">
        <v>234</v>
      </c>
      <c r="C61" s="471"/>
      <c r="D61" s="454"/>
      <c r="E61" s="471"/>
      <c r="F61" s="471"/>
      <c r="G61" s="471"/>
      <c r="H61" s="679">
        <f t="shared" si="12"/>
        <v>0</v>
      </c>
      <c r="I61" s="270"/>
      <c r="J61" s="270"/>
      <c r="K61" s="270"/>
      <c r="L61" s="271" t="e">
        <f t="shared" si="13"/>
        <v>#DIV/0!</v>
      </c>
    </row>
    <row r="62" spans="1:16" ht="12.2" customHeight="1" thickBot="1" x14ac:dyDescent="0.25">
      <c r="A62" s="343" t="s">
        <v>306</v>
      </c>
      <c r="B62" s="92" t="s">
        <v>233</v>
      </c>
      <c r="C62" s="109"/>
      <c r="D62" s="109"/>
      <c r="E62" s="109" t="e">
        <f>'13.támogatás'!#REF!</f>
        <v>#REF!</v>
      </c>
      <c r="F62" s="109">
        <v>0</v>
      </c>
      <c r="G62" s="109">
        <v>0</v>
      </c>
      <c r="H62" s="312">
        <f t="shared" si="12"/>
        <v>0</v>
      </c>
      <c r="I62" s="262" t="e">
        <f>'13.támogatás'!#REF!</f>
        <v>#REF!</v>
      </c>
      <c r="J62" s="262" t="e">
        <f>'13.támogatás'!#REF!</f>
        <v>#REF!</v>
      </c>
      <c r="K62" s="262" t="e">
        <f>'13.támogatás'!#REF!</f>
        <v>#REF!</v>
      </c>
      <c r="L62" s="263" t="e">
        <f t="shared" si="13"/>
        <v>#REF!</v>
      </c>
    </row>
    <row r="63" spans="1:16" ht="12.2" customHeight="1" thickBot="1" x14ac:dyDescent="0.25">
      <c r="A63" s="342" t="s">
        <v>13</v>
      </c>
      <c r="B63" s="63" t="s">
        <v>538</v>
      </c>
      <c r="C63" s="103">
        <f>SUM(C64:C68)</f>
        <v>10050000</v>
      </c>
      <c r="D63" s="163">
        <f>SUM(D64:D68)</f>
        <v>14450000</v>
      </c>
      <c r="E63" s="103">
        <f>SUM(E64:E68)</f>
        <v>0</v>
      </c>
      <c r="F63" s="103">
        <f>SUM(F64:F68)</f>
        <v>0</v>
      </c>
      <c r="G63" s="103">
        <f>SUM(G64:G68)</f>
        <v>0</v>
      </c>
      <c r="H63" s="306">
        <f t="shared" si="12"/>
        <v>4400000</v>
      </c>
      <c r="I63" s="172">
        <f>SUM(I64:I68)</f>
        <v>0</v>
      </c>
      <c r="J63" s="172">
        <f>SUM(J64:J68)</f>
        <v>0</v>
      </c>
      <c r="K63" s="172">
        <f>SUM(K64:K68)</f>
        <v>0</v>
      </c>
      <c r="L63" s="247">
        <f t="shared" si="13"/>
        <v>0</v>
      </c>
    </row>
    <row r="64" spans="1:16" s="38" customFormat="1" ht="12.2" customHeight="1" x14ac:dyDescent="0.2">
      <c r="A64" s="851" t="s">
        <v>93</v>
      </c>
      <c r="B64" s="16" t="s">
        <v>118</v>
      </c>
      <c r="C64" s="156">
        <f>'15.felh.felúj.'!C38</f>
        <v>10050000</v>
      </c>
      <c r="D64" s="329">
        <f>'15.felh.felúj.'!D38</f>
        <v>14450000</v>
      </c>
      <c r="E64" s="156">
        <f>'15.felh.felúj.'!E38</f>
        <v>0</v>
      </c>
      <c r="F64" s="156">
        <f>'15.felh.felúj.'!F38</f>
        <v>0</v>
      </c>
      <c r="G64" s="156">
        <f>'15.felh.felúj.'!G38</f>
        <v>0</v>
      </c>
      <c r="H64" s="310">
        <f t="shared" si="12"/>
        <v>4400000</v>
      </c>
      <c r="I64" s="258">
        <f>'15.felh.felúj.'!I38</f>
        <v>0</v>
      </c>
      <c r="J64" s="258">
        <f>'15.felh.felúj.'!J38</f>
        <v>0</v>
      </c>
      <c r="K64" s="258">
        <f>'15.felh.felúj.'!K38</f>
        <v>0</v>
      </c>
      <c r="L64" s="259">
        <f t="shared" si="13"/>
        <v>0</v>
      </c>
      <c r="M64" s="1167"/>
      <c r="N64" s="1167"/>
      <c r="O64" s="1167"/>
      <c r="P64" s="1167" t="s">
        <v>383</v>
      </c>
    </row>
    <row r="65" spans="1:16" s="38" customFormat="1" ht="12.2" customHeight="1" x14ac:dyDescent="0.2">
      <c r="A65" s="851" t="s">
        <v>315</v>
      </c>
      <c r="B65" s="703" t="s">
        <v>235</v>
      </c>
      <c r="C65" s="156"/>
      <c r="D65" s="329"/>
      <c r="E65" s="156"/>
      <c r="F65" s="156"/>
      <c r="G65" s="156"/>
      <c r="H65" s="310">
        <f t="shared" si="12"/>
        <v>0</v>
      </c>
      <c r="I65" s="258"/>
      <c r="J65" s="258"/>
      <c r="K65" s="258"/>
      <c r="L65" s="259" t="e">
        <f t="shared" si="13"/>
        <v>#DIV/0!</v>
      </c>
      <c r="M65" s="1167"/>
      <c r="N65" s="1167"/>
      <c r="O65" s="1167"/>
      <c r="P65" s="1167"/>
    </row>
    <row r="66" spans="1:16" ht="12.2" customHeight="1" x14ac:dyDescent="0.2">
      <c r="A66" s="851" t="s">
        <v>94</v>
      </c>
      <c r="B66" s="461" t="s">
        <v>2</v>
      </c>
      <c r="C66" s="471">
        <f>'15.felh.felúj.'!C44</f>
        <v>0</v>
      </c>
      <c r="D66" s="454">
        <f>'15.felh.felúj.'!D44</f>
        <v>0</v>
      </c>
      <c r="E66" s="471">
        <f>'15.felh.felúj.'!E44</f>
        <v>0</v>
      </c>
      <c r="F66" s="471">
        <f>'15.felh.felúj.'!F44</f>
        <v>0</v>
      </c>
      <c r="G66" s="471">
        <f>'15.felh.felúj.'!G44</f>
        <v>0</v>
      </c>
      <c r="H66" s="679">
        <f t="shared" si="12"/>
        <v>0</v>
      </c>
      <c r="I66" s="270">
        <f>'15.felh.felúj.'!I44</f>
        <v>0</v>
      </c>
      <c r="J66" s="270">
        <f>'15.felh.felúj.'!J44</f>
        <v>0</v>
      </c>
      <c r="K66" s="270">
        <f>'15.felh.felúj.'!K44</f>
        <v>0</v>
      </c>
      <c r="L66" s="271" t="e">
        <f t="shared" si="13"/>
        <v>#DIV/0!</v>
      </c>
    </row>
    <row r="67" spans="1:16" ht="12.2" customHeight="1" x14ac:dyDescent="0.2">
      <c r="A67" s="851"/>
      <c r="B67" s="704" t="s">
        <v>236</v>
      </c>
      <c r="C67" s="471"/>
      <c r="D67" s="454"/>
      <c r="E67" s="471"/>
      <c r="F67" s="471"/>
      <c r="G67" s="471"/>
      <c r="H67" s="679">
        <f t="shared" si="12"/>
        <v>0</v>
      </c>
      <c r="I67" s="270"/>
      <c r="J67" s="270"/>
      <c r="K67" s="270"/>
      <c r="L67" s="271" t="e">
        <f t="shared" si="13"/>
        <v>#DIV/0!</v>
      </c>
    </row>
    <row r="68" spans="1:16" ht="12.2" customHeight="1" x14ac:dyDescent="0.2">
      <c r="A68" s="851" t="s">
        <v>95</v>
      </c>
      <c r="B68" s="16" t="s">
        <v>174</v>
      </c>
      <c r="C68" s="471">
        <f>SUM(C69:C70)</f>
        <v>0</v>
      </c>
      <c r="D68" s="454">
        <f>SUM(D69:D70)</f>
        <v>0</v>
      </c>
      <c r="E68" s="471">
        <f>SUM(E69:E70)</f>
        <v>0</v>
      </c>
      <c r="F68" s="471">
        <v>0</v>
      </c>
      <c r="G68" s="471">
        <v>0</v>
      </c>
      <c r="H68" s="679">
        <f t="shared" si="12"/>
        <v>0</v>
      </c>
      <c r="I68" s="270">
        <f>SUM(I69:I70)</f>
        <v>0</v>
      </c>
      <c r="J68" s="270">
        <f>SUM(J69:J70)</f>
        <v>0</v>
      </c>
      <c r="K68" s="270">
        <f>SUM(K69:K70)</f>
        <v>0</v>
      </c>
      <c r="L68" s="271" t="e">
        <f t="shared" si="13"/>
        <v>#DIV/0!</v>
      </c>
    </row>
    <row r="69" spans="1:16" ht="12.2" customHeight="1" x14ac:dyDescent="0.2">
      <c r="A69" s="851" t="s">
        <v>316</v>
      </c>
      <c r="B69" s="702" t="s">
        <v>238</v>
      </c>
      <c r="C69" s="471"/>
      <c r="D69" s="454"/>
      <c r="E69" s="471"/>
      <c r="F69" s="471"/>
      <c r="G69" s="471"/>
      <c r="H69" s="679">
        <f t="shared" si="12"/>
        <v>0</v>
      </c>
      <c r="I69" s="270"/>
      <c r="J69" s="270"/>
      <c r="K69" s="270"/>
      <c r="L69" s="271" t="e">
        <f t="shared" si="13"/>
        <v>#DIV/0!</v>
      </c>
    </row>
    <row r="70" spans="1:16" ht="12.2" customHeight="1" thickBot="1" x14ac:dyDescent="0.25">
      <c r="A70" s="851" t="s">
        <v>317</v>
      </c>
      <c r="B70" s="702" t="s">
        <v>237</v>
      </c>
      <c r="C70" s="471"/>
      <c r="D70" s="454"/>
      <c r="E70" s="471"/>
      <c r="F70" s="471"/>
      <c r="G70" s="471"/>
      <c r="H70" s="679">
        <f t="shared" si="12"/>
        <v>0</v>
      </c>
      <c r="I70" s="270"/>
      <c r="J70" s="270"/>
      <c r="K70" s="270"/>
      <c r="L70" s="271" t="e">
        <f t="shared" si="13"/>
        <v>#DIV/0!</v>
      </c>
    </row>
    <row r="71" spans="1:16" ht="15" customHeight="1" thickBot="1" x14ac:dyDescent="0.25">
      <c r="A71" s="342" t="s">
        <v>14</v>
      </c>
      <c r="B71" s="74" t="s">
        <v>175</v>
      </c>
      <c r="C71" s="171">
        <f>+C54+C63</f>
        <v>645619529</v>
      </c>
      <c r="D71" s="170">
        <f>+D54+D63</f>
        <v>674921757</v>
      </c>
      <c r="E71" s="171" t="e">
        <f>+E54+E63</f>
        <v>#REF!</v>
      </c>
      <c r="F71" s="171">
        <f>+F54+F63</f>
        <v>0</v>
      </c>
      <c r="G71" s="171">
        <f>+G54+G63</f>
        <v>0</v>
      </c>
      <c r="H71" s="307">
        <f t="shared" si="12"/>
        <v>29302228</v>
      </c>
      <c r="I71" s="274">
        <f>+I54+I63</f>
        <v>0</v>
      </c>
      <c r="J71" s="274">
        <f>+J54+J63</f>
        <v>0</v>
      </c>
      <c r="K71" s="274">
        <f>+K54+K63</f>
        <v>0</v>
      </c>
      <c r="L71" s="275">
        <f t="shared" si="13"/>
        <v>0</v>
      </c>
    </row>
    <row r="72" spans="1:16" ht="13.5" thickBot="1" x14ac:dyDescent="0.25">
      <c r="C72" s="31"/>
      <c r="D72" s="31"/>
      <c r="E72" s="31"/>
      <c r="F72" s="31"/>
      <c r="G72" s="31"/>
      <c r="H72" s="31"/>
      <c r="I72" s="31"/>
      <c r="J72" s="31"/>
      <c r="K72" s="31"/>
      <c r="L72" s="178"/>
    </row>
    <row r="73" spans="1:16" s="781" customFormat="1" ht="15" customHeight="1" thickBot="1" x14ac:dyDescent="0.25">
      <c r="A73" s="775" t="s">
        <v>289</v>
      </c>
      <c r="B73" s="776"/>
      <c r="C73" s="777">
        <v>70</v>
      </c>
      <c r="D73" s="778">
        <v>70</v>
      </c>
      <c r="E73" s="777"/>
      <c r="F73" s="777"/>
      <c r="G73" s="777"/>
      <c r="H73" s="1421">
        <f t="shared" si="12"/>
        <v>0</v>
      </c>
      <c r="I73" s="779"/>
      <c r="J73" s="779"/>
      <c r="K73" s="779"/>
      <c r="L73" s="780">
        <f>I73/C73*100</f>
        <v>0</v>
      </c>
      <c r="M73" s="1168"/>
      <c r="N73" s="1168"/>
      <c r="O73" s="1168"/>
      <c r="P73" s="1168"/>
    </row>
    <row r="74" spans="1:16" x14ac:dyDescent="0.2">
      <c r="H74" s="280" t="s">
        <v>821</v>
      </c>
    </row>
  </sheetData>
  <sheetProtection formatCells="0"/>
  <mergeCells count="10">
    <mergeCell ref="A51:H51"/>
    <mergeCell ref="A52:H52"/>
    <mergeCell ref="A3:G3"/>
    <mergeCell ref="A4:L4"/>
    <mergeCell ref="A1:H1"/>
    <mergeCell ref="A2:H2"/>
    <mergeCell ref="C5:H5"/>
    <mergeCell ref="C6:H6"/>
    <mergeCell ref="A7:H7"/>
    <mergeCell ref="A10:H10"/>
  </mergeCells>
  <phoneticPr fontId="51" type="noConversion"/>
  <printOptions horizontalCentered="1"/>
  <pageMargins left="0.39370078740157483" right="0.39370078740157483" top="0.39370078740157483" bottom="0.19685039370078741" header="0.78740157480314965" footer="0.78740157480314965"/>
  <pageSetup paperSize="9" scale="72" orientation="portrait" r:id="rId1"/>
  <headerFooter alignWithMargins="0"/>
  <colBreaks count="1" manualBreakCount="1">
    <brk id="13" min="2" max="7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view="pageBreakPreview" topLeftCell="A49" zoomScale="124" zoomScaleNormal="154" zoomScaleSheetLayoutView="124" workbookViewId="0">
      <selection activeCell="M79" sqref="M79"/>
    </sheetView>
  </sheetViews>
  <sheetFormatPr defaultColWidth="9.33203125" defaultRowHeight="12.75" x14ac:dyDescent="0.2"/>
  <cols>
    <col min="1" max="1" width="13.83203125" style="1343" customWidth="1"/>
    <col min="2" max="2" width="67.5" style="29" customWidth="1"/>
    <col min="3" max="3" width="17.6640625" style="29" customWidth="1"/>
    <col min="4" max="4" width="17.1640625" style="29" customWidth="1"/>
    <col min="5" max="5" width="15.5" style="29" hidden="1" customWidth="1"/>
    <col min="6" max="6" width="16.1640625" style="29" hidden="1" customWidth="1"/>
    <col min="7" max="7" width="15.83203125" style="29" hidden="1" customWidth="1"/>
    <col min="8" max="8" width="16.5" style="29" customWidth="1"/>
    <col min="9" max="11" width="15.83203125" style="29" hidden="1" customWidth="1"/>
    <col min="12" max="12" width="7.1640625" style="179" hidden="1" customWidth="1"/>
    <col min="13" max="13" width="22.5" style="1160" bestFit="1" customWidth="1"/>
    <col min="14" max="14" width="16.33203125" style="1160" bestFit="1" customWidth="1"/>
    <col min="15" max="16" width="9.33203125" style="1160"/>
    <col min="17" max="16384" width="9.33203125" style="29"/>
  </cols>
  <sheetData>
    <row r="1" spans="1:16" x14ac:dyDescent="0.2">
      <c r="A1" s="1894" t="s">
        <v>855</v>
      </c>
      <c r="B1" s="1894"/>
      <c r="C1" s="1894"/>
      <c r="D1" s="1894"/>
      <c r="E1" s="1894"/>
      <c r="F1" s="1894"/>
      <c r="G1" s="1894"/>
      <c r="H1" s="1894"/>
    </row>
    <row r="2" spans="1:16" ht="12.75" customHeight="1" x14ac:dyDescent="0.2">
      <c r="A2" s="1894" t="s">
        <v>828</v>
      </c>
      <c r="B2" s="1894"/>
      <c r="C2" s="1894"/>
      <c r="D2" s="1894"/>
      <c r="E2" s="1894"/>
      <c r="F2" s="1894"/>
      <c r="G2" s="1894"/>
      <c r="H2" s="1894"/>
    </row>
    <row r="3" spans="1:16" x14ac:dyDescent="0.2">
      <c r="A3" s="1929"/>
      <c r="B3" s="1929"/>
      <c r="C3" s="1929"/>
      <c r="D3" s="1929"/>
      <c r="E3" s="1929"/>
      <c r="F3" s="1929"/>
      <c r="G3" s="1929"/>
      <c r="H3" s="1336"/>
      <c r="I3" s="281"/>
      <c r="J3" s="281"/>
      <c r="K3" s="281"/>
      <c r="L3" s="281"/>
    </row>
    <row r="4" spans="1:16" s="28" customFormat="1" ht="21.2" customHeight="1" thickBot="1" x14ac:dyDescent="0.25">
      <c r="A4" s="1929"/>
      <c r="B4" s="1929"/>
      <c r="C4" s="1929"/>
      <c r="D4" s="1929"/>
      <c r="E4" s="1929"/>
      <c r="F4" s="1929"/>
      <c r="G4" s="1929"/>
      <c r="H4" s="1929"/>
      <c r="I4" s="1929"/>
      <c r="J4" s="1929"/>
      <c r="K4" s="1929"/>
      <c r="L4" s="1929"/>
      <c r="M4" s="1161"/>
      <c r="N4" s="1161"/>
      <c r="O4" s="1161"/>
      <c r="P4" s="1161"/>
    </row>
    <row r="5" spans="1:16" s="45" customFormat="1" ht="35.450000000000003" customHeight="1" x14ac:dyDescent="0.2">
      <c r="A5" s="43" t="s">
        <v>136</v>
      </c>
      <c r="B5" s="44" t="s">
        <v>132</v>
      </c>
      <c r="C5" s="1932" t="s">
        <v>137</v>
      </c>
      <c r="D5" s="1933"/>
      <c r="E5" s="1933"/>
      <c r="F5" s="1933"/>
      <c r="G5" s="1933"/>
      <c r="H5" s="1934"/>
      <c r="I5" s="286"/>
      <c r="J5" s="286"/>
      <c r="K5" s="286"/>
      <c r="L5" s="287"/>
      <c r="M5" s="1162"/>
      <c r="N5" s="1162"/>
      <c r="O5" s="1162"/>
      <c r="P5" s="1162"/>
    </row>
    <row r="6" spans="1:16" s="45" customFormat="1" ht="24.75" thickBot="1" x14ac:dyDescent="0.25">
      <c r="A6" s="46" t="s">
        <v>138</v>
      </c>
      <c r="B6" s="47" t="s">
        <v>139</v>
      </c>
      <c r="C6" s="1935" t="s">
        <v>140</v>
      </c>
      <c r="D6" s="1936"/>
      <c r="E6" s="1936"/>
      <c r="F6" s="1936"/>
      <c r="G6" s="1936"/>
      <c r="H6" s="1937"/>
      <c r="I6" s="288"/>
      <c r="J6" s="288"/>
      <c r="K6" s="288"/>
      <c r="L6" s="289"/>
      <c r="M6" s="1162"/>
      <c r="N6" s="1162"/>
      <c r="O6" s="1162"/>
      <c r="P6" s="1162"/>
    </row>
    <row r="7" spans="1:16" s="48" customFormat="1" ht="15.95" customHeight="1" thickBot="1" x14ac:dyDescent="0.3">
      <c r="A7" s="1938" t="s">
        <v>360</v>
      </c>
      <c r="B7" s="1939"/>
      <c r="C7" s="1939"/>
      <c r="D7" s="1939"/>
      <c r="E7" s="1939"/>
      <c r="F7" s="1939"/>
      <c r="G7" s="1939"/>
      <c r="H7" s="1940"/>
      <c r="I7" s="290"/>
      <c r="J7" s="290"/>
      <c r="K7" s="290"/>
      <c r="L7" s="290"/>
      <c r="M7" s="1163"/>
      <c r="N7" s="1163"/>
      <c r="O7" s="1163"/>
      <c r="P7" s="1163"/>
    </row>
    <row r="8" spans="1:16" ht="60" customHeight="1" thickBot="1" x14ac:dyDescent="0.25">
      <c r="A8" s="1341" t="s">
        <v>141</v>
      </c>
      <c r="B8" s="49" t="s">
        <v>36</v>
      </c>
      <c r="C8" s="49" t="str">
        <f>'1. mell.bevétel_össz'!C9</f>
        <v>2024. évi eredeti előirányzat a
25/2023. (XII.14.) rendelet szerint</v>
      </c>
      <c r="D8" s="333" t="str">
        <f>'1. mell.bevétel_össz'!D9</f>
        <v>Módosított előirányzat a …./2024.  (VI…..)  rendelet szerint</v>
      </c>
      <c r="E8" s="49" t="str">
        <f>'1. mell.bevétel_össz'!E9</f>
        <v>Módosított előirányzat a …./2024. (IX…..)  rendelet szerint</v>
      </c>
      <c r="F8" s="49" t="str">
        <f>'1. mell.bevétel_össz'!F9</f>
        <v>Módosított előirányzat a .../2024. (XII…...)  rendelet szerint</v>
      </c>
      <c r="G8" s="162" t="str">
        <f>'1. mell.bevétel_össz'!G9</f>
        <v>Módosított előirányzat a …../2024. (II…..)  rendelet szerint</v>
      </c>
      <c r="H8" s="1342" t="str">
        <f>'1. mell.bevétel_össz'!H9</f>
        <v>Változás a 25/2023. (XII.14.) rendelethez képest</v>
      </c>
      <c r="I8" s="319" t="str">
        <f>'1. mell.bevétel_össz'!I9</f>
        <v>2024. évi teljesítés              2024.06.30-ig</v>
      </c>
      <c r="J8" s="240" t="str">
        <f>'1. mell.bevétel_össz'!J9</f>
        <v>2024. évi teljesítés              2024.09.30-ig</v>
      </c>
      <c r="K8" s="240" t="str">
        <f>'1. mell.bevétel_össz'!K9</f>
        <v>2024. évi teljesítés              2024.12.31-ig</v>
      </c>
      <c r="L8" s="241" t="str">
        <f>'1. mell.bevétel_össz'!L9</f>
        <v>Teljesítés %-a</v>
      </c>
    </row>
    <row r="9" spans="1:16" s="53" customFormat="1" ht="12.95" customHeight="1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 t="s">
        <v>298</v>
      </c>
      <c r="J9" s="208" t="s">
        <v>298</v>
      </c>
      <c r="K9" s="208" t="s">
        <v>298</v>
      </c>
      <c r="L9" s="209" t="s">
        <v>298</v>
      </c>
      <c r="M9" s="1164"/>
      <c r="N9" s="1164"/>
      <c r="O9" s="1164"/>
      <c r="P9" s="1164"/>
    </row>
    <row r="10" spans="1:16" s="53" customFormat="1" ht="15.95" customHeight="1" thickBot="1" x14ac:dyDescent="0.25">
      <c r="A10" s="1924" t="s">
        <v>11</v>
      </c>
      <c r="B10" s="1925"/>
      <c r="C10" s="1925"/>
      <c r="D10" s="1925"/>
      <c r="E10" s="1925"/>
      <c r="F10" s="1925"/>
      <c r="G10" s="1925"/>
      <c r="H10" s="1926"/>
      <c r="I10" s="315"/>
      <c r="J10" s="315"/>
      <c r="K10" s="315"/>
      <c r="L10" s="315"/>
      <c r="M10" s="1164"/>
      <c r="N10" s="1164"/>
      <c r="O10" s="1164"/>
      <c r="P10" s="1164"/>
    </row>
    <row r="11" spans="1:16" s="30" customFormat="1" ht="12.2" customHeight="1" thickBot="1" x14ac:dyDescent="0.25">
      <c r="A11" s="50" t="s">
        <v>12</v>
      </c>
      <c r="B11" s="54" t="s">
        <v>276</v>
      </c>
      <c r="C11" s="103">
        <f t="shared" ref="C11:K11" si="0">SUM(C12:C22)</f>
        <v>354924538</v>
      </c>
      <c r="D11" s="163">
        <f t="shared" si="0"/>
        <v>354924538</v>
      </c>
      <c r="E11" s="103">
        <f t="shared" si="0"/>
        <v>0</v>
      </c>
      <c r="F11" s="103">
        <f t="shared" si="0"/>
        <v>0</v>
      </c>
      <c r="G11" s="55">
        <f t="shared" si="0"/>
        <v>0</v>
      </c>
      <c r="H11" s="306">
        <f>+D11-C11</f>
        <v>0</v>
      </c>
      <c r="I11" s="306">
        <f t="shared" si="0"/>
        <v>0</v>
      </c>
      <c r="J11" s="172">
        <f t="shared" si="0"/>
        <v>0</v>
      </c>
      <c r="K11" s="172">
        <f t="shared" si="0"/>
        <v>0</v>
      </c>
      <c r="L11" s="247">
        <f t="shared" ref="L11:L49" si="1">I11/D11*100</f>
        <v>0</v>
      </c>
      <c r="M11" s="1165"/>
      <c r="N11" s="1165"/>
      <c r="O11" s="1165"/>
      <c r="P11" s="1165"/>
    </row>
    <row r="12" spans="1:16" s="30" customFormat="1" ht="12.2" customHeight="1" x14ac:dyDescent="0.2">
      <c r="A12" s="56" t="s">
        <v>90</v>
      </c>
      <c r="B12" s="57" t="s">
        <v>142</v>
      </c>
      <c r="C12" s="164"/>
      <c r="D12" s="337"/>
      <c r="E12" s="164"/>
      <c r="F12" s="164"/>
      <c r="G12" s="58"/>
      <c r="H12" s="308">
        <f t="shared" ref="H12:H49" si="2">+D12-C12</f>
        <v>0</v>
      </c>
      <c r="I12" s="308"/>
      <c r="J12" s="248"/>
      <c r="K12" s="248"/>
      <c r="L12" s="249" t="e">
        <f t="shared" si="1"/>
        <v>#DIV/0!</v>
      </c>
      <c r="M12" s="1165"/>
      <c r="N12" s="1165"/>
      <c r="O12" s="1165"/>
      <c r="P12" s="1165"/>
    </row>
    <row r="13" spans="1:16" s="30" customFormat="1" ht="12.2" customHeight="1" x14ac:dyDescent="0.2">
      <c r="A13" s="1419" t="s">
        <v>91</v>
      </c>
      <c r="B13" s="461" t="s">
        <v>143</v>
      </c>
      <c r="C13" s="462">
        <v>23756702</v>
      </c>
      <c r="D13" s="472">
        <v>23756702</v>
      </c>
      <c r="E13" s="462"/>
      <c r="F13" s="462"/>
      <c r="G13" s="463"/>
      <c r="H13" s="676">
        <f t="shared" si="2"/>
        <v>0</v>
      </c>
      <c r="I13" s="676"/>
      <c r="J13" s="250"/>
      <c r="K13" s="250"/>
      <c r="L13" s="251">
        <f t="shared" si="1"/>
        <v>0</v>
      </c>
      <c r="M13" s="1165"/>
      <c r="N13" s="1165"/>
      <c r="O13" s="1165"/>
      <c r="P13" s="1165"/>
    </row>
    <row r="14" spans="1:16" s="30" customFormat="1" ht="12.2" customHeight="1" x14ac:dyDescent="0.2">
      <c r="A14" s="1419" t="s">
        <v>92</v>
      </c>
      <c r="B14" s="461" t="s">
        <v>144</v>
      </c>
      <c r="C14" s="462">
        <v>6184800</v>
      </c>
      <c r="D14" s="472">
        <v>6184800</v>
      </c>
      <c r="E14" s="462"/>
      <c r="F14" s="462"/>
      <c r="G14" s="463"/>
      <c r="H14" s="676">
        <f t="shared" si="2"/>
        <v>0</v>
      </c>
      <c r="I14" s="676"/>
      <c r="J14" s="250"/>
      <c r="K14" s="250"/>
      <c r="L14" s="251">
        <f t="shared" si="1"/>
        <v>0</v>
      </c>
      <c r="M14" s="1165"/>
      <c r="N14" s="1165"/>
      <c r="O14" s="1165"/>
      <c r="P14" s="1165"/>
    </row>
    <row r="15" spans="1:16" s="30" customFormat="1" ht="12.2" customHeight="1" x14ac:dyDescent="0.2">
      <c r="A15" s="1419" t="s">
        <v>89</v>
      </c>
      <c r="B15" s="461" t="s">
        <v>145</v>
      </c>
      <c r="C15" s="462"/>
      <c r="D15" s="472"/>
      <c r="E15" s="462"/>
      <c r="F15" s="462"/>
      <c r="G15" s="463"/>
      <c r="H15" s="676">
        <f t="shared" si="2"/>
        <v>0</v>
      </c>
      <c r="I15" s="676"/>
      <c r="J15" s="250"/>
      <c r="K15" s="250"/>
      <c r="L15" s="251" t="e">
        <f t="shared" si="1"/>
        <v>#DIV/0!</v>
      </c>
      <c r="M15" s="1165"/>
      <c r="N15" s="1165"/>
      <c r="O15" s="1165"/>
      <c r="P15" s="1165"/>
    </row>
    <row r="16" spans="1:16" s="30" customFormat="1" ht="12.2" customHeight="1" x14ac:dyDescent="0.2">
      <c r="A16" s="1419" t="s">
        <v>146</v>
      </c>
      <c r="B16" s="461" t="s">
        <v>147</v>
      </c>
      <c r="C16" s="462">
        <v>267719323</v>
      </c>
      <c r="D16" s="472">
        <v>267719323</v>
      </c>
      <c r="E16" s="462"/>
      <c r="F16" s="462"/>
      <c r="G16" s="463"/>
      <c r="H16" s="676">
        <f t="shared" si="2"/>
        <v>0</v>
      </c>
      <c r="I16" s="676"/>
      <c r="J16" s="250"/>
      <c r="K16" s="250"/>
      <c r="L16" s="251">
        <f t="shared" si="1"/>
        <v>0</v>
      </c>
      <c r="M16" s="1165"/>
      <c r="N16" s="1165"/>
      <c r="O16" s="1165"/>
      <c r="P16" s="1165"/>
    </row>
    <row r="17" spans="1:16" s="30" customFormat="1" ht="12.2" customHeight="1" x14ac:dyDescent="0.2">
      <c r="A17" s="1419" t="s">
        <v>148</v>
      </c>
      <c r="B17" s="461" t="s">
        <v>149</v>
      </c>
      <c r="C17" s="462">
        <v>57263713</v>
      </c>
      <c r="D17" s="472">
        <v>57263713</v>
      </c>
      <c r="E17" s="462"/>
      <c r="F17" s="462"/>
      <c r="G17" s="463"/>
      <c r="H17" s="676">
        <f t="shared" si="2"/>
        <v>0</v>
      </c>
      <c r="I17" s="676"/>
      <c r="J17" s="250"/>
      <c r="K17" s="250"/>
      <c r="L17" s="251">
        <f t="shared" si="1"/>
        <v>0</v>
      </c>
      <c r="M17" s="1165"/>
      <c r="N17" s="1165"/>
      <c r="O17" s="1165"/>
      <c r="P17" s="1165"/>
    </row>
    <row r="18" spans="1:16" s="30" customFormat="1" ht="12.2" customHeight="1" x14ac:dyDescent="0.2">
      <c r="A18" s="1419" t="s">
        <v>150</v>
      </c>
      <c r="B18" s="59" t="s">
        <v>151</v>
      </c>
      <c r="C18" s="462"/>
      <c r="D18" s="472"/>
      <c r="E18" s="462"/>
      <c r="F18" s="462"/>
      <c r="G18" s="463"/>
      <c r="H18" s="676">
        <f t="shared" si="2"/>
        <v>0</v>
      </c>
      <c r="I18" s="676"/>
      <c r="J18" s="250"/>
      <c r="K18" s="250"/>
      <c r="L18" s="251" t="e">
        <f t="shared" si="1"/>
        <v>#DIV/0!</v>
      </c>
      <c r="M18" s="1165"/>
      <c r="N18" s="1165"/>
      <c r="O18" s="1165"/>
      <c r="P18" s="1165"/>
    </row>
    <row r="19" spans="1:16" s="30" customFormat="1" ht="12.2" customHeight="1" x14ac:dyDescent="0.2">
      <c r="A19" s="1419" t="s">
        <v>152</v>
      </c>
      <c r="B19" s="477" t="s">
        <v>301</v>
      </c>
      <c r="C19" s="151"/>
      <c r="D19" s="328"/>
      <c r="E19" s="151"/>
      <c r="F19" s="151"/>
      <c r="G19" s="60"/>
      <c r="H19" s="309">
        <f t="shared" si="2"/>
        <v>0</v>
      </c>
      <c r="I19" s="309"/>
      <c r="J19" s="252"/>
      <c r="K19" s="252"/>
      <c r="L19" s="253" t="e">
        <f t="shared" si="1"/>
        <v>#DIV/0!</v>
      </c>
      <c r="M19" s="1165"/>
      <c r="N19" s="1165"/>
      <c r="O19" s="1165"/>
      <c r="P19" s="1165"/>
    </row>
    <row r="20" spans="1:16" s="61" customFormat="1" ht="12.2" customHeight="1" x14ac:dyDescent="0.2">
      <c r="A20" s="1419" t="s">
        <v>153</v>
      </c>
      <c r="B20" s="461" t="s">
        <v>154</v>
      </c>
      <c r="C20" s="462"/>
      <c r="D20" s="472"/>
      <c r="E20" s="462"/>
      <c r="F20" s="462"/>
      <c r="G20" s="463"/>
      <c r="H20" s="676">
        <f t="shared" si="2"/>
        <v>0</v>
      </c>
      <c r="I20" s="676"/>
      <c r="J20" s="250"/>
      <c r="K20" s="250"/>
      <c r="L20" s="251" t="e">
        <f t="shared" si="1"/>
        <v>#DIV/0!</v>
      </c>
      <c r="M20" s="1166"/>
      <c r="N20" s="1166"/>
      <c r="O20" s="1166"/>
      <c r="P20" s="1166"/>
    </row>
    <row r="21" spans="1:16" s="61" customFormat="1" ht="12.2" customHeight="1" x14ac:dyDescent="0.2">
      <c r="A21" s="1419" t="s">
        <v>155</v>
      </c>
      <c r="B21" s="477" t="s">
        <v>274</v>
      </c>
      <c r="C21" s="464"/>
      <c r="D21" s="473"/>
      <c r="E21" s="464"/>
      <c r="F21" s="464"/>
      <c r="G21" s="465"/>
      <c r="H21" s="677">
        <f t="shared" si="2"/>
        <v>0</v>
      </c>
      <c r="I21" s="677"/>
      <c r="J21" s="254"/>
      <c r="K21" s="254"/>
      <c r="L21" s="255" t="e">
        <f t="shared" si="1"/>
        <v>#DIV/0!</v>
      </c>
      <c r="M21" s="1166"/>
      <c r="N21" s="1166"/>
      <c r="O21" s="1166"/>
      <c r="P21" s="1166"/>
    </row>
    <row r="22" spans="1:16" s="61" customFormat="1" ht="12.2" customHeight="1" thickBot="1" x14ac:dyDescent="0.25">
      <c r="A22" s="1419" t="s">
        <v>275</v>
      </c>
      <c r="B22" s="59" t="s">
        <v>156</v>
      </c>
      <c r="C22" s="464"/>
      <c r="D22" s="473"/>
      <c r="E22" s="464"/>
      <c r="F22" s="464"/>
      <c r="G22" s="465"/>
      <c r="H22" s="677">
        <f t="shared" si="2"/>
        <v>0</v>
      </c>
      <c r="I22" s="677"/>
      <c r="J22" s="254"/>
      <c r="K22" s="254"/>
      <c r="L22" s="255" t="e">
        <f t="shared" si="1"/>
        <v>#DIV/0!</v>
      </c>
      <c r="M22" s="1166"/>
      <c r="N22" s="1166"/>
      <c r="O22" s="1166"/>
      <c r="P22" s="1166"/>
    </row>
    <row r="23" spans="1:16" s="30" customFormat="1" ht="12.2" customHeight="1" thickBot="1" x14ac:dyDescent="0.25">
      <c r="A23" s="50" t="s">
        <v>13</v>
      </c>
      <c r="B23" s="54" t="s">
        <v>157</v>
      </c>
      <c r="C23" s="103">
        <f t="shared" ref="C23:K23" si="3">SUM(C24:C26)</f>
        <v>0</v>
      </c>
      <c r="D23" s="163">
        <f t="shared" si="3"/>
        <v>0</v>
      </c>
      <c r="E23" s="103">
        <f t="shared" si="3"/>
        <v>0</v>
      </c>
      <c r="F23" s="103">
        <f t="shared" si="3"/>
        <v>0</v>
      </c>
      <c r="G23" s="55">
        <f t="shared" si="3"/>
        <v>0</v>
      </c>
      <c r="H23" s="306">
        <f t="shared" si="2"/>
        <v>0</v>
      </c>
      <c r="I23" s="306">
        <f t="shared" si="3"/>
        <v>0</v>
      </c>
      <c r="J23" s="172">
        <f t="shared" si="3"/>
        <v>0</v>
      </c>
      <c r="K23" s="172">
        <f t="shared" si="3"/>
        <v>0</v>
      </c>
      <c r="L23" s="247" t="e">
        <f t="shared" si="1"/>
        <v>#DIV/0!</v>
      </c>
      <c r="M23" s="1165"/>
      <c r="N23" s="1165"/>
      <c r="O23" s="1165"/>
      <c r="P23" s="1165"/>
    </row>
    <row r="24" spans="1:16" s="61" customFormat="1" ht="12.2" customHeight="1" x14ac:dyDescent="0.2">
      <c r="A24" s="1419" t="s">
        <v>93</v>
      </c>
      <c r="B24" s="16" t="s">
        <v>158</v>
      </c>
      <c r="C24" s="462"/>
      <c r="D24" s="472"/>
      <c r="E24" s="462"/>
      <c r="F24" s="462"/>
      <c r="G24" s="463"/>
      <c r="H24" s="676">
        <f t="shared" si="2"/>
        <v>0</v>
      </c>
      <c r="I24" s="676"/>
      <c r="J24" s="250"/>
      <c r="K24" s="250"/>
      <c r="L24" s="251" t="e">
        <f t="shared" si="1"/>
        <v>#DIV/0!</v>
      </c>
      <c r="M24" s="1166"/>
      <c r="N24" s="1166"/>
      <c r="O24" s="1166"/>
      <c r="P24" s="1166"/>
    </row>
    <row r="25" spans="1:16" s="61" customFormat="1" ht="12.2" customHeight="1" x14ac:dyDescent="0.2">
      <c r="A25" s="1419" t="s">
        <v>94</v>
      </c>
      <c r="B25" s="461" t="s">
        <v>159</v>
      </c>
      <c r="C25" s="462"/>
      <c r="D25" s="472"/>
      <c r="E25" s="462"/>
      <c r="F25" s="462"/>
      <c r="G25" s="463"/>
      <c r="H25" s="676">
        <f t="shared" si="2"/>
        <v>0</v>
      </c>
      <c r="I25" s="676"/>
      <c r="J25" s="250"/>
      <c r="K25" s="250"/>
      <c r="L25" s="251" t="e">
        <f t="shared" si="1"/>
        <v>#DIV/0!</v>
      </c>
      <c r="M25" s="1166"/>
      <c r="N25" s="1166"/>
      <c r="O25" s="1166"/>
      <c r="P25" s="1166"/>
    </row>
    <row r="26" spans="1:16" s="61" customFormat="1" ht="12.2" customHeight="1" x14ac:dyDescent="0.2">
      <c r="A26" s="1419" t="s">
        <v>95</v>
      </c>
      <c r="B26" s="461" t="s">
        <v>160</v>
      </c>
      <c r="C26" s="462"/>
      <c r="D26" s="472"/>
      <c r="E26" s="462"/>
      <c r="F26" s="462"/>
      <c r="G26" s="463"/>
      <c r="H26" s="676">
        <f t="shared" si="2"/>
        <v>0</v>
      </c>
      <c r="I26" s="676"/>
      <c r="J26" s="250"/>
      <c r="K26" s="250"/>
      <c r="L26" s="251" t="e">
        <f t="shared" si="1"/>
        <v>#DIV/0!</v>
      </c>
      <c r="M26" s="1166"/>
      <c r="N26" s="1166"/>
      <c r="O26" s="1166"/>
      <c r="P26" s="1166"/>
    </row>
    <row r="27" spans="1:16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462"/>
      <c r="F27" s="462"/>
      <c r="G27" s="463"/>
      <c r="H27" s="676">
        <f t="shared" si="2"/>
        <v>0</v>
      </c>
      <c r="I27" s="676"/>
      <c r="J27" s="250"/>
      <c r="K27" s="250"/>
      <c r="L27" s="251" t="e">
        <f t="shared" si="1"/>
        <v>#DIV/0!</v>
      </c>
      <c r="M27" s="1166"/>
      <c r="N27" s="1166"/>
      <c r="O27" s="1166"/>
      <c r="P27" s="1166"/>
    </row>
    <row r="28" spans="1:16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166"/>
      <c r="F28" s="166"/>
      <c r="G28" s="64"/>
      <c r="H28" s="304">
        <f t="shared" si="2"/>
        <v>0</v>
      </c>
      <c r="I28" s="304"/>
      <c r="J28" s="256"/>
      <c r="K28" s="256"/>
      <c r="L28" s="257" t="e">
        <f t="shared" si="1"/>
        <v>#DIV/0!</v>
      </c>
      <c r="M28" s="1166"/>
      <c r="N28" s="1166"/>
      <c r="O28" s="1166"/>
      <c r="P28" s="1166"/>
    </row>
    <row r="29" spans="1:16" s="61" customFormat="1" ht="12.2" customHeight="1" thickBot="1" x14ac:dyDescent="0.25">
      <c r="A29" s="62" t="s">
        <v>15</v>
      </c>
      <c r="B29" s="63" t="s">
        <v>161</v>
      </c>
      <c r="C29" s="103">
        <f t="shared" ref="C29:K29" si="4">+C30+C31</f>
        <v>0</v>
      </c>
      <c r="D29" s="163">
        <f t="shared" si="4"/>
        <v>0</v>
      </c>
      <c r="E29" s="103">
        <f t="shared" si="4"/>
        <v>0</v>
      </c>
      <c r="F29" s="103">
        <f t="shared" si="4"/>
        <v>0</v>
      </c>
      <c r="G29" s="55">
        <f t="shared" si="4"/>
        <v>0</v>
      </c>
      <c r="H29" s="306">
        <f t="shared" si="2"/>
        <v>0</v>
      </c>
      <c r="I29" s="306">
        <f t="shared" si="4"/>
        <v>0</v>
      </c>
      <c r="J29" s="172">
        <f t="shared" si="4"/>
        <v>0</v>
      </c>
      <c r="K29" s="172">
        <f t="shared" si="4"/>
        <v>0</v>
      </c>
      <c r="L29" s="247" t="e">
        <f t="shared" si="1"/>
        <v>#DIV/0!</v>
      </c>
      <c r="M29" s="1166"/>
      <c r="N29" s="1166"/>
      <c r="O29" s="1166"/>
      <c r="P29" s="1166"/>
    </row>
    <row r="30" spans="1:16" s="61" customFormat="1" ht="12.2" customHeight="1" x14ac:dyDescent="0.2">
      <c r="A30" s="65" t="s">
        <v>99</v>
      </c>
      <c r="B30" s="66" t="s">
        <v>159</v>
      </c>
      <c r="C30" s="156"/>
      <c r="D30" s="329"/>
      <c r="E30" s="156"/>
      <c r="F30" s="156"/>
      <c r="G30" s="40"/>
      <c r="H30" s="310">
        <f t="shared" si="2"/>
        <v>0</v>
      </c>
      <c r="I30" s="310"/>
      <c r="J30" s="258"/>
      <c r="K30" s="258"/>
      <c r="L30" s="259" t="e">
        <f t="shared" si="1"/>
        <v>#DIV/0!</v>
      </c>
      <c r="M30" s="1166"/>
      <c r="N30" s="1166"/>
      <c r="O30" s="1166"/>
      <c r="P30" s="1166"/>
    </row>
    <row r="31" spans="1:16" s="61" customFormat="1" ht="12.2" customHeight="1" x14ac:dyDescent="0.2">
      <c r="A31" s="65" t="s">
        <v>100</v>
      </c>
      <c r="B31" s="467" t="s">
        <v>162</v>
      </c>
      <c r="C31" s="148"/>
      <c r="D31" s="338"/>
      <c r="E31" s="148"/>
      <c r="F31" s="148"/>
      <c r="G31" s="67"/>
      <c r="H31" s="311">
        <f t="shared" si="2"/>
        <v>0</v>
      </c>
      <c r="I31" s="311"/>
      <c r="J31" s="260"/>
      <c r="K31" s="260"/>
      <c r="L31" s="261" t="e">
        <f t="shared" si="1"/>
        <v>#DIV/0!</v>
      </c>
      <c r="M31" s="1166"/>
      <c r="N31" s="1166"/>
      <c r="O31" s="1166"/>
      <c r="P31" s="1166"/>
    </row>
    <row r="32" spans="1:16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109"/>
      <c r="F32" s="109"/>
      <c r="G32" s="68"/>
      <c r="H32" s="312">
        <f t="shared" si="2"/>
        <v>0</v>
      </c>
      <c r="I32" s="312"/>
      <c r="J32" s="262"/>
      <c r="K32" s="262"/>
      <c r="L32" s="263" t="e">
        <f t="shared" si="1"/>
        <v>#DIV/0!</v>
      </c>
      <c r="M32" s="1166"/>
      <c r="N32" s="1166"/>
      <c r="O32" s="1166"/>
      <c r="P32" s="1166"/>
    </row>
    <row r="33" spans="1:16" s="61" customFormat="1" ht="12.2" customHeight="1" thickBot="1" x14ac:dyDescent="0.25">
      <c r="A33" s="62" t="s">
        <v>16</v>
      </c>
      <c r="B33" s="63" t="s">
        <v>165</v>
      </c>
      <c r="C33" s="103">
        <f t="shared" ref="C33:K33" si="5">+C34+C35+C36</f>
        <v>0</v>
      </c>
      <c r="D33" s="163">
        <f t="shared" si="5"/>
        <v>0</v>
      </c>
      <c r="E33" s="103">
        <f t="shared" si="5"/>
        <v>0</v>
      </c>
      <c r="F33" s="103">
        <f t="shared" si="5"/>
        <v>0</v>
      </c>
      <c r="G33" s="55">
        <f t="shared" si="5"/>
        <v>0</v>
      </c>
      <c r="H33" s="306">
        <f t="shared" si="2"/>
        <v>0</v>
      </c>
      <c r="I33" s="306">
        <f t="shared" si="5"/>
        <v>0</v>
      </c>
      <c r="J33" s="172">
        <f t="shared" si="5"/>
        <v>0</v>
      </c>
      <c r="K33" s="172">
        <f t="shared" si="5"/>
        <v>0</v>
      </c>
      <c r="L33" s="247" t="e">
        <f t="shared" si="1"/>
        <v>#DIV/0!</v>
      </c>
      <c r="M33" s="1166"/>
      <c r="N33" s="1166"/>
      <c r="O33" s="1166"/>
      <c r="P33" s="1166"/>
    </row>
    <row r="34" spans="1:16" s="61" customFormat="1" ht="12.2" customHeight="1" x14ac:dyDescent="0.2">
      <c r="A34" s="65" t="s">
        <v>88</v>
      </c>
      <c r="B34" s="66" t="s">
        <v>166</v>
      </c>
      <c r="C34" s="156"/>
      <c r="D34" s="329"/>
      <c r="E34" s="156"/>
      <c r="F34" s="156"/>
      <c r="G34" s="40"/>
      <c r="H34" s="310">
        <f t="shared" si="2"/>
        <v>0</v>
      </c>
      <c r="I34" s="310"/>
      <c r="J34" s="258"/>
      <c r="K34" s="258"/>
      <c r="L34" s="259" t="e">
        <f t="shared" si="1"/>
        <v>#DIV/0!</v>
      </c>
      <c r="M34" s="1166"/>
      <c r="N34" s="1166"/>
      <c r="O34" s="1166"/>
      <c r="P34" s="1166"/>
    </row>
    <row r="35" spans="1:16" s="61" customFormat="1" ht="12.2" customHeight="1" x14ac:dyDescent="0.2">
      <c r="A35" s="65" t="s">
        <v>101</v>
      </c>
      <c r="B35" s="467" t="s">
        <v>167</v>
      </c>
      <c r="C35" s="148"/>
      <c r="D35" s="338"/>
      <c r="E35" s="148"/>
      <c r="F35" s="148"/>
      <c r="G35" s="67"/>
      <c r="H35" s="311">
        <f t="shared" si="2"/>
        <v>0</v>
      </c>
      <c r="I35" s="311"/>
      <c r="J35" s="260"/>
      <c r="K35" s="260"/>
      <c r="L35" s="261" t="e">
        <f t="shared" si="1"/>
        <v>#DIV/0!</v>
      </c>
      <c r="M35" s="1166"/>
      <c r="N35" s="1166"/>
      <c r="O35" s="1166"/>
      <c r="P35" s="1166"/>
    </row>
    <row r="36" spans="1:16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109"/>
      <c r="F36" s="109"/>
      <c r="G36" s="68"/>
      <c r="H36" s="312">
        <f t="shared" si="2"/>
        <v>0</v>
      </c>
      <c r="I36" s="312"/>
      <c r="J36" s="262"/>
      <c r="K36" s="262"/>
      <c r="L36" s="263" t="e">
        <f t="shared" si="1"/>
        <v>#DIV/0!</v>
      </c>
      <c r="M36" s="1166"/>
      <c r="N36" s="1166"/>
      <c r="O36" s="1166"/>
      <c r="P36" s="1166"/>
    </row>
    <row r="37" spans="1:16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166"/>
      <c r="F37" s="166"/>
      <c r="G37" s="64"/>
      <c r="H37" s="304">
        <f t="shared" si="2"/>
        <v>0</v>
      </c>
      <c r="I37" s="304"/>
      <c r="J37" s="256"/>
      <c r="K37" s="256"/>
      <c r="L37" s="257" t="e">
        <f t="shared" si="1"/>
        <v>#DIV/0!</v>
      </c>
      <c r="M37" s="1165"/>
      <c r="N37" s="1165"/>
      <c r="O37" s="1165"/>
      <c r="P37" s="1165"/>
    </row>
    <row r="38" spans="1:16" s="30" customFormat="1" ht="12.2" customHeight="1" thickBot="1" x14ac:dyDescent="0.25">
      <c r="A38" s="1420" t="s">
        <v>103</v>
      </c>
      <c r="B38" s="468" t="s">
        <v>164</v>
      </c>
      <c r="C38" s="1414"/>
      <c r="D38" s="165"/>
      <c r="E38" s="166"/>
      <c r="F38" s="166"/>
      <c r="G38" s="64"/>
      <c r="H38" s="304">
        <f t="shared" si="2"/>
        <v>0</v>
      </c>
      <c r="I38" s="304"/>
      <c r="J38" s="256"/>
      <c r="K38" s="256"/>
      <c r="L38" s="257" t="e">
        <f t="shared" si="1"/>
        <v>#DIV/0!</v>
      </c>
      <c r="M38" s="1165"/>
      <c r="N38" s="1165"/>
      <c r="O38" s="1165"/>
      <c r="P38" s="1165"/>
    </row>
    <row r="39" spans="1:16" s="30" customFormat="1" ht="12.2" customHeight="1" thickBot="1" x14ac:dyDescent="0.25">
      <c r="A39" s="62" t="s">
        <v>18</v>
      </c>
      <c r="B39" s="63" t="s">
        <v>378</v>
      </c>
      <c r="C39" s="166"/>
      <c r="D39" s="165"/>
      <c r="E39" s="166"/>
      <c r="F39" s="166"/>
      <c r="G39" s="64"/>
      <c r="H39" s="304">
        <f t="shared" si="2"/>
        <v>0</v>
      </c>
      <c r="I39" s="304"/>
      <c r="J39" s="256"/>
      <c r="K39" s="256"/>
      <c r="L39" s="257" t="e">
        <f t="shared" si="1"/>
        <v>#DIV/0!</v>
      </c>
      <c r="M39" s="1165"/>
      <c r="N39" s="1165"/>
      <c r="O39" s="1165"/>
      <c r="P39" s="1165"/>
    </row>
    <row r="40" spans="1:16" s="30" customFormat="1" ht="12.2" customHeight="1" x14ac:dyDescent="0.2">
      <c r="A40" s="11" t="s">
        <v>106</v>
      </c>
      <c r="B40" s="115" t="s">
        <v>211</v>
      </c>
      <c r="C40" s="167"/>
      <c r="D40" s="339"/>
      <c r="E40" s="167"/>
      <c r="F40" s="167"/>
      <c r="G40" s="116"/>
      <c r="H40" s="313">
        <f t="shared" si="2"/>
        <v>0</v>
      </c>
      <c r="I40" s="313"/>
      <c r="J40" s="264"/>
      <c r="K40" s="264"/>
      <c r="L40" s="265" t="e">
        <f t="shared" si="1"/>
        <v>#DIV/0!</v>
      </c>
      <c r="M40" s="1165"/>
      <c r="N40" s="1165"/>
      <c r="O40" s="1165"/>
      <c r="P40" s="1165"/>
    </row>
    <row r="41" spans="1:16" s="30" customFormat="1" ht="12.2" customHeight="1" x14ac:dyDescent="0.2">
      <c r="A41" s="1355" t="s">
        <v>107</v>
      </c>
      <c r="B41" s="478" t="s">
        <v>212</v>
      </c>
      <c r="C41" s="1415"/>
      <c r="D41" s="474"/>
      <c r="E41" s="469"/>
      <c r="F41" s="469"/>
      <c r="G41" s="470"/>
      <c r="H41" s="678">
        <f t="shared" si="2"/>
        <v>0</v>
      </c>
      <c r="I41" s="678"/>
      <c r="J41" s="266"/>
      <c r="K41" s="266"/>
      <c r="L41" s="267" t="e">
        <f t="shared" si="1"/>
        <v>#DIV/0!</v>
      </c>
      <c r="M41" s="1165"/>
      <c r="N41" s="1165"/>
      <c r="O41" s="1165"/>
      <c r="P41" s="1165"/>
    </row>
    <row r="42" spans="1:16" s="30" customFormat="1" ht="12.2" customHeight="1" thickBot="1" x14ac:dyDescent="0.25">
      <c r="A42" s="1355" t="s">
        <v>322</v>
      </c>
      <c r="B42" s="124" t="s">
        <v>164</v>
      </c>
      <c r="C42" s="109"/>
      <c r="D42" s="168"/>
      <c r="E42" s="169"/>
      <c r="F42" s="169"/>
      <c r="G42" s="128"/>
      <c r="H42" s="305">
        <f t="shared" si="2"/>
        <v>0</v>
      </c>
      <c r="I42" s="305"/>
      <c r="J42" s="268"/>
      <c r="K42" s="268"/>
      <c r="L42" s="269" t="e">
        <f t="shared" si="1"/>
        <v>#DIV/0!</v>
      </c>
      <c r="M42" s="1165"/>
      <c r="N42" s="1165"/>
      <c r="O42" s="1165"/>
      <c r="P42" s="1165"/>
    </row>
    <row r="43" spans="1:16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354924538</v>
      </c>
      <c r="D43" s="163">
        <f t="shared" ref="D43:K43" si="6">+D11+D23+D28+D29+D33+D37+D39</f>
        <v>354924538</v>
      </c>
      <c r="E43" s="103">
        <f t="shared" si="6"/>
        <v>0</v>
      </c>
      <c r="F43" s="103">
        <f t="shared" si="6"/>
        <v>0</v>
      </c>
      <c r="G43" s="55">
        <f t="shared" si="6"/>
        <v>0</v>
      </c>
      <c r="H43" s="306">
        <f t="shared" si="2"/>
        <v>0</v>
      </c>
      <c r="I43" s="306">
        <f t="shared" si="6"/>
        <v>0</v>
      </c>
      <c r="J43" s="172">
        <f t="shared" si="6"/>
        <v>0</v>
      </c>
      <c r="K43" s="172">
        <f t="shared" si="6"/>
        <v>0</v>
      </c>
      <c r="L43" s="247">
        <f t="shared" si="1"/>
        <v>0</v>
      </c>
      <c r="M43" s="1165"/>
      <c r="N43" s="1165"/>
      <c r="O43" s="1165"/>
      <c r="P43" s="1165"/>
    </row>
    <row r="44" spans="1:16" s="30" customFormat="1" ht="12.2" customHeight="1" thickBot="1" x14ac:dyDescent="0.25">
      <c r="A44" s="70" t="s">
        <v>20</v>
      </c>
      <c r="B44" s="63" t="s">
        <v>179</v>
      </c>
      <c r="C44" s="103">
        <f>SUM(C45:C48)</f>
        <v>1096735462</v>
      </c>
      <c r="D44" s="163">
        <f t="shared" ref="D44:K44" si="7">SUM(D45:D48)</f>
        <v>1144165344</v>
      </c>
      <c r="E44" s="103">
        <f t="shared" si="7"/>
        <v>0</v>
      </c>
      <c r="F44" s="103">
        <f t="shared" si="7"/>
        <v>0</v>
      </c>
      <c r="G44" s="55">
        <f t="shared" si="7"/>
        <v>0</v>
      </c>
      <c r="H44" s="306">
        <f t="shared" si="2"/>
        <v>47429882</v>
      </c>
      <c r="I44" s="306">
        <f t="shared" si="7"/>
        <v>0</v>
      </c>
      <c r="J44" s="172">
        <f t="shared" si="7"/>
        <v>0</v>
      </c>
      <c r="K44" s="172">
        <f t="shared" si="7"/>
        <v>0</v>
      </c>
      <c r="L44" s="247">
        <f t="shared" si="1"/>
        <v>0</v>
      </c>
      <c r="M44" s="1165"/>
      <c r="N44" s="1165"/>
      <c r="O44" s="1165"/>
      <c r="P44" s="1165"/>
    </row>
    <row r="45" spans="1:16" s="30" customFormat="1" ht="12.2" customHeight="1" x14ac:dyDescent="0.2">
      <c r="A45" s="65" t="s">
        <v>170</v>
      </c>
      <c r="B45" s="66" t="s">
        <v>130</v>
      </c>
      <c r="C45" s="156"/>
      <c r="D45" s="329">
        <v>4281882</v>
      </c>
      <c r="E45" s="156"/>
      <c r="F45" s="156"/>
      <c r="G45" s="40"/>
      <c r="H45" s="310">
        <f t="shared" si="2"/>
        <v>4281882</v>
      </c>
      <c r="I45" s="310"/>
      <c r="J45" s="258"/>
      <c r="K45" s="258"/>
      <c r="L45" s="259">
        <f t="shared" si="1"/>
        <v>0</v>
      </c>
      <c r="M45" s="1165"/>
      <c r="N45" s="1165"/>
      <c r="O45" s="1165"/>
      <c r="P45" s="1165"/>
    </row>
    <row r="46" spans="1:16" s="30" customFormat="1" ht="12.2" customHeight="1" x14ac:dyDescent="0.2">
      <c r="A46" s="78" t="s">
        <v>171</v>
      </c>
      <c r="B46" s="66" t="s">
        <v>185</v>
      </c>
      <c r="C46" s="148"/>
      <c r="D46" s="338"/>
      <c r="E46" s="148"/>
      <c r="F46" s="148"/>
      <c r="G46" s="67"/>
      <c r="H46" s="311">
        <f t="shared" si="2"/>
        <v>0</v>
      </c>
      <c r="I46" s="311"/>
      <c r="J46" s="260"/>
      <c r="K46" s="260"/>
      <c r="L46" s="261" t="e">
        <f t="shared" si="1"/>
        <v>#DIV/0!</v>
      </c>
      <c r="M46" s="1165"/>
      <c r="N46" s="1165"/>
      <c r="O46" s="1165"/>
      <c r="P46" s="1165"/>
    </row>
    <row r="47" spans="1:16" s="30" customFormat="1" ht="12.2" customHeight="1" x14ac:dyDescent="0.2">
      <c r="A47" s="1419" t="s">
        <v>172</v>
      </c>
      <c r="B47" s="467" t="s">
        <v>176</v>
      </c>
      <c r="C47" s="471">
        <f t="shared" ref="C47:K47" si="8">C71-C43-C45-C64-C66-C69+C39+C33+C29</f>
        <v>1067735462</v>
      </c>
      <c r="D47" s="454">
        <f t="shared" si="8"/>
        <v>1090367462</v>
      </c>
      <c r="E47" s="454">
        <f t="shared" si="8"/>
        <v>0</v>
      </c>
      <c r="F47" s="454">
        <f t="shared" si="8"/>
        <v>0</v>
      </c>
      <c r="G47" s="679">
        <f t="shared" si="8"/>
        <v>0</v>
      </c>
      <c r="H47" s="679">
        <f t="shared" si="2"/>
        <v>22632000</v>
      </c>
      <c r="I47" s="679">
        <f t="shared" si="8"/>
        <v>0</v>
      </c>
      <c r="J47" s="270">
        <f t="shared" si="8"/>
        <v>0</v>
      </c>
      <c r="K47" s="270">
        <f t="shared" si="8"/>
        <v>0</v>
      </c>
      <c r="L47" s="271">
        <f t="shared" si="1"/>
        <v>0</v>
      </c>
      <c r="M47" s="1165"/>
      <c r="N47" s="1165"/>
      <c r="O47" s="1165"/>
      <c r="P47" s="1165"/>
    </row>
    <row r="48" spans="1:16" s="61" customFormat="1" ht="12.2" customHeight="1" thickBot="1" x14ac:dyDescent="0.25">
      <c r="A48" s="65" t="s">
        <v>177</v>
      </c>
      <c r="B48" s="69" t="s">
        <v>178</v>
      </c>
      <c r="C48" s="1416">
        <f t="shared" ref="C48:K48" si="9">C63-C39-C33-C46-C29</f>
        <v>29000000</v>
      </c>
      <c r="D48" s="340">
        <f t="shared" si="9"/>
        <v>49516000</v>
      </c>
      <c r="E48" s="340">
        <f t="shared" si="9"/>
        <v>0</v>
      </c>
      <c r="F48" s="340">
        <f t="shared" si="9"/>
        <v>0</v>
      </c>
      <c r="G48" s="314">
        <f t="shared" si="9"/>
        <v>0</v>
      </c>
      <c r="H48" s="314">
        <f t="shared" si="2"/>
        <v>20516000</v>
      </c>
      <c r="I48" s="314">
        <f t="shared" si="9"/>
        <v>0</v>
      </c>
      <c r="J48" s="272">
        <f t="shared" si="9"/>
        <v>0</v>
      </c>
      <c r="K48" s="272">
        <f t="shared" si="9"/>
        <v>0</v>
      </c>
      <c r="L48" s="273">
        <f t="shared" si="1"/>
        <v>0</v>
      </c>
      <c r="M48" s="1166"/>
      <c r="N48" s="1166"/>
      <c r="O48" s="1166"/>
      <c r="P48" s="1166"/>
    </row>
    <row r="49" spans="1:16" s="61" customFormat="1" ht="15" customHeight="1" thickBot="1" x14ac:dyDescent="0.25">
      <c r="A49" s="70" t="s">
        <v>21</v>
      </c>
      <c r="B49" s="664" t="s">
        <v>173</v>
      </c>
      <c r="C49" s="171">
        <f t="shared" ref="C49:K49" si="10">+C43+C44</f>
        <v>1451660000</v>
      </c>
      <c r="D49" s="170">
        <f t="shared" si="10"/>
        <v>1499089882</v>
      </c>
      <c r="E49" s="171">
        <f t="shared" si="10"/>
        <v>0</v>
      </c>
      <c r="F49" s="171">
        <f t="shared" si="10"/>
        <v>0</v>
      </c>
      <c r="G49" s="75">
        <f t="shared" si="10"/>
        <v>0</v>
      </c>
      <c r="H49" s="307">
        <f t="shared" si="2"/>
        <v>47429882</v>
      </c>
      <c r="I49" s="307">
        <f t="shared" si="10"/>
        <v>0</v>
      </c>
      <c r="J49" s="274">
        <f t="shared" si="10"/>
        <v>0</v>
      </c>
      <c r="K49" s="274">
        <f t="shared" si="10"/>
        <v>0</v>
      </c>
      <c r="L49" s="275">
        <f t="shared" si="1"/>
        <v>0</v>
      </c>
      <c r="M49" s="1166"/>
      <c r="N49" s="1166"/>
      <c r="O49" s="1166"/>
      <c r="P49" s="1166"/>
    </row>
    <row r="50" spans="1:16" s="61" customFormat="1" ht="14.45" customHeight="1" x14ac:dyDescent="0.2">
      <c r="A50" s="71"/>
      <c r="B50" s="72"/>
      <c r="C50" s="73"/>
      <c r="D50" s="161"/>
      <c r="E50" s="161"/>
      <c r="F50" s="161"/>
      <c r="G50" s="161"/>
      <c r="H50" s="161"/>
      <c r="I50" s="161"/>
      <c r="J50" s="161"/>
      <c r="K50" s="161"/>
      <c r="L50" s="175"/>
      <c r="M50" s="1166"/>
      <c r="N50" s="1166"/>
      <c r="O50" s="1166"/>
      <c r="P50" s="1166"/>
    </row>
    <row r="51" spans="1:16" ht="14.45" customHeight="1" x14ac:dyDescent="0.2">
      <c r="A51" s="1930" t="s">
        <v>34</v>
      </c>
      <c r="B51" s="1930"/>
      <c r="C51" s="1930"/>
      <c r="D51" s="1930"/>
      <c r="E51" s="1930"/>
      <c r="F51" s="1930"/>
      <c r="G51" s="1930"/>
      <c r="H51" s="1930"/>
      <c r="I51" s="73"/>
      <c r="J51" s="73"/>
      <c r="K51" s="73"/>
      <c r="L51" s="176"/>
    </row>
    <row r="52" spans="1:16" ht="14.45" customHeight="1" thickBot="1" x14ac:dyDescent="0.3">
      <c r="A52" s="1931" t="s">
        <v>360</v>
      </c>
      <c r="B52" s="1931"/>
      <c r="C52" s="1931"/>
      <c r="D52" s="1931"/>
      <c r="E52" s="1931"/>
      <c r="F52" s="1931"/>
      <c r="G52" s="1931"/>
      <c r="H52" s="1931"/>
      <c r="I52" s="1338"/>
      <c r="J52" s="1338"/>
      <c r="K52" s="1338"/>
      <c r="L52" s="177"/>
    </row>
    <row r="53" spans="1:16" s="53" customFormat="1" ht="66.75" customHeight="1" thickBot="1" x14ac:dyDescent="0.25">
      <c r="A53" s="1341" t="s">
        <v>141</v>
      </c>
      <c r="B53" s="49" t="s">
        <v>36</v>
      </c>
      <c r="C53" s="20" t="str">
        <f>'1. mell.bevétel_össz'!C9</f>
        <v>2024. évi eredeti előirányzat a
25/2023. (XII.14.) rendelet szerint</v>
      </c>
      <c r="D53" s="333" t="str">
        <f>'1. mell.bevétel_össz'!D9</f>
        <v>Módosított előirányzat a …./2024.  (VI…..)  rendelet szerint</v>
      </c>
      <c r="E53" s="49" t="str">
        <f>'1. mell.bevétel_össz'!E9</f>
        <v>Módosított előirányzat a …./2024. (IX…..)  rendelet szerint</v>
      </c>
      <c r="F53" s="49" t="str">
        <f>'1. mell.bevétel_össz'!F9</f>
        <v>Módosított előirányzat a .../2024. (XII…...)  rendelet szerint</v>
      </c>
      <c r="G53" s="49" t="str">
        <f>'1. mell.bevétel_össz'!G9</f>
        <v>Módosított előirányzat a …../2024. (II…..)  rendelet szerint</v>
      </c>
      <c r="H53" s="162" t="str">
        <f>'1. mell.bevétel_össz'!H9</f>
        <v>Változás a 25/2023. (XII.14.) rendelethez képest</v>
      </c>
      <c r="I53" s="240" t="str">
        <f>'1. mell.bevétel_össz'!I9</f>
        <v>2024. évi teljesítés              2024.06.30-ig</v>
      </c>
      <c r="J53" s="240" t="str">
        <f>'1. mell.bevétel_össz'!J9</f>
        <v>2024. évi teljesítés              2024.09.30-ig</v>
      </c>
      <c r="K53" s="240" t="str">
        <f>'1. mell.bevétel_össz'!K9</f>
        <v>2024. évi teljesítés              2024.12.31-ig</v>
      </c>
      <c r="L53" s="241" t="str">
        <f>'1. mell.bevétel_össz'!L9</f>
        <v>Teljesítés %-a</v>
      </c>
      <c r="M53" s="1164"/>
      <c r="N53" s="1164"/>
      <c r="O53" s="1164"/>
      <c r="P53" s="1164"/>
    </row>
    <row r="54" spans="1:16" s="38" customFormat="1" ht="12.2" customHeight="1" thickBot="1" x14ac:dyDescent="0.25">
      <c r="A54" s="342" t="s">
        <v>12</v>
      </c>
      <c r="B54" s="63" t="s">
        <v>537</v>
      </c>
      <c r="C54" s="103">
        <f t="shared" ref="C54:K54" si="11">SUM(C55:C60)-C56</f>
        <v>1422660000</v>
      </c>
      <c r="D54" s="163">
        <f t="shared" si="11"/>
        <v>1449573882</v>
      </c>
      <c r="E54" s="103">
        <f t="shared" si="11"/>
        <v>0</v>
      </c>
      <c r="F54" s="103">
        <f t="shared" si="11"/>
        <v>0</v>
      </c>
      <c r="G54" s="103">
        <f t="shared" si="11"/>
        <v>0</v>
      </c>
      <c r="H54" s="306">
        <f t="shared" ref="H54:H71" si="12">+D54-C54</f>
        <v>26913882</v>
      </c>
      <c r="I54" s="172">
        <f t="shared" si="11"/>
        <v>0</v>
      </c>
      <c r="J54" s="172">
        <f t="shared" si="11"/>
        <v>0</v>
      </c>
      <c r="K54" s="172">
        <f t="shared" si="11"/>
        <v>0</v>
      </c>
      <c r="L54" s="247">
        <f t="shared" ref="L54:L71" si="13">I54/D54*100</f>
        <v>0</v>
      </c>
      <c r="M54" s="1167"/>
      <c r="N54" s="1167"/>
      <c r="O54" s="1167"/>
      <c r="P54" s="1167"/>
    </row>
    <row r="55" spans="1:16" ht="12.2" customHeight="1" x14ac:dyDescent="0.2">
      <c r="A55" s="851" t="s">
        <v>90</v>
      </c>
      <c r="B55" s="16" t="s">
        <v>68</v>
      </c>
      <c r="C55" s="98">
        <f>473600000+68800000</f>
        <v>542400000</v>
      </c>
      <c r="D55" s="329">
        <f>542400000+10650000</f>
        <v>553050000</v>
      </c>
      <c r="E55" s="156"/>
      <c r="F55" s="156"/>
      <c r="G55" s="156"/>
      <c r="H55" s="310">
        <f t="shared" si="12"/>
        <v>10650000</v>
      </c>
      <c r="I55" s="258"/>
      <c r="J55" s="258"/>
      <c r="K55" s="258"/>
      <c r="L55" s="259">
        <f t="shared" si="13"/>
        <v>0</v>
      </c>
    </row>
    <row r="56" spans="1:16" ht="12.2" customHeight="1" x14ac:dyDescent="0.2">
      <c r="A56" s="851" t="s">
        <v>304</v>
      </c>
      <c r="B56" s="466" t="s">
        <v>269</v>
      </c>
      <c r="C56" s="98"/>
      <c r="D56" s="329"/>
      <c r="E56" s="156"/>
      <c r="F56" s="156"/>
      <c r="G56" s="156"/>
      <c r="H56" s="310">
        <f t="shared" si="12"/>
        <v>0</v>
      </c>
      <c r="I56" s="258"/>
      <c r="J56" s="258"/>
      <c r="K56" s="258"/>
      <c r="L56" s="259" t="e">
        <f t="shared" si="13"/>
        <v>#DIV/0!</v>
      </c>
    </row>
    <row r="57" spans="1:16" ht="12.2" customHeight="1" x14ac:dyDescent="0.2">
      <c r="A57" s="851" t="s">
        <v>91</v>
      </c>
      <c r="B57" s="461" t="s">
        <v>86</v>
      </c>
      <c r="C57" s="98">
        <f>76890000+3100000</f>
        <v>79990000</v>
      </c>
      <c r="D57" s="454">
        <f>79990000+2982000</f>
        <v>82972000</v>
      </c>
      <c r="E57" s="471"/>
      <c r="F57" s="471"/>
      <c r="G57" s="471"/>
      <c r="H57" s="679">
        <f t="shared" si="12"/>
        <v>2982000</v>
      </c>
      <c r="I57" s="270"/>
      <c r="J57" s="270"/>
      <c r="K57" s="270"/>
      <c r="L57" s="271">
        <f t="shared" si="13"/>
        <v>0</v>
      </c>
    </row>
    <row r="58" spans="1:16" ht="12.2" customHeight="1" x14ac:dyDescent="0.2">
      <c r="A58" s="851" t="s">
        <v>92</v>
      </c>
      <c r="B58" s="461" t="s">
        <v>69</v>
      </c>
      <c r="C58" s="98">
        <v>800270000</v>
      </c>
      <c r="D58" s="454">
        <f>800270000+4281882+9000000</f>
        <v>813551882</v>
      </c>
      <c r="E58" s="471"/>
      <c r="F58" s="471"/>
      <c r="G58" s="471"/>
      <c r="H58" s="679">
        <f t="shared" si="12"/>
        <v>13281882</v>
      </c>
      <c r="I58" s="270"/>
      <c r="J58" s="270"/>
      <c r="K58" s="270"/>
      <c r="L58" s="271">
        <f t="shared" si="13"/>
        <v>0</v>
      </c>
    </row>
    <row r="59" spans="1:16" ht="12.2" customHeight="1" x14ac:dyDescent="0.2">
      <c r="A59" s="851" t="s">
        <v>89</v>
      </c>
      <c r="B59" s="461" t="s">
        <v>80</v>
      </c>
      <c r="C59" s="471"/>
      <c r="D59" s="454"/>
      <c r="E59" s="471"/>
      <c r="F59" s="471"/>
      <c r="G59" s="471"/>
      <c r="H59" s="679">
        <f t="shared" si="12"/>
        <v>0</v>
      </c>
      <c r="I59" s="270"/>
      <c r="J59" s="270"/>
      <c r="K59" s="270"/>
      <c r="L59" s="271" t="e">
        <f t="shared" si="13"/>
        <v>#DIV/0!</v>
      </c>
    </row>
    <row r="60" spans="1:16" ht="12.2" customHeight="1" x14ac:dyDescent="0.2">
      <c r="A60" s="851" t="s">
        <v>146</v>
      </c>
      <c r="B60" s="461" t="s">
        <v>87</v>
      </c>
      <c r="C60" s="471"/>
      <c r="D60" s="454">
        <f t="shared" ref="D60:K60" si="14">SUM(D61:D62)</f>
        <v>0</v>
      </c>
      <c r="E60" s="471">
        <f t="shared" si="14"/>
        <v>0</v>
      </c>
      <c r="F60" s="471">
        <f t="shared" si="14"/>
        <v>0</v>
      </c>
      <c r="G60" s="471">
        <f t="shared" si="14"/>
        <v>0</v>
      </c>
      <c r="H60" s="679">
        <f t="shared" si="12"/>
        <v>0</v>
      </c>
      <c r="I60" s="270">
        <f t="shared" si="14"/>
        <v>0</v>
      </c>
      <c r="J60" s="270">
        <f t="shared" si="14"/>
        <v>0</v>
      </c>
      <c r="K60" s="270">
        <f t="shared" si="14"/>
        <v>0</v>
      </c>
      <c r="L60" s="271" t="e">
        <f t="shared" si="13"/>
        <v>#DIV/0!</v>
      </c>
    </row>
    <row r="61" spans="1:16" ht="12.2" customHeight="1" x14ac:dyDescent="0.2">
      <c r="A61" s="851" t="s">
        <v>305</v>
      </c>
      <c r="B61" s="702" t="s">
        <v>234</v>
      </c>
      <c r="C61" s="471"/>
      <c r="D61" s="454"/>
      <c r="E61" s="471"/>
      <c r="F61" s="471"/>
      <c r="G61" s="471"/>
      <c r="H61" s="679">
        <f t="shared" si="12"/>
        <v>0</v>
      </c>
      <c r="I61" s="270"/>
      <c r="J61" s="270"/>
      <c r="K61" s="270"/>
      <c r="L61" s="271" t="e">
        <f t="shared" si="13"/>
        <v>#DIV/0!</v>
      </c>
    </row>
    <row r="62" spans="1:16" ht="12.2" customHeight="1" thickBot="1" x14ac:dyDescent="0.25">
      <c r="A62" s="343" t="s">
        <v>306</v>
      </c>
      <c r="B62" s="92" t="s">
        <v>233</v>
      </c>
      <c r="C62" s="109"/>
      <c r="D62" s="330"/>
      <c r="E62" s="109"/>
      <c r="F62" s="109"/>
      <c r="G62" s="109"/>
      <c r="H62" s="312">
        <f t="shared" si="12"/>
        <v>0</v>
      </c>
      <c r="I62" s="262"/>
      <c r="J62" s="262"/>
      <c r="K62" s="262"/>
      <c r="L62" s="263" t="e">
        <f t="shared" si="13"/>
        <v>#DIV/0!</v>
      </c>
    </row>
    <row r="63" spans="1:16" ht="12.2" customHeight="1" thickBot="1" x14ac:dyDescent="0.25">
      <c r="A63" s="342" t="s">
        <v>13</v>
      </c>
      <c r="B63" s="63" t="s">
        <v>538</v>
      </c>
      <c r="C63" s="103">
        <f t="shared" ref="C63:K63" si="15">SUM(C64:C68)</f>
        <v>29000000</v>
      </c>
      <c r="D63" s="163">
        <f t="shared" si="15"/>
        <v>49516000</v>
      </c>
      <c r="E63" s="103">
        <f t="shared" si="15"/>
        <v>0</v>
      </c>
      <c r="F63" s="103">
        <f t="shared" si="15"/>
        <v>0</v>
      </c>
      <c r="G63" s="103">
        <f t="shared" si="15"/>
        <v>0</v>
      </c>
      <c r="H63" s="306">
        <f t="shared" si="12"/>
        <v>20516000</v>
      </c>
      <c r="I63" s="172">
        <f t="shared" si="15"/>
        <v>0</v>
      </c>
      <c r="J63" s="172">
        <f t="shared" si="15"/>
        <v>0</v>
      </c>
      <c r="K63" s="172">
        <f t="shared" si="15"/>
        <v>0</v>
      </c>
      <c r="L63" s="247">
        <f t="shared" si="13"/>
        <v>0</v>
      </c>
    </row>
    <row r="64" spans="1:16" s="38" customFormat="1" ht="12.2" customHeight="1" x14ac:dyDescent="0.2">
      <c r="A64" s="851" t="s">
        <v>93</v>
      </c>
      <c r="B64" s="16" t="s">
        <v>118</v>
      </c>
      <c r="C64" s="156">
        <f>'15.felh.felúj.'!C49</f>
        <v>9000000</v>
      </c>
      <c r="D64" s="329">
        <f>'15.felh.felúj.'!D49</f>
        <v>24631834</v>
      </c>
      <c r="E64" s="156">
        <f>'15.felh.felúj.'!E49</f>
        <v>0</v>
      </c>
      <c r="F64" s="156">
        <f>'15.felh.felúj.'!F49</f>
        <v>0</v>
      </c>
      <c r="G64" s="156">
        <f>'15.felh.felúj.'!G49</f>
        <v>0</v>
      </c>
      <c r="H64" s="310">
        <f t="shared" si="12"/>
        <v>15631834</v>
      </c>
      <c r="I64" s="258">
        <f>'15.felh.felúj.'!J49</f>
        <v>0</v>
      </c>
      <c r="J64" s="258">
        <f>'15.felh.felúj.'!K49</f>
        <v>0</v>
      </c>
      <c r="K64" s="258">
        <f>'15.felh.felúj.'!L49</f>
        <v>0</v>
      </c>
      <c r="L64" s="259">
        <f t="shared" si="13"/>
        <v>0</v>
      </c>
      <c r="M64" s="1167"/>
      <c r="N64" s="1167"/>
      <c r="O64" s="1167"/>
      <c r="P64" s="1167"/>
    </row>
    <row r="65" spans="1:16" s="38" customFormat="1" ht="12.2" customHeight="1" x14ac:dyDescent="0.2">
      <c r="A65" s="851" t="s">
        <v>315</v>
      </c>
      <c r="B65" s="703" t="s">
        <v>235</v>
      </c>
      <c r="C65" s="156"/>
      <c r="D65" s="329"/>
      <c r="E65" s="156"/>
      <c r="F65" s="156"/>
      <c r="G65" s="156"/>
      <c r="H65" s="310">
        <f t="shared" si="12"/>
        <v>0</v>
      </c>
      <c r="I65" s="258"/>
      <c r="J65" s="258"/>
      <c r="K65" s="258"/>
      <c r="L65" s="259" t="e">
        <f t="shared" si="13"/>
        <v>#DIV/0!</v>
      </c>
      <c r="M65" s="1167"/>
      <c r="N65" s="1167"/>
      <c r="O65" s="1167"/>
      <c r="P65" s="1167"/>
    </row>
    <row r="66" spans="1:16" ht="12.2" customHeight="1" x14ac:dyDescent="0.2">
      <c r="A66" s="851" t="s">
        <v>94</v>
      </c>
      <c r="B66" s="461" t="s">
        <v>2</v>
      </c>
      <c r="C66" s="471">
        <f>'15.felh.felúj.'!C56</f>
        <v>20000000</v>
      </c>
      <c r="D66" s="454">
        <f>'15.felh.felúj.'!D56</f>
        <v>24884166</v>
      </c>
      <c r="E66" s="471">
        <f>'15.felh.felúj.'!E56</f>
        <v>0</v>
      </c>
      <c r="F66" s="471">
        <f>'15.felh.felúj.'!F56</f>
        <v>0</v>
      </c>
      <c r="G66" s="471">
        <f>'15.felh.felúj.'!G56</f>
        <v>0</v>
      </c>
      <c r="H66" s="679">
        <f t="shared" si="12"/>
        <v>4884166</v>
      </c>
      <c r="I66" s="270">
        <f>'15.felh.felúj.'!J56</f>
        <v>0</v>
      </c>
      <c r="J66" s="270">
        <f>'15.felh.felúj.'!K56</f>
        <v>0</v>
      </c>
      <c r="K66" s="270">
        <f>'15.felh.felúj.'!L56</f>
        <v>0</v>
      </c>
      <c r="L66" s="271">
        <f t="shared" si="13"/>
        <v>0</v>
      </c>
    </row>
    <row r="67" spans="1:16" ht="12.2" customHeight="1" x14ac:dyDescent="0.2">
      <c r="A67" s="851" t="s">
        <v>340</v>
      </c>
      <c r="B67" s="704" t="s">
        <v>236</v>
      </c>
      <c r="C67" s="471"/>
      <c r="D67" s="454"/>
      <c r="E67" s="471"/>
      <c r="F67" s="471"/>
      <c r="G67" s="471"/>
      <c r="H67" s="679">
        <f t="shared" si="12"/>
        <v>0</v>
      </c>
      <c r="I67" s="270"/>
      <c r="J67" s="270"/>
      <c r="K67" s="270"/>
      <c r="L67" s="271" t="e">
        <f t="shared" si="13"/>
        <v>#DIV/0!</v>
      </c>
    </row>
    <row r="68" spans="1:16" ht="12.2" customHeight="1" x14ac:dyDescent="0.2">
      <c r="A68" s="851" t="s">
        <v>95</v>
      </c>
      <c r="B68" s="16" t="s">
        <v>174</v>
      </c>
      <c r="C68" s="471"/>
      <c r="D68" s="454"/>
      <c r="E68" s="471"/>
      <c r="F68" s="471"/>
      <c r="G68" s="471"/>
      <c r="H68" s="679">
        <f t="shared" si="12"/>
        <v>0</v>
      </c>
      <c r="I68" s="270"/>
      <c r="J68" s="270"/>
      <c r="K68" s="270"/>
      <c r="L68" s="271" t="e">
        <f t="shared" si="13"/>
        <v>#DIV/0!</v>
      </c>
    </row>
    <row r="69" spans="1:16" ht="12.2" customHeight="1" x14ac:dyDescent="0.2">
      <c r="A69" s="851" t="s">
        <v>316</v>
      </c>
      <c r="B69" s="702" t="s">
        <v>238</v>
      </c>
      <c r="C69" s="471"/>
      <c r="D69" s="454"/>
      <c r="E69" s="471"/>
      <c r="F69" s="471"/>
      <c r="G69" s="471"/>
      <c r="H69" s="679">
        <f t="shared" si="12"/>
        <v>0</v>
      </c>
      <c r="I69" s="270"/>
      <c r="J69" s="270"/>
      <c r="K69" s="270"/>
      <c r="L69" s="271" t="e">
        <f t="shared" si="13"/>
        <v>#DIV/0!</v>
      </c>
    </row>
    <row r="70" spans="1:16" ht="12.2" customHeight="1" thickBot="1" x14ac:dyDescent="0.25">
      <c r="A70" s="851" t="s">
        <v>317</v>
      </c>
      <c r="B70" s="702" t="s">
        <v>237</v>
      </c>
      <c r="C70" s="471"/>
      <c r="D70" s="454"/>
      <c r="E70" s="471"/>
      <c r="F70" s="471"/>
      <c r="G70" s="471"/>
      <c r="H70" s="679">
        <f t="shared" si="12"/>
        <v>0</v>
      </c>
      <c r="I70" s="270"/>
      <c r="J70" s="270"/>
      <c r="K70" s="270"/>
      <c r="L70" s="271" t="e">
        <f t="shared" si="13"/>
        <v>#DIV/0!</v>
      </c>
    </row>
    <row r="71" spans="1:16" ht="15" customHeight="1" thickBot="1" x14ac:dyDescent="0.25">
      <c r="A71" s="342" t="s">
        <v>14</v>
      </c>
      <c r="B71" s="74" t="s">
        <v>175</v>
      </c>
      <c r="C71" s="171">
        <f t="shared" ref="C71:K71" si="16">+C54+C63</f>
        <v>1451660000</v>
      </c>
      <c r="D71" s="170">
        <f t="shared" si="16"/>
        <v>1499089882</v>
      </c>
      <c r="E71" s="171">
        <f t="shared" si="16"/>
        <v>0</v>
      </c>
      <c r="F71" s="171">
        <f t="shared" si="16"/>
        <v>0</v>
      </c>
      <c r="G71" s="171">
        <f t="shared" si="16"/>
        <v>0</v>
      </c>
      <c r="H71" s="307">
        <f t="shared" si="12"/>
        <v>47429882</v>
      </c>
      <c r="I71" s="274">
        <f t="shared" si="16"/>
        <v>0</v>
      </c>
      <c r="J71" s="274">
        <f t="shared" si="16"/>
        <v>0</v>
      </c>
      <c r="K71" s="274">
        <f t="shared" si="16"/>
        <v>0</v>
      </c>
      <c r="L71" s="275">
        <f t="shared" si="13"/>
        <v>0</v>
      </c>
    </row>
    <row r="72" spans="1:16" ht="13.5" thickBot="1" x14ac:dyDescent="0.25">
      <c r="C72" s="31"/>
      <c r="D72" s="31"/>
      <c r="E72" s="31"/>
      <c r="F72" s="31"/>
      <c r="G72" s="31"/>
      <c r="H72" s="31"/>
      <c r="I72" s="31"/>
      <c r="J72" s="31"/>
      <c r="K72" s="31"/>
      <c r="L72" s="178"/>
    </row>
    <row r="73" spans="1:16" s="781" customFormat="1" ht="15" customHeight="1" thickBot="1" x14ac:dyDescent="0.25">
      <c r="A73" s="775" t="s">
        <v>289</v>
      </c>
      <c r="B73" s="776"/>
      <c r="C73" s="777">
        <v>142</v>
      </c>
      <c r="D73" s="778">
        <v>142</v>
      </c>
      <c r="E73" s="777"/>
      <c r="F73" s="777"/>
      <c r="G73" s="777"/>
      <c r="H73" s="1421">
        <f>+D73-C73</f>
        <v>0</v>
      </c>
      <c r="I73" s="779"/>
      <c r="J73" s="779"/>
      <c r="K73" s="779"/>
      <c r="L73" s="780">
        <f>I73/D73*100</f>
        <v>0</v>
      </c>
      <c r="M73" s="1168"/>
      <c r="N73" s="1168"/>
      <c r="O73" s="1168"/>
      <c r="P73" s="1168"/>
    </row>
    <row r="74" spans="1:16" x14ac:dyDescent="0.2">
      <c r="H74" s="280" t="s">
        <v>821</v>
      </c>
    </row>
  </sheetData>
  <sheetProtection formatCells="0"/>
  <mergeCells count="10">
    <mergeCell ref="A51:H51"/>
    <mergeCell ref="A52:H52"/>
    <mergeCell ref="A3:G3"/>
    <mergeCell ref="A4:L4"/>
    <mergeCell ref="A1:H1"/>
    <mergeCell ref="A2:H2"/>
    <mergeCell ref="C5:H5"/>
    <mergeCell ref="C6:H6"/>
    <mergeCell ref="A7:H7"/>
    <mergeCell ref="A10:H10"/>
  </mergeCells>
  <phoneticPr fontId="51" type="noConversion"/>
  <printOptions horizontalCentered="1"/>
  <pageMargins left="0.39370078740157483" right="0.39370078740157483" top="0.39370078740157483" bottom="0.19685039370078741" header="0.78740157480314965" footer="0.78740157480314965"/>
  <pageSetup paperSize="9" scale="7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view="pageBreakPreview" topLeftCell="A52" zoomScale="130" zoomScaleNormal="154" zoomScaleSheetLayoutView="130" workbookViewId="0">
      <selection activeCell="D71" sqref="D71"/>
    </sheetView>
  </sheetViews>
  <sheetFormatPr defaultColWidth="9.33203125" defaultRowHeight="12.75" x14ac:dyDescent="0.2"/>
  <cols>
    <col min="1" max="1" width="13.83203125" style="1343" customWidth="1"/>
    <col min="2" max="2" width="67.5" style="29" customWidth="1"/>
    <col min="3" max="3" width="17.6640625" style="29" customWidth="1"/>
    <col min="4" max="4" width="17.1640625" style="29" customWidth="1"/>
    <col min="5" max="5" width="15.5" style="29" hidden="1" customWidth="1"/>
    <col min="6" max="6" width="16.1640625" style="29" hidden="1" customWidth="1"/>
    <col min="7" max="7" width="15.83203125" style="29" hidden="1" customWidth="1"/>
    <col min="8" max="8" width="16.5" style="29" customWidth="1"/>
    <col min="9" max="11" width="15.83203125" style="29" hidden="1" customWidth="1"/>
    <col min="12" max="12" width="7.1640625" style="179" hidden="1" customWidth="1"/>
    <col min="13" max="13" width="22.5" style="1160" bestFit="1" customWidth="1"/>
    <col min="14" max="14" width="16.33203125" style="1160" bestFit="1" customWidth="1"/>
    <col min="15" max="16" width="9.33203125" style="1160"/>
    <col min="17" max="16384" width="9.33203125" style="29"/>
  </cols>
  <sheetData>
    <row r="1" spans="1:16" x14ac:dyDescent="0.2">
      <c r="A1" s="1894" t="s">
        <v>856</v>
      </c>
      <c r="B1" s="1894"/>
      <c r="C1" s="1894"/>
      <c r="D1" s="1894"/>
      <c r="E1" s="1894"/>
      <c r="F1" s="1894"/>
      <c r="G1" s="1894"/>
      <c r="H1" s="1894"/>
    </row>
    <row r="2" spans="1:16" ht="12.75" customHeight="1" x14ac:dyDescent="0.2">
      <c r="A2" s="1894" t="s">
        <v>829</v>
      </c>
      <c r="B2" s="1894"/>
      <c r="C2" s="1894"/>
      <c r="D2" s="1894"/>
      <c r="E2" s="1894"/>
      <c r="F2" s="1894"/>
      <c r="G2" s="1894"/>
      <c r="H2" s="1894"/>
    </row>
    <row r="3" spans="1:16" x14ac:dyDescent="0.2">
      <c r="A3" s="1929"/>
      <c r="B3" s="1929"/>
      <c r="C3" s="1929"/>
      <c r="D3" s="1929"/>
      <c r="E3" s="1929"/>
      <c r="F3" s="1929"/>
      <c r="G3" s="1929"/>
      <c r="H3" s="1336"/>
      <c r="I3" s="281"/>
      <c r="J3" s="281"/>
      <c r="K3" s="281"/>
      <c r="L3" s="281"/>
    </row>
    <row r="4" spans="1:16" s="28" customFormat="1" ht="21.2" customHeight="1" thickBot="1" x14ac:dyDescent="0.25">
      <c r="A4" s="1929"/>
      <c r="B4" s="1929"/>
      <c r="C4" s="1929"/>
      <c r="D4" s="1929"/>
      <c r="E4" s="1929"/>
      <c r="F4" s="1929"/>
      <c r="G4" s="1929"/>
      <c r="H4" s="1929"/>
      <c r="I4" s="1929"/>
      <c r="J4" s="1929"/>
      <c r="K4" s="1929"/>
      <c r="L4" s="1929"/>
      <c r="M4" s="1161"/>
      <c r="N4" s="1161"/>
      <c r="O4" s="1161"/>
      <c r="P4" s="1161"/>
    </row>
    <row r="5" spans="1:16" s="45" customFormat="1" ht="35.450000000000003" customHeight="1" x14ac:dyDescent="0.2">
      <c r="A5" s="43" t="s">
        <v>136</v>
      </c>
      <c r="B5" s="44" t="s">
        <v>85</v>
      </c>
      <c r="C5" s="1932" t="s">
        <v>183</v>
      </c>
      <c r="D5" s="1933"/>
      <c r="E5" s="1933"/>
      <c r="F5" s="1933"/>
      <c r="G5" s="1933"/>
      <c r="H5" s="1934"/>
      <c r="I5" s="286"/>
      <c r="J5" s="286"/>
      <c r="K5" s="286"/>
      <c r="L5" s="287"/>
      <c r="M5" s="1162"/>
      <c r="N5" s="1162"/>
      <c r="O5" s="1162"/>
      <c r="P5" s="1162"/>
    </row>
    <row r="6" spans="1:16" s="45" customFormat="1" ht="24.75" thickBot="1" x14ac:dyDescent="0.25">
      <c r="A6" s="46" t="s">
        <v>138</v>
      </c>
      <c r="B6" s="47" t="s">
        <v>139</v>
      </c>
      <c r="C6" s="1935" t="s">
        <v>140</v>
      </c>
      <c r="D6" s="1936"/>
      <c r="E6" s="1936"/>
      <c r="F6" s="1936"/>
      <c r="G6" s="1936"/>
      <c r="H6" s="1937"/>
      <c r="I6" s="288"/>
      <c r="J6" s="288"/>
      <c r="K6" s="288"/>
      <c r="L6" s="289"/>
      <c r="M6" s="1162"/>
      <c r="N6" s="1162"/>
      <c r="O6" s="1162"/>
      <c r="P6" s="1162"/>
    </row>
    <row r="7" spans="1:16" s="48" customFormat="1" ht="15.95" customHeight="1" thickBot="1" x14ac:dyDescent="0.3">
      <c r="A7" s="1938" t="s">
        <v>360</v>
      </c>
      <c r="B7" s="1939"/>
      <c r="C7" s="1939"/>
      <c r="D7" s="1939"/>
      <c r="E7" s="1939"/>
      <c r="F7" s="1939"/>
      <c r="G7" s="1939"/>
      <c r="H7" s="1940"/>
      <c r="I7" s="290"/>
      <c r="J7" s="290"/>
      <c r="K7" s="290"/>
      <c r="L7" s="290"/>
      <c r="M7" s="1163" t="s">
        <v>383</v>
      </c>
      <c r="N7" s="1163"/>
      <c r="O7" s="1163"/>
      <c r="P7" s="1163"/>
    </row>
    <row r="8" spans="1:16" ht="60" customHeight="1" thickBot="1" x14ac:dyDescent="0.25">
      <c r="A8" s="1341" t="s">
        <v>141</v>
      </c>
      <c r="B8" s="49" t="s">
        <v>36</v>
      </c>
      <c r="C8" s="49" t="str">
        <f>'1. mell.bevétel_össz'!C9</f>
        <v>2024. évi eredeti előirányzat a
25/2023. (XII.14.) rendelet szerint</v>
      </c>
      <c r="D8" s="333" t="str">
        <f>'1. mell.bevétel_össz'!D9</f>
        <v>Módosított előirányzat a …./2024.  (VI…..)  rendelet szerint</v>
      </c>
      <c r="E8" s="49" t="str">
        <f>'1. mell.bevétel_össz'!E9</f>
        <v>Módosított előirányzat a …./2024. (IX…..)  rendelet szerint</v>
      </c>
      <c r="F8" s="49" t="str">
        <f>'1. mell.bevétel_össz'!F9</f>
        <v>Módosított előirányzat a .../2024. (XII…...)  rendelet szerint</v>
      </c>
      <c r="G8" s="162" t="str">
        <f>'1. mell.bevétel_össz'!G9</f>
        <v>Módosított előirányzat a …../2024. (II…..)  rendelet szerint</v>
      </c>
      <c r="H8" s="1342" t="str">
        <f>'1. mell.bevétel_össz'!H9</f>
        <v>Változás a 25/2023. (XII.14.) rendelethez képest</v>
      </c>
      <c r="I8" s="319" t="str">
        <f>'1. mell.bevétel_össz'!I9</f>
        <v>2024. évi teljesítés              2024.06.30-ig</v>
      </c>
      <c r="J8" s="240" t="str">
        <f>'1. mell.bevétel_össz'!J9</f>
        <v>2024. évi teljesítés              2024.09.30-ig</v>
      </c>
      <c r="K8" s="240" t="str">
        <f>'1. mell.bevétel_össz'!K9</f>
        <v>2024. évi teljesítés              2024.12.31-ig</v>
      </c>
      <c r="L8" s="241" t="str">
        <f>'1. mell.bevétel_össz'!L9</f>
        <v>Teljesítés %-a</v>
      </c>
    </row>
    <row r="9" spans="1:16" s="53" customFormat="1" ht="12.95" customHeight="1" thickBot="1" x14ac:dyDescent="0.25">
      <c r="A9" s="50" t="s">
        <v>296</v>
      </c>
      <c r="B9" s="51" t="s">
        <v>297</v>
      </c>
      <c r="C9" s="1348" t="s">
        <v>298</v>
      </c>
      <c r="D9" s="321" t="s">
        <v>299</v>
      </c>
      <c r="E9" s="51" t="s">
        <v>299</v>
      </c>
      <c r="F9" s="51" t="s">
        <v>386</v>
      </c>
      <c r="G9" s="51" t="s">
        <v>422</v>
      </c>
      <c r="H9" s="317" t="s">
        <v>300</v>
      </c>
      <c r="I9" s="317" t="s">
        <v>298</v>
      </c>
      <c r="J9" s="208" t="s">
        <v>298</v>
      </c>
      <c r="K9" s="208" t="s">
        <v>298</v>
      </c>
      <c r="L9" s="209" t="s">
        <v>298</v>
      </c>
      <c r="M9" s="1164"/>
      <c r="N9" s="1164"/>
      <c r="O9" s="1164"/>
      <c r="P9" s="1164"/>
    </row>
    <row r="10" spans="1:16" s="53" customFormat="1" ht="15.95" customHeight="1" thickBot="1" x14ac:dyDescent="0.25">
      <c r="A10" s="1924" t="s">
        <v>11</v>
      </c>
      <c r="B10" s="1925"/>
      <c r="C10" s="1925"/>
      <c r="D10" s="1925"/>
      <c r="E10" s="1925"/>
      <c r="F10" s="1925"/>
      <c r="G10" s="1925"/>
      <c r="H10" s="1926"/>
      <c r="I10" s="315"/>
      <c r="J10" s="315"/>
      <c r="K10" s="315"/>
      <c r="L10" s="315"/>
      <c r="M10" s="1164"/>
      <c r="N10" s="1164"/>
      <c r="O10" s="1164"/>
      <c r="P10" s="1164"/>
    </row>
    <row r="11" spans="1:16" s="30" customFormat="1" ht="12.2" customHeight="1" thickBot="1" x14ac:dyDescent="0.25">
      <c r="A11" s="50" t="s">
        <v>12</v>
      </c>
      <c r="B11" s="54" t="s">
        <v>276</v>
      </c>
      <c r="C11" s="103">
        <f>SUM(C12:C22)</f>
        <v>14095000</v>
      </c>
      <c r="D11" s="163">
        <f t="shared" ref="D11:K11" si="0">SUM(D12:D22)</f>
        <v>14095000</v>
      </c>
      <c r="E11" s="103">
        <f t="shared" si="0"/>
        <v>0</v>
      </c>
      <c r="F11" s="103">
        <f t="shared" si="0"/>
        <v>0</v>
      </c>
      <c r="G11" s="55">
        <f t="shared" si="0"/>
        <v>0</v>
      </c>
      <c r="H11" s="306">
        <f>+D11-C11</f>
        <v>0</v>
      </c>
      <c r="I11" s="306">
        <f t="shared" si="0"/>
        <v>0</v>
      </c>
      <c r="J11" s="172">
        <f t="shared" si="0"/>
        <v>0</v>
      </c>
      <c r="K11" s="172">
        <f t="shared" si="0"/>
        <v>0</v>
      </c>
      <c r="L11" s="247">
        <f t="shared" ref="L11:L49" si="1">I11/D11*100</f>
        <v>0</v>
      </c>
      <c r="M11" s="1165"/>
      <c r="N11" s="1165"/>
      <c r="O11" s="1165"/>
      <c r="P11" s="1165"/>
    </row>
    <row r="12" spans="1:16" s="30" customFormat="1" ht="12.2" customHeight="1" x14ac:dyDescent="0.2">
      <c r="A12" s="56" t="s">
        <v>90</v>
      </c>
      <c r="B12" s="57" t="s">
        <v>142</v>
      </c>
      <c r="C12" s="164"/>
      <c r="D12" s="337"/>
      <c r="E12" s="164"/>
      <c r="F12" s="164"/>
      <c r="G12" s="58"/>
      <c r="H12" s="308">
        <f t="shared" ref="H12:H48" si="2">+D12-C12</f>
        <v>0</v>
      </c>
      <c r="I12" s="308"/>
      <c r="J12" s="248"/>
      <c r="K12" s="248"/>
      <c r="L12" s="249" t="e">
        <f t="shared" si="1"/>
        <v>#DIV/0!</v>
      </c>
      <c r="M12" s="1165"/>
      <c r="N12" s="1165"/>
      <c r="O12" s="1165"/>
      <c r="P12" s="1165"/>
    </row>
    <row r="13" spans="1:16" s="30" customFormat="1" ht="12.2" customHeight="1" x14ac:dyDescent="0.2">
      <c r="A13" s="1419" t="s">
        <v>91</v>
      </c>
      <c r="B13" s="461" t="s">
        <v>143</v>
      </c>
      <c r="C13" s="462">
        <v>1397800</v>
      </c>
      <c r="D13" s="472">
        <v>1397800</v>
      </c>
      <c r="E13" s="462"/>
      <c r="F13" s="462"/>
      <c r="G13" s="463"/>
      <c r="H13" s="676">
        <f t="shared" si="2"/>
        <v>0</v>
      </c>
      <c r="I13" s="676"/>
      <c r="J13" s="250"/>
      <c r="K13" s="250"/>
      <c r="L13" s="251">
        <f t="shared" si="1"/>
        <v>0</v>
      </c>
      <c r="M13" s="1165"/>
      <c r="N13" s="1165"/>
      <c r="O13" s="1165"/>
      <c r="P13" s="1165"/>
    </row>
    <row r="14" spans="1:16" s="30" customFormat="1" ht="12.2" customHeight="1" x14ac:dyDescent="0.2">
      <c r="A14" s="1419" t="s">
        <v>92</v>
      </c>
      <c r="B14" s="461" t="s">
        <v>144</v>
      </c>
      <c r="C14" s="462"/>
      <c r="D14" s="472"/>
      <c r="E14" s="462"/>
      <c r="F14" s="462"/>
      <c r="G14" s="463"/>
      <c r="H14" s="676">
        <f t="shared" si="2"/>
        <v>0</v>
      </c>
      <c r="I14" s="676"/>
      <c r="J14" s="250"/>
      <c r="K14" s="250"/>
      <c r="L14" s="251" t="e">
        <f t="shared" si="1"/>
        <v>#DIV/0!</v>
      </c>
      <c r="M14" s="1165"/>
      <c r="N14" s="1165"/>
      <c r="O14" s="1165"/>
      <c r="P14" s="1165"/>
    </row>
    <row r="15" spans="1:16" s="30" customFormat="1" ht="12.2" customHeight="1" x14ac:dyDescent="0.2">
      <c r="A15" s="1419" t="s">
        <v>89</v>
      </c>
      <c r="B15" s="461" t="s">
        <v>145</v>
      </c>
      <c r="C15" s="462"/>
      <c r="D15" s="472"/>
      <c r="E15" s="462"/>
      <c r="F15" s="462"/>
      <c r="G15" s="463"/>
      <c r="H15" s="676">
        <f t="shared" si="2"/>
        <v>0</v>
      </c>
      <c r="I15" s="676"/>
      <c r="J15" s="250"/>
      <c r="K15" s="250"/>
      <c r="L15" s="251" t="e">
        <f t="shared" si="1"/>
        <v>#DIV/0!</v>
      </c>
      <c r="M15" s="1165"/>
      <c r="N15" s="1165"/>
      <c r="O15" s="1165"/>
      <c r="P15" s="1165"/>
    </row>
    <row r="16" spans="1:16" s="30" customFormat="1" ht="12.2" customHeight="1" x14ac:dyDescent="0.2">
      <c r="A16" s="1419" t="s">
        <v>146</v>
      </c>
      <c r="B16" s="461" t="s">
        <v>147</v>
      </c>
      <c r="C16" s="462"/>
      <c r="D16" s="472"/>
      <c r="E16" s="462"/>
      <c r="F16" s="462"/>
      <c r="G16" s="463"/>
      <c r="H16" s="676">
        <f t="shared" si="2"/>
        <v>0</v>
      </c>
      <c r="I16" s="676"/>
      <c r="J16" s="250"/>
      <c r="K16" s="250"/>
      <c r="L16" s="251" t="e">
        <f t="shared" si="1"/>
        <v>#DIV/0!</v>
      </c>
      <c r="M16" s="1165"/>
      <c r="N16" s="1165"/>
      <c r="O16" s="1165"/>
      <c r="P16" s="1165"/>
    </row>
    <row r="17" spans="1:16" s="30" customFormat="1" ht="12.2" customHeight="1" x14ac:dyDescent="0.2">
      <c r="A17" s="1419" t="s">
        <v>148</v>
      </c>
      <c r="B17" s="461" t="s">
        <v>149</v>
      </c>
      <c r="C17" s="462">
        <v>377200</v>
      </c>
      <c r="D17" s="472">
        <v>377200</v>
      </c>
      <c r="E17" s="462"/>
      <c r="F17" s="462"/>
      <c r="G17" s="463"/>
      <c r="H17" s="676">
        <f t="shared" si="2"/>
        <v>0</v>
      </c>
      <c r="I17" s="676"/>
      <c r="J17" s="250"/>
      <c r="K17" s="250"/>
      <c r="L17" s="251">
        <f t="shared" si="1"/>
        <v>0</v>
      </c>
      <c r="M17" s="1165"/>
      <c r="N17" s="1165"/>
      <c r="O17" s="1165"/>
      <c r="P17" s="1165"/>
    </row>
    <row r="18" spans="1:16" s="30" customFormat="1" ht="12.2" customHeight="1" x14ac:dyDescent="0.2">
      <c r="A18" s="1419" t="s">
        <v>150</v>
      </c>
      <c r="B18" s="59" t="s">
        <v>151</v>
      </c>
      <c r="C18" s="462"/>
      <c r="D18" s="472"/>
      <c r="E18" s="462"/>
      <c r="F18" s="462"/>
      <c r="G18" s="463"/>
      <c r="H18" s="676">
        <f t="shared" si="2"/>
        <v>0</v>
      </c>
      <c r="I18" s="676"/>
      <c r="J18" s="250"/>
      <c r="K18" s="250"/>
      <c r="L18" s="251" t="e">
        <f t="shared" si="1"/>
        <v>#DIV/0!</v>
      </c>
      <c r="M18" s="1165"/>
      <c r="N18" s="1165"/>
      <c r="O18" s="1165"/>
      <c r="P18" s="1165"/>
    </row>
    <row r="19" spans="1:16" s="30" customFormat="1" ht="12.2" customHeight="1" x14ac:dyDescent="0.2">
      <c r="A19" s="1419" t="s">
        <v>152</v>
      </c>
      <c r="B19" s="477" t="s">
        <v>301</v>
      </c>
      <c r="C19" s="151"/>
      <c r="D19" s="328"/>
      <c r="E19" s="151"/>
      <c r="F19" s="151"/>
      <c r="G19" s="60"/>
      <c r="H19" s="309">
        <f t="shared" si="2"/>
        <v>0</v>
      </c>
      <c r="I19" s="309"/>
      <c r="J19" s="252"/>
      <c r="K19" s="252"/>
      <c r="L19" s="253" t="e">
        <f t="shared" si="1"/>
        <v>#DIV/0!</v>
      </c>
      <c r="M19" s="1165"/>
      <c r="N19" s="1165"/>
      <c r="O19" s="1165"/>
      <c r="P19" s="1165"/>
    </row>
    <row r="20" spans="1:16" s="61" customFormat="1" ht="12.2" customHeight="1" x14ac:dyDescent="0.2">
      <c r="A20" s="1419" t="s">
        <v>153</v>
      </c>
      <c r="B20" s="461" t="s">
        <v>154</v>
      </c>
      <c r="C20" s="462"/>
      <c r="D20" s="472"/>
      <c r="E20" s="462"/>
      <c r="F20" s="462"/>
      <c r="G20" s="463"/>
      <c r="H20" s="676">
        <f t="shared" si="2"/>
        <v>0</v>
      </c>
      <c r="I20" s="676"/>
      <c r="J20" s="250"/>
      <c r="K20" s="250"/>
      <c r="L20" s="251" t="e">
        <f t="shared" si="1"/>
        <v>#DIV/0!</v>
      </c>
      <c r="M20" s="1166"/>
      <c r="N20" s="1166"/>
      <c r="O20" s="1166"/>
      <c r="P20" s="1166"/>
    </row>
    <row r="21" spans="1:16" s="61" customFormat="1" ht="12.2" customHeight="1" x14ac:dyDescent="0.2">
      <c r="A21" s="1419" t="s">
        <v>155</v>
      </c>
      <c r="B21" s="477" t="s">
        <v>274</v>
      </c>
      <c r="C21" s="464"/>
      <c r="D21" s="473"/>
      <c r="E21" s="464"/>
      <c r="F21" s="464"/>
      <c r="G21" s="465"/>
      <c r="H21" s="677">
        <f t="shared" si="2"/>
        <v>0</v>
      </c>
      <c r="I21" s="677"/>
      <c r="J21" s="254"/>
      <c r="K21" s="254"/>
      <c r="L21" s="255" t="e">
        <f t="shared" si="1"/>
        <v>#DIV/0!</v>
      </c>
      <c r="M21" s="1166"/>
      <c r="N21" s="1166"/>
      <c r="O21" s="1166"/>
      <c r="P21" s="1166"/>
    </row>
    <row r="22" spans="1:16" s="61" customFormat="1" ht="12.2" customHeight="1" thickBot="1" x14ac:dyDescent="0.25">
      <c r="A22" s="1419" t="s">
        <v>275</v>
      </c>
      <c r="B22" s="59" t="s">
        <v>156</v>
      </c>
      <c r="C22" s="464">
        <v>12320000</v>
      </c>
      <c r="D22" s="473">
        <v>12320000</v>
      </c>
      <c r="E22" s="464"/>
      <c r="F22" s="464"/>
      <c r="G22" s="465"/>
      <c r="H22" s="677">
        <f t="shared" si="2"/>
        <v>0</v>
      </c>
      <c r="I22" s="677"/>
      <c r="J22" s="254"/>
      <c r="K22" s="254"/>
      <c r="L22" s="255">
        <f t="shared" si="1"/>
        <v>0</v>
      </c>
      <c r="M22" s="1166"/>
      <c r="N22" s="1166"/>
      <c r="O22" s="1166"/>
      <c r="P22" s="1166"/>
    </row>
    <row r="23" spans="1:16" s="30" customFormat="1" ht="12.2" customHeight="1" thickBot="1" x14ac:dyDescent="0.25">
      <c r="A23" s="50" t="s">
        <v>13</v>
      </c>
      <c r="B23" s="54" t="s">
        <v>157</v>
      </c>
      <c r="C23" s="103">
        <f>SUM(C24:C26)</f>
        <v>1203000</v>
      </c>
      <c r="D23" s="163">
        <f t="shared" ref="D23:K23" si="3">SUM(D24:D26)</f>
        <v>1203000</v>
      </c>
      <c r="E23" s="103">
        <f t="shared" si="3"/>
        <v>0</v>
      </c>
      <c r="F23" s="103">
        <f t="shared" si="3"/>
        <v>0</v>
      </c>
      <c r="G23" s="55">
        <f t="shared" si="3"/>
        <v>0</v>
      </c>
      <c r="H23" s="306">
        <f t="shared" si="2"/>
        <v>0</v>
      </c>
      <c r="I23" s="306">
        <f t="shared" si="3"/>
        <v>0</v>
      </c>
      <c r="J23" s="172">
        <f t="shared" si="3"/>
        <v>0</v>
      </c>
      <c r="K23" s="172">
        <f t="shared" si="3"/>
        <v>0</v>
      </c>
      <c r="L23" s="247">
        <f t="shared" si="1"/>
        <v>0</v>
      </c>
      <c r="M23" s="1165"/>
      <c r="N23" s="1165"/>
      <c r="O23" s="1165"/>
      <c r="P23" s="1165"/>
    </row>
    <row r="24" spans="1:16" s="61" customFormat="1" ht="12.2" customHeight="1" x14ac:dyDescent="0.2">
      <c r="A24" s="1419" t="s">
        <v>93</v>
      </c>
      <c r="B24" s="16" t="s">
        <v>158</v>
      </c>
      <c r="C24" s="462"/>
      <c r="D24" s="472"/>
      <c r="E24" s="462"/>
      <c r="F24" s="462"/>
      <c r="G24" s="463"/>
      <c r="H24" s="676">
        <f t="shared" si="2"/>
        <v>0</v>
      </c>
      <c r="I24" s="676"/>
      <c r="J24" s="250"/>
      <c r="K24" s="250"/>
      <c r="L24" s="251" t="e">
        <f t="shared" si="1"/>
        <v>#DIV/0!</v>
      </c>
      <c r="M24" s="1166"/>
      <c r="N24" s="1166"/>
      <c r="O24" s="1166"/>
      <c r="P24" s="1166"/>
    </row>
    <row r="25" spans="1:16" s="61" customFormat="1" ht="12.2" customHeight="1" x14ac:dyDescent="0.2">
      <c r="A25" s="1419" t="s">
        <v>94</v>
      </c>
      <c r="B25" s="461" t="s">
        <v>159</v>
      </c>
      <c r="C25" s="462"/>
      <c r="D25" s="472"/>
      <c r="E25" s="462"/>
      <c r="F25" s="462"/>
      <c r="G25" s="463"/>
      <c r="H25" s="676">
        <f t="shared" si="2"/>
        <v>0</v>
      </c>
      <c r="I25" s="676"/>
      <c r="J25" s="250"/>
      <c r="K25" s="250"/>
      <c r="L25" s="251" t="e">
        <f t="shared" si="1"/>
        <v>#DIV/0!</v>
      </c>
      <c r="M25" s="1166"/>
      <c r="N25" s="1166"/>
      <c r="O25" s="1166"/>
      <c r="P25" s="1166"/>
    </row>
    <row r="26" spans="1:16" s="61" customFormat="1" ht="12.2" customHeight="1" x14ac:dyDescent="0.2">
      <c r="A26" s="1419" t="s">
        <v>95</v>
      </c>
      <c r="B26" s="461" t="s">
        <v>160</v>
      </c>
      <c r="C26" s="462">
        <v>1203000</v>
      </c>
      <c r="D26" s="472">
        <v>1203000</v>
      </c>
      <c r="E26" s="462"/>
      <c r="F26" s="462"/>
      <c r="G26" s="463"/>
      <c r="H26" s="676">
        <f t="shared" si="2"/>
        <v>0</v>
      </c>
      <c r="I26" s="676"/>
      <c r="J26" s="250"/>
      <c r="K26" s="250"/>
      <c r="L26" s="251">
        <f t="shared" si="1"/>
        <v>0</v>
      </c>
      <c r="M26" s="1166"/>
      <c r="N26" s="1166"/>
      <c r="O26" s="1166"/>
      <c r="P26" s="1166"/>
    </row>
    <row r="27" spans="1:16" s="61" customFormat="1" ht="12.2" customHeight="1" thickBot="1" x14ac:dyDescent="0.25">
      <c r="A27" s="1419" t="s">
        <v>316</v>
      </c>
      <c r="B27" s="466" t="s">
        <v>232</v>
      </c>
      <c r="C27" s="462"/>
      <c r="D27" s="472"/>
      <c r="E27" s="462"/>
      <c r="F27" s="462"/>
      <c r="G27" s="463"/>
      <c r="H27" s="676">
        <f t="shared" si="2"/>
        <v>0</v>
      </c>
      <c r="I27" s="676"/>
      <c r="J27" s="250"/>
      <c r="K27" s="250"/>
      <c r="L27" s="251" t="e">
        <f t="shared" si="1"/>
        <v>#DIV/0!</v>
      </c>
      <c r="M27" s="1166"/>
      <c r="N27" s="1166"/>
      <c r="O27" s="1166"/>
      <c r="P27" s="1166"/>
    </row>
    <row r="28" spans="1:16" s="61" customFormat="1" ht="12.2" customHeight="1" thickBot="1" x14ac:dyDescent="0.25">
      <c r="A28" s="62" t="s">
        <v>14</v>
      </c>
      <c r="B28" s="63" t="s">
        <v>83</v>
      </c>
      <c r="C28" s="166"/>
      <c r="D28" s="165"/>
      <c r="E28" s="166"/>
      <c r="F28" s="166"/>
      <c r="G28" s="64"/>
      <c r="H28" s="304">
        <f t="shared" si="2"/>
        <v>0</v>
      </c>
      <c r="I28" s="304"/>
      <c r="J28" s="256"/>
      <c r="K28" s="256"/>
      <c r="L28" s="257" t="e">
        <f t="shared" si="1"/>
        <v>#DIV/0!</v>
      </c>
      <c r="M28" s="1166"/>
      <c r="N28" s="1166"/>
      <c r="O28" s="1166"/>
      <c r="P28" s="1166"/>
    </row>
    <row r="29" spans="1:16" s="61" customFormat="1" ht="12.2" customHeight="1" thickBot="1" x14ac:dyDescent="0.25">
      <c r="A29" s="62" t="s">
        <v>15</v>
      </c>
      <c r="B29" s="63" t="s">
        <v>161</v>
      </c>
      <c r="C29" s="103">
        <f>+C30+C31</f>
        <v>0</v>
      </c>
      <c r="D29" s="163">
        <f t="shared" ref="D29:K29" si="4">+D30+D31</f>
        <v>0</v>
      </c>
      <c r="E29" s="103">
        <f t="shared" si="4"/>
        <v>0</v>
      </c>
      <c r="F29" s="103">
        <f t="shared" si="4"/>
        <v>0</v>
      </c>
      <c r="G29" s="55">
        <f t="shared" si="4"/>
        <v>0</v>
      </c>
      <c r="H29" s="306">
        <f t="shared" si="2"/>
        <v>0</v>
      </c>
      <c r="I29" s="306">
        <f t="shared" si="4"/>
        <v>0</v>
      </c>
      <c r="J29" s="172">
        <f t="shared" si="4"/>
        <v>0</v>
      </c>
      <c r="K29" s="172">
        <f t="shared" si="4"/>
        <v>0</v>
      </c>
      <c r="L29" s="247" t="e">
        <f t="shared" si="1"/>
        <v>#DIV/0!</v>
      </c>
      <c r="M29" s="1166"/>
      <c r="N29" s="1166"/>
      <c r="O29" s="1166"/>
      <c r="P29" s="1166"/>
    </row>
    <row r="30" spans="1:16" s="61" customFormat="1" ht="12.2" customHeight="1" x14ac:dyDescent="0.2">
      <c r="A30" s="65" t="s">
        <v>99</v>
      </c>
      <c r="B30" s="66" t="s">
        <v>159</v>
      </c>
      <c r="C30" s="156"/>
      <c r="D30" s="329"/>
      <c r="E30" s="156"/>
      <c r="F30" s="156"/>
      <c r="G30" s="40"/>
      <c r="H30" s="310">
        <f t="shared" si="2"/>
        <v>0</v>
      </c>
      <c r="I30" s="310"/>
      <c r="J30" s="258"/>
      <c r="K30" s="258"/>
      <c r="L30" s="259" t="e">
        <f t="shared" si="1"/>
        <v>#DIV/0!</v>
      </c>
      <c r="M30" s="1166"/>
      <c r="N30" s="1166"/>
      <c r="O30" s="1166"/>
      <c r="P30" s="1166"/>
    </row>
    <row r="31" spans="1:16" s="61" customFormat="1" ht="12.2" customHeight="1" x14ac:dyDescent="0.2">
      <c r="A31" s="65" t="s">
        <v>100</v>
      </c>
      <c r="B31" s="467" t="s">
        <v>162</v>
      </c>
      <c r="C31" s="148"/>
      <c r="D31" s="338"/>
      <c r="E31" s="148"/>
      <c r="F31" s="148"/>
      <c r="G31" s="67"/>
      <c r="H31" s="311">
        <f t="shared" si="2"/>
        <v>0</v>
      </c>
      <c r="I31" s="311"/>
      <c r="J31" s="260"/>
      <c r="K31" s="260"/>
      <c r="L31" s="261" t="e">
        <f t="shared" si="1"/>
        <v>#DIV/0!</v>
      </c>
      <c r="M31" s="1166"/>
      <c r="N31" s="1166"/>
      <c r="O31" s="1166"/>
      <c r="P31" s="1166"/>
    </row>
    <row r="32" spans="1:16" s="61" customFormat="1" ht="12.2" customHeight="1" thickBot="1" x14ac:dyDescent="0.25">
      <c r="A32" s="1419" t="s">
        <v>280</v>
      </c>
      <c r="B32" s="123" t="s">
        <v>164</v>
      </c>
      <c r="C32" s="109"/>
      <c r="D32" s="330"/>
      <c r="E32" s="109"/>
      <c r="F32" s="109"/>
      <c r="G32" s="68"/>
      <c r="H32" s="312">
        <f t="shared" si="2"/>
        <v>0</v>
      </c>
      <c r="I32" s="312"/>
      <c r="J32" s="262"/>
      <c r="K32" s="262"/>
      <c r="L32" s="263" t="e">
        <f t="shared" si="1"/>
        <v>#DIV/0!</v>
      </c>
      <c r="M32" s="1166"/>
      <c r="N32" s="1166"/>
      <c r="O32" s="1166"/>
      <c r="P32" s="1166"/>
    </row>
    <row r="33" spans="1:16" s="61" customFormat="1" ht="12.2" customHeight="1" thickBot="1" x14ac:dyDescent="0.25">
      <c r="A33" s="62" t="s">
        <v>16</v>
      </c>
      <c r="B33" s="63" t="s">
        <v>165</v>
      </c>
      <c r="C33" s="103">
        <f>+C34+C35+C36</f>
        <v>0</v>
      </c>
      <c r="D33" s="163">
        <f t="shared" ref="D33:K33" si="5">+D34+D35+D36</f>
        <v>0</v>
      </c>
      <c r="E33" s="103">
        <f t="shared" si="5"/>
        <v>0</v>
      </c>
      <c r="F33" s="103">
        <f t="shared" si="5"/>
        <v>0</v>
      </c>
      <c r="G33" s="55">
        <f t="shared" si="5"/>
        <v>0</v>
      </c>
      <c r="H33" s="306">
        <f t="shared" si="2"/>
        <v>0</v>
      </c>
      <c r="I33" s="306">
        <f t="shared" si="5"/>
        <v>0</v>
      </c>
      <c r="J33" s="172">
        <f t="shared" si="5"/>
        <v>0</v>
      </c>
      <c r="K33" s="172">
        <f t="shared" si="5"/>
        <v>0</v>
      </c>
      <c r="L33" s="247" t="e">
        <f t="shared" si="1"/>
        <v>#DIV/0!</v>
      </c>
      <c r="M33" s="1166"/>
      <c r="N33" s="1166"/>
      <c r="O33" s="1166"/>
      <c r="P33" s="1166"/>
    </row>
    <row r="34" spans="1:16" s="61" customFormat="1" ht="12.2" customHeight="1" x14ac:dyDescent="0.2">
      <c r="A34" s="65" t="s">
        <v>88</v>
      </c>
      <c r="B34" s="66" t="s">
        <v>166</v>
      </c>
      <c r="C34" s="156"/>
      <c r="D34" s="329"/>
      <c r="E34" s="156"/>
      <c r="F34" s="156"/>
      <c r="G34" s="40"/>
      <c r="H34" s="310">
        <f t="shared" si="2"/>
        <v>0</v>
      </c>
      <c r="I34" s="310"/>
      <c r="J34" s="258"/>
      <c r="K34" s="258"/>
      <c r="L34" s="259" t="e">
        <f t="shared" si="1"/>
        <v>#DIV/0!</v>
      </c>
      <c r="M34" s="1166"/>
      <c r="N34" s="1166"/>
      <c r="O34" s="1166"/>
      <c r="P34" s="1166"/>
    </row>
    <row r="35" spans="1:16" s="61" customFormat="1" ht="12.2" customHeight="1" x14ac:dyDescent="0.2">
      <c r="A35" s="65" t="s">
        <v>101</v>
      </c>
      <c r="B35" s="467" t="s">
        <v>167</v>
      </c>
      <c r="C35" s="148"/>
      <c r="D35" s="338"/>
      <c r="E35" s="148"/>
      <c r="F35" s="148"/>
      <c r="G35" s="67"/>
      <c r="H35" s="311">
        <f t="shared" si="2"/>
        <v>0</v>
      </c>
      <c r="I35" s="311"/>
      <c r="J35" s="260"/>
      <c r="K35" s="260"/>
      <c r="L35" s="261" t="e">
        <f t="shared" si="1"/>
        <v>#DIV/0!</v>
      </c>
      <c r="M35" s="1166"/>
      <c r="N35" s="1166"/>
      <c r="O35" s="1166"/>
      <c r="P35" s="1166"/>
    </row>
    <row r="36" spans="1:16" s="61" customFormat="1" ht="12.2" customHeight="1" thickBot="1" x14ac:dyDescent="0.25">
      <c r="A36" s="1419" t="s">
        <v>102</v>
      </c>
      <c r="B36" s="69" t="s">
        <v>168</v>
      </c>
      <c r="C36" s="109"/>
      <c r="D36" s="330"/>
      <c r="E36" s="109"/>
      <c r="F36" s="109"/>
      <c r="G36" s="68"/>
      <c r="H36" s="312">
        <f t="shared" si="2"/>
        <v>0</v>
      </c>
      <c r="I36" s="312"/>
      <c r="J36" s="262"/>
      <c r="K36" s="262"/>
      <c r="L36" s="263" t="e">
        <f t="shared" si="1"/>
        <v>#DIV/0!</v>
      </c>
      <c r="M36" s="1166"/>
      <c r="N36" s="1166"/>
      <c r="O36" s="1166"/>
      <c r="P36" s="1166"/>
    </row>
    <row r="37" spans="1:16" s="30" customFormat="1" ht="12.2" customHeight="1" thickBot="1" x14ac:dyDescent="0.25">
      <c r="A37" s="62" t="s">
        <v>17</v>
      </c>
      <c r="B37" s="63" t="s">
        <v>169</v>
      </c>
      <c r="C37" s="166"/>
      <c r="D37" s="165"/>
      <c r="E37" s="166"/>
      <c r="F37" s="166"/>
      <c r="G37" s="64"/>
      <c r="H37" s="304">
        <f t="shared" si="2"/>
        <v>0</v>
      </c>
      <c r="I37" s="304"/>
      <c r="J37" s="256"/>
      <c r="K37" s="256"/>
      <c r="L37" s="257" t="e">
        <f t="shared" si="1"/>
        <v>#DIV/0!</v>
      </c>
      <c r="M37" s="1165"/>
      <c r="N37" s="1165"/>
      <c r="O37" s="1165"/>
      <c r="P37" s="1165"/>
    </row>
    <row r="38" spans="1:16" s="30" customFormat="1" ht="12.2" customHeight="1" thickBot="1" x14ac:dyDescent="0.25">
      <c r="A38" s="1420" t="s">
        <v>103</v>
      </c>
      <c r="B38" s="468" t="s">
        <v>164</v>
      </c>
      <c r="C38" s="1414"/>
      <c r="D38" s="165"/>
      <c r="E38" s="166"/>
      <c r="F38" s="166"/>
      <c r="G38" s="64"/>
      <c r="H38" s="304">
        <f t="shared" si="2"/>
        <v>0</v>
      </c>
      <c r="I38" s="304"/>
      <c r="J38" s="256"/>
      <c r="K38" s="256"/>
      <c r="L38" s="257" t="e">
        <f t="shared" si="1"/>
        <v>#DIV/0!</v>
      </c>
      <c r="M38" s="1165"/>
      <c r="N38" s="1165"/>
      <c r="O38" s="1165"/>
      <c r="P38" s="1165"/>
    </row>
    <row r="39" spans="1:16" s="30" customFormat="1" ht="12.2" customHeight="1" thickBot="1" x14ac:dyDescent="0.25">
      <c r="A39" s="62" t="s">
        <v>18</v>
      </c>
      <c r="B39" s="63" t="s">
        <v>378</v>
      </c>
      <c r="C39" s="166"/>
      <c r="D39" s="165"/>
      <c r="E39" s="166"/>
      <c r="F39" s="166"/>
      <c r="G39" s="64"/>
      <c r="H39" s="304">
        <f t="shared" si="2"/>
        <v>0</v>
      </c>
      <c r="I39" s="304"/>
      <c r="J39" s="256"/>
      <c r="K39" s="256"/>
      <c r="L39" s="257" t="e">
        <f t="shared" si="1"/>
        <v>#DIV/0!</v>
      </c>
      <c r="M39" s="1165"/>
      <c r="N39" s="1165"/>
      <c r="O39" s="1165"/>
      <c r="P39" s="1165"/>
    </row>
    <row r="40" spans="1:16" s="30" customFormat="1" ht="12.2" customHeight="1" x14ac:dyDescent="0.2">
      <c r="A40" s="11" t="s">
        <v>106</v>
      </c>
      <c r="B40" s="115" t="s">
        <v>211</v>
      </c>
      <c r="C40" s="167"/>
      <c r="D40" s="339"/>
      <c r="E40" s="167"/>
      <c r="F40" s="167"/>
      <c r="G40" s="116"/>
      <c r="H40" s="313">
        <f t="shared" si="2"/>
        <v>0</v>
      </c>
      <c r="I40" s="313"/>
      <c r="J40" s="264"/>
      <c r="K40" s="264"/>
      <c r="L40" s="265" t="e">
        <f t="shared" si="1"/>
        <v>#DIV/0!</v>
      </c>
      <c r="M40" s="1165"/>
      <c r="N40" s="1165"/>
      <c r="O40" s="1165"/>
      <c r="P40" s="1165"/>
    </row>
    <row r="41" spans="1:16" s="30" customFormat="1" ht="12.2" customHeight="1" x14ac:dyDescent="0.2">
      <c r="A41" s="1355" t="s">
        <v>107</v>
      </c>
      <c r="B41" s="478" t="s">
        <v>212</v>
      </c>
      <c r="C41" s="1415"/>
      <c r="D41" s="474"/>
      <c r="E41" s="469"/>
      <c r="F41" s="469"/>
      <c r="G41" s="470"/>
      <c r="H41" s="678">
        <f t="shared" si="2"/>
        <v>0</v>
      </c>
      <c r="I41" s="678"/>
      <c r="J41" s="266"/>
      <c r="K41" s="266"/>
      <c r="L41" s="267" t="e">
        <f t="shared" si="1"/>
        <v>#DIV/0!</v>
      </c>
      <c r="M41" s="1165"/>
      <c r="N41" s="1165"/>
      <c r="O41" s="1165"/>
      <c r="P41" s="1165"/>
    </row>
    <row r="42" spans="1:16" s="30" customFormat="1" ht="12.2" customHeight="1" thickBot="1" x14ac:dyDescent="0.25">
      <c r="A42" s="1355" t="s">
        <v>322</v>
      </c>
      <c r="B42" s="124" t="s">
        <v>164</v>
      </c>
      <c r="C42" s="109"/>
      <c r="D42" s="168"/>
      <c r="E42" s="169"/>
      <c r="F42" s="169"/>
      <c r="G42" s="128"/>
      <c r="H42" s="305">
        <f t="shared" si="2"/>
        <v>0</v>
      </c>
      <c r="I42" s="305"/>
      <c r="J42" s="268"/>
      <c r="K42" s="268"/>
      <c r="L42" s="269" t="e">
        <f t="shared" si="1"/>
        <v>#DIV/0!</v>
      </c>
      <c r="M42" s="1165"/>
      <c r="N42" s="1165"/>
      <c r="O42" s="1165"/>
      <c r="P42" s="1165"/>
    </row>
    <row r="43" spans="1:16" s="30" customFormat="1" ht="12.2" customHeight="1" thickBot="1" x14ac:dyDescent="0.25">
      <c r="A43" s="50" t="s">
        <v>19</v>
      </c>
      <c r="B43" s="63" t="s">
        <v>536</v>
      </c>
      <c r="C43" s="103">
        <f>+C11+C23+C28+C29+C33+C37+C39</f>
        <v>15298000</v>
      </c>
      <c r="D43" s="163">
        <f t="shared" ref="D43:K43" si="6">+D11+D23+D28+D29+D33+D37+D39</f>
        <v>15298000</v>
      </c>
      <c r="E43" s="103">
        <f t="shared" si="6"/>
        <v>0</v>
      </c>
      <c r="F43" s="103">
        <f t="shared" si="6"/>
        <v>0</v>
      </c>
      <c r="G43" s="55">
        <f t="shared" si="6"/>
        <v>0</v>
      </c>
      <c r="H43" s="306">
        <f t="shared" si="2"/>
        <v>0</v>
      </c>
      <c r="I43" s="306">
        <f t="shared" si="6"/>
        <v>0</v>
      </c>
      <c r="J43" s="172">
        <f t="shared" si="6"/>
        <v>0</v>
      </c>
      <c r="K43" s="172">
        <f t="shared" si="6"/>
        <v>0</v>
      </c>
      <c r="L43" s="247">
        <f t="shared" si="1"/>
        <v>0</v>
      </c>
      <c r="M43" s="1165"/>
      <c r="N43" s="1165"/>
      <c r="O43" s="1165"/>
      <c r="P43" s="1165"/>
    </row>
    <row r="44" spans="1:16" s="30" customFormat="1" ht="12.2" customHeight="1" thickBot="1" x14ac:dyDescent="0.25">
      <c r="A44" s="70" t="s">
        <v>20</v>
      </c>
      <c r="B44" s="63" t="s">
        <v>179</v>
      </c>
      <c r="C44" s="103">
        <f>SUM(C45:C48)</f>
        <v>728432000</v>
      </c>
      <c r="D44" s="163">
        <f>SUM(D45:D48)</f>
        <v>741331374</v>
      </c>
      <c r="E44" s="103">
        <f t="shared" ref="E44:K44" si="7">SUM(E45:E48)</f>
        <v>0</v>
      </c>
      <c r="F44" s="103">
        <f t="shared" si="7"/>
        <v>0</v>
      </c>
      <c r="G44" s="55">
        <f t="shared" si="7"/>
        <v>0</v>
      </c>
      <c r="H44" s="306">
        <f t="shared" si="2"/>
        <v>12899374</v>
      </c>
      <c r="I44" s="306">
        <f t="shared" si="7"/>
        <v>0</v>
      </c>
      <c r="J44" s="172">
        <f t="shared" si="7"/>
        <v>0</v>
      </c>
      <c r="K44" s="172">
        <f t="shared" si="7"/>
        <v>0</v>
      </c>
      <c r="L44" s="247">
        <f t="shared" si="1"/>
        <v>0</v>
      </c>
      <c r="M44" s="1165"/>
      <c r="N44" s="1165"/>
      <c r="O44" s="1165"/>
      <c r="P44" s="1165"/>
    </row>
    <row r="45" spans="1:16" s="30" customFormat="1" ht="12.2" customHeight="1" x14ac:dyDescent="0.2">
      <c r="A45" s="65" t="s">
        <v>170</v>
      </c>
      <c r="B45" s="66" t="s">
        <v>130</v>
      </c>
      <c r="C45" s="156"/>
      <c r="D45" s="329">
        <v>161200</v>
      </c>
      <c r="E45" s="156"/>
      <c r="F45" s="156"/>
      <c r="G45" s="40"/>
      <c r="H45" s="310">
        <f t="shared" si="2"/>
        <v>161200</v>
      </c>
      <c r="I45" s="310"/>
      <c r="J45" s="258"/>
      <c r="K45" s="258"/>
      <c r="L45" s="259">
        <f t="shared" si="1"/>
        <v>0</v>
      </c>
      <c r="M45" s="1165"/>
      <c r="N45" s="1165"/>
      <c r="O45" s="1165"/>
      <c r="P45" s="1165"/>
    </row>
    <row r="46" spans="1:16" s="30" customFormat="1" ht="12.2" customHeight="1" x14ac:dyDescent="0.2">
      <c r="A46" s="78" t="s">
        <v>171</v>
      </c>
      <c r="B46" s="66" t="s">
        <v>185</v>
      </c>
      <c r="C46" s="148"/>
      <c r="D46" s="338"/>
      <c r="E46" s="148"/>
      <c r="F46" s="148"/>
      <c r="G46" s="67"/>
      <c r="H46" s="311">
        <f t="shared" si="2"/>
        <v>0</v>
      </c>
      <c r="I46" s="311"/>
      <c r="J46" s="260"/>
      <c r="K46" s="260"/>
      <c r="L46" s="261" t="e">
        <f t="shared" si="1"/>
        <v>#DIV/0!</v>
      </c>
      <c r="M46" s="1165"/>
      <c r="N46" s="1165"/>
      <c r="O46" s="1165"/>
      <c r="P46" s="1165"/>
    </row>
    <row r="47" spans="1:16" s="30" customFormat="1" ht="12.2" customHeight="1" x14ac:dyDescent="0.2">
      <c r="A47" s="1419" t="s">
        <v>172</v>
      </c>
      <c r="B47" s="467" t="s">
        <v>176</v>
      </c>
      <c r="C47" s="471">
        <f>C71-C43-C45-C64-C66-C69+C39+C33+C29</f>
        <v>726932000</v>
      </c>
      <c r="D47" s="454">
        <f>D71-D43-D45-D64-D66-D69+D39+D33+D29</f>
        <v>738552174</v>
      </c>
      <c r="E47" s="454">
        <f t="shared" ref="E47:K47" si="8">E71-E43-E45-E64-E66-E69+E39+E33+E29</f>
        <v>0</v>
      </c>
      <c r="F47" s="454">
        <f t="shared" si="8"/>
        <v>0</v>
      </c>
      <c r="G47" s="679">
        <f t="shared" si="8"/>
        <v>0</v>
      </c>
      <c r="H47" s="679">
        <f t="shared" si="2"/>
        <v>11620174</v>
      </c>
      <c r="I47" s="679">
        <f t="shared" si="8"/>
        <v>0</v>
      </c>
      <c r="J47" s="270">
        <f t="shared" si="8"/>
        <v>0</v>
      </c>
      <c r="K47" s="270">
        <f t="shared" si="8"/>
        <v>0</v>
      </c>
      <c r="L47" s="271">
        <f t="shared" si="1"/>
        <v>0</v>
      </c>
      <c r="M47" s="1165"/>
      <c r="N47" s="1165"/>
      <c r="O47" s="1165"/>
      <c r="P47" s="1165"/>
    </row>
    <row r="48" spans="1:16" s="61" customFormat="1" ht="12.2" customHeight="1" thickBot="1" x14ac:dyDescent="0.25">
      <c r="A48" s="65" t="s">
        <v>177</v>
      </c>
      <c r="B48" s="69" t="s">
        <v>178</v>
      </c>
      <c r="C48" s="1416">
        <f>C63-C39-C33-C46-C29</f>
        <v>1500000</v>
      </c>
      <c r="D48" s="340">
        <f t="shared" ref="D48:K48" si="9">D63-D39-D33-D46-D29</f>
        <v>2618000</v>
      </c>
      <c r="E48" s="340">
        <f t="shared" si="9"/>
        <v>0</v>
      </c>
      <c r="F48" s="340">
        <f t="shared" si="9"/>
        <v>0</v>
      </c>
      <c r="G48" s="314">
        <f t="shared" si="9"/>
        <v>0</v>
      </c>
      <c r="H48" s="314">
        <f t="shared" si="2"/>
        <v>1118000</v>
      </c>
      <c r="I48" s="314">
        <f t="shared" si="9"/>
        <v>0</v>
      </c>
      <c r="J48" s="272">
        <f t="shared" si="9"/>
        <v>0</v>
      </c>
      <c r="K48" s="272">
        <f t="shared" si="9"/>
        <v>0</v>
      </c>
      <c r="L48" s="273">
        <f t="shared" si="1"/>
        <v>0</v>
      </c>
      <c r="M48" s="1166"/>
      <c r="N48" s="1166"/>
      <c r="O48" s="1166"/>
      <c r="P48" s="1166"/>
    </row>
    <row r="49" spans="1:16" s="61" customFormat="1" ht="15" customHeight="1" thickBot="1" x14ac:dyDescent="0.25">
      <c r="A49" s="70" t="s">
        <v>21</v>
      </c>
      <c r="B49" s="664" t="s">
        <v>173</v>
      </c>
      <c r="C49" s="171">
        <f>+C43+C44</f>
        <v>743730000</v>
      </c>
      <c r="D49" s="170">
        <f t="shared" ref="D49:K49" si="10">+D43+D44</f>
        <v>756629374</v>
      </c>
      <c r="E49" s="171">
        <f t="shared" si="10"/>
        <v>0</v>
      </c>
      <c r="F49" s="171">
        <f t="shared" si="10"/>
        <v>0</v>
      </c>
      <c r="G49" s="75">
        <f t="shared" si="10"/>
        <v>0</v>
      </c>
      <c r="H49" s="307">
        <f>+D49-C49</f>
        <v>12899374</v>
      </c>
      <c r="I49" s="307">
        <f t="shared" si="10"/>
        <v>0</v>
      </c>
      <c r="J49" s="274">
        <f t="shared" si="10"/>
        <v>0</v>
      </c>
      <c r="K49" s="274">
        <f t="shared" si="10"/>
        <v>0</v>
      </c>
      <c r="L49" s="275">
        <f t="shared" si="1"/>
        <v>0</v>
      </c>
      <c r="M49" s="1166"/>
      <c r="N49" s="1166"/>
      <c r="O49" s="1166"/>
      <c r="P49" s="1166"/>
    </row>
    <row r="50" spans="1:16" s="61" customFormat="1" ht="14.45" customHeight="1" x14ac:dyDescent="0.2">
      <c r="A50" s="71"/>
      <c r="B50" s="72"/>
      <c r="C50" s="73"/>
      <c r="D50" s="161"/>
      <c r="E50" s="161"/>
      <c r="F50" s="161"/>
      <c r="G50" s="161"/>
      <c r="H50" s="161"/>
      <c r="I50" s="161"/>
      <c r="J50" s="161"/>
      <c r="K50" s="161"/>
      <c r="L50" s="175"/>
      <c r="M50" s="1166"/>
      <c r="N50" s="1166"/>
      <c r="O50" s="1166"/>
      <c r="P50" s="1166"/>
    </row>
    <row r="51" spans="1:16" ht="14.45" customHeight="1" x14ac:dyDescent="0.2">
      <c r="A51" s="1930" t="s">
        <v>34</v>
      </c>
      <c r="B51" s="1930"/>
      <c r="C51" s="1930"/>
      <c r="D51" s="1930"/>
      <c r="E51" s="1930"/>
      <c r="F51" s="1930"/>
      <c r="G51" s="1930"/>
      <c r="H51" s="1930"/>
      <c r="I51" s="73"/>
      <c r="J51" s="73"/>
      <c r="K51" s="73"/>
      <c r="L51" s="176"/>
    </row>
    <row r="52" spans="1:16" ht="14.45" customHeight="1" thickBot="1" x14ac:dyDescent="0.3">
      <c r="A52" s="1931" t="s">
        <v>360</v>
      </c>
      <c r="B52" s="1931"/>
      <c r="C52" s="1931"/>
      <c r="D52" s="1931"/>
      <c r="E52" s="1931"/>
      <c r="F52" s="1931"/>
      <c r="G52" s="1931"/>
      <c r="H52" s="1931"/>
      <c r="I52" s="1338"/>
      <c r="J52" s="1338"/>
      <c r="K52" s="1338"/>
      <c r="L52" s="177"/>
    </row>
    <row r="53" spans="1:16" s="53" customFormat="1" ht="66.75" customHeight="1" thickBot="1" x14ac:dyDescent="0.25">
      <c r="A53" s="1341" t="s">
        <v>141</v>
      </c>
      <c r="B53" s="49" t="s">
        <v>36</v>
      </c>
      <c r="C53" s="20" t="str">
        <f>'1. mell.bevétel_össz'!C9</f>
        <v>2024. évi eredeti előirányzat a
25/2023. (XII.14.) rendelet szerint</v>
      </c>
      <c r="D53" s="333" t="str">
        <f>'1. mell.bevétel_össz'!D9</f>
        <v>Módosított előirányzat a …./2024.  (VI…..)  rendelet szerint</v>
      </c>
      <c r="E53" s="49" t="str">
        <f>'1. mell.bevétel_össz'!E9</f>
        <v>Módosított előirányzat a …./2024. (IX…..)  rendelet szerint</v>
      </c>
      <c r="F53" s="49" t="str">
        <f>'1. mell.bevétel_össz'!F9</f>
        <v>Módosított előirányzat a .../2024. (XII…...)  rendelet szerint</v>
      </c>
      <c r="G53" s="49" t="str">
        <f>'1. mell.bevétel_össz'!G9</f>
        <v>Módosított előirányzat a …../2024. (II…..)  rendelet szerint</v>
      </c>
      <c r="H53" s="162" t="str">
        <f>'1. mell.bevétel_össz'!H9</f>
        <v>Változás a 25/2023. (XII.14.) rendelethez képest</v>
      </c>
      <c r="I53" s="240" t="str">
        <f>'1. mell.bevétel_össz'!I9</f>
        <v>2024. évi teljesítés              2024.06.30-ig</v>
      </c>
      <c r="J53" s="240" t="str">
        <f>'1. mell.bevétel_össz'!J9</f>
        <v>2024. évi teljesítés              2024.09.30-ig</v>
      </c>
      <c r="K53" s="240" t="str">
        <f>'1. mell.bevétel_össz'!K9</f>
        <v>2024. évi teljesítés              2024.12.31-ig</v>
      </c>
      <c r="L53" s="241" t="str">
        <f>'1. mell.bevétel_össz'!L9</f>
        <v>Teljesítés %-a</v>
      </c>
      <c r="M53" s="1164"/>
      <c r="N53" s="1164"/>
      <c r="O53" s="1164"/>
      <c r="P53" s="1164"/>
    </row>
    <row r="54" spans="1:16" s="38" customFormat="1" ht="12.2" customHeight="1" thickBot="1" x14ac:dyDescent="0.25">
      <c r="A54" s="342" t="s">
        <v>12</v>
      </c>
      <c r="B54" s="63" t="s">
        <v>537</v>
      </c>
      <c r="C54" s="103">
        <f>SUM(C55:C60)-C56</f>
        <v>742230000</v>
      </c>
      <c r="D54" s="163">
        <f t="shared" ref="D54:K54" si="11">SUM(D55:D60)-D56</f>
        <v>754011374</v>
      </c>
      <c r="E54" s="103">
        <f t="shared" si="11"/>
        <v>0</v>
      </c>
      <c r="F54" s="103">
        <f t="shared" si="11"/>
        <v>0</v>
      </c>
      <c r="G54" s="103">
        <f t="shared" si="11"/>
        <v>0</v>
      </c>
      <c r="H54" s="306">
        <f t="shared" ref="H54:H71" si="12">+D54-C54</f>
        <v>11781374</v>
      </c>
      <c r="I54" s="172">
        <f t="shared" si="11"/>
        <v>0</v>
      </c>
      <c r="J54" s="172">
        <f t="shared" si="11"/>
        <v>0</v>
      </c>
      <c r="K54" s="172">
        <f t="shared" si="11"/>
        <v>0</v>
      </c>
      <c r="L54" s="247">
        <f t="shared" ref="L54:L71" si="13">I54/D54*100</f>
        <v>0</v>
      </c>
      <c r="M54" s="1167"/>
      <c r="N54" s="1167"/>
      <c r="O54" s="1167"/>
      <c r="P54" s="1167"/>
    </row>
    <row r="55" spans="1:16" ht="12.2" customHeight="1" x14ac:dyDescent="0.2">
      <c r="A55" s="851" t="s">
        <v>90</v>
      </c>
      <c r="B55" s="16" t="s">
        <v>68</v>
      </c>
      <c r="C55" s="98">
        <f>477900000+99000000</f>
        <v>576900000</v>
      </c>
      <c r="D55" s="329">
        <f>576900000+7275000</f>
        <v>584175000</v>
      </c>
      <c r="E55" s="156"/>
      <c r="F55" s="156"/>
      <c r="G55" s="156"/>
      <c r="H55" s="310">
        <f t="shared" si="12"/>
        <v>7275000</v>
      </c>
      <c r="I55" s="258"/>
      <c r="J55" s="258"/>
      <c r="K55" s="258"/>
      <c r="L55" s="259">
        <f t="shared" si="13"/>
        <v>0</v>
      </c>
    </row>
    <row r="56" spans="1:16" ht="12.2" customHeight="1" x14ac:dyDescent="0.2">
      <c r="A56" s="851" t="s">
        <v>304</v>
      </c>
      <c r="B56" s="466" t="s">
        <v>269</v>
      </c>
      <c r="C56" s="98"/>
      <c r="D56" s="329"/>
      <c r="E56" s="156"/>
      <c r="F56" s="156"/>
      <c r="G56" s="156"/>
      <c r="H56" s="310">
        <f t="shared" si="12"/>
        <v>0</v>
      </c>
      <c r="I56" s="258"/>
      <c r="J56" s="258"/>
      <c r="K56" s="258"/>
      <c r="L56" s="259" t="e">
        <f t="shared" si="13"/>
        <v>#DIV/0!</v>
      </c>
    </row>
    <row r="57" spans="1:16" ht="12.2" customHeight="1" x14ac:dyDescent="0.2">
      <c r="A57" s="851" t="s">
        <v>91</v>
      </c>
      <c r="B57" s="461" t="s">
        <v>86</v>
      </c>
      <c r="C57" s="98">
        <f>70160000+20400000</f>
        <v>90560000</v>
      </c>
      <c r="D57" s="454">
        <f>90560000+2037000</f>
        <v>92597000</v>
      </c>
      <c r="E57" s="471"/>
      <c r="F57" s="471"/>
      <c r="G57" s="471"/>
      <c r="H57" s="679">
        <f t="shared" si="12"/>
        <v>2037000</v>
      </c>
      <c r="I57" s="270"/>
      <c r="J57" s="270"/>
      <c r="K57" s="270"/>
      <c r="L57" s="271">
        <f t="shared" si="13"/>
        <v>0</v>
      </c>
    </row>
    <row r="58" spans="1:16" ht="12.2" customHeight="1" x14ac:dyDescent="0.2">
      <c r="A58" s="851" t="s">
        <v>92</v>
      </c>
      <c r="B58" s="461" t="s">
        <v>69</v>
      </c>
      <c r="C58" s="98">
        <v>74770000</v>
      </c>
      <c r="D58" s="454">
        <f>74770000+1100000+1369374</f>
        <v>77239374</v>
      </c>
      <c r="E58" s="471"/>
      <c r="F58" s="471"/>
      <c r="G58" s="471"/>
      <c r="H58" s="679">
        <f t="shared" si="12"/>
        <v>2469374</v>
      </c>
      <c r="I58" s="270"/>
      <c r="J58" s="270"/>
      <c r="K58" s="270"/>
      <c r="L58" s="271">
        <f t="shared" si="13"/>
        <v>0</v>
      </c>
    </row>
    <row r="59" spans="1:16" ht="12.2" customHeight="1" x14ac:dyDescent="0.2">
      <c r="A59" s="851" t="s">
        <v>89</v>
      </c>
      <c r="B59" s="461" t="s">
        <v>80</v>
      </c>
      <c r="C59" s="471"/>
      <c r="D59" s="454"/>
      <c r="E59" s="471"/>
      <c r="F59" s="471"/>
      <c r="G59" s="471"/>
      <c r="H59" s="679">
        <f t="shared" si="12"/>
        <v>0</v>
      </c>
      <c r="I59" s="270"/>
      <c r="J59" s="270"/>
      <c r="K59" s="270"/>
      <c r="L59" s="271" t="e">
        <f t="shared" si="13"/>
        <v>#DIV/0!</v>
      </c>
    </row>
    <row r="60" spans="1:16" ht="12.2" customHeight="1" x14ac:dyDescent="0.2">
      <c r="A60" s="851" t="s">
        <v>146</v>
      </c>
      <c r="B60" s="461" t="s">
        <v>87</v>
      </c>
      <c r="C60" s="471"/>
      <c r="D60" s="454"/>
      <c r="E60" s="471"/>
      <c r="F60" s="471"/>
      <c r="G60" s="471"/>
      <c r="H60" s="679">
        <f t="shared" si="12"/>
        <v>0</v>
      </c>
      <c r="I60" s="270"/>
      <c r="J60" s="270"/>
      <c r="K60" s="270"/>
      <c r="L60" s="271" t="e">
        <f t="shared" si="13"/>
        <v>#DIV/0!</v>
      </c>
    </row>
    <row r="61" spans="1:16" ht="12.2" customHeight="1" x14ac:dyDescent="0.2">
      <c r="A61" s="851" t="s">
        <v>305</v>
      </c>
      <c r="B61" s="702" t="s">
        <v>234</v>
      </c>
      <c r="C61" s="471"/>
      <c r="D61" s="454"/>
      <c r="E61" s="471"/>
      <c r="F61" s="471"/>
      <c r="G61" s="471"/>
      <c r="H61" s="679">
        <f t="shared" si="12"/>
        <v>0</v>
      </c>
      <c r="I61" s="270"/>
      <c r="J61" s="270"/>
      <c r="K61" s="270"/>
      <c r="L61" s="271" t="e">
        <f t="shared" si="13"/>
        <v>#DIV/0!</v>
      </c>
    </row>
    <row r="62" spans="1:16" ht="12.2" customHeight="1" thickBot="1" x14ac:dyDescent="0.25">
      <c r="A62" s="343" t="s">
        <v>306</v>
      </c>
      <c r="B62" s="92" t="s">
        <v>233</v>
      </c>
      <c r="C62" s="109"/>
      <c r="D62" s="330"/>
      <c r="E62" s="109"/>
      <c r="F62" s="109"/>
      <c r="G62" s="109"/>
      <c r="H62" s="312">
        <f t="shared" si="12"/>
        <v>0</v>
      </c>
      <c r="I62" s="262"/>
      <c r="J62" s="262"/>
      <c r="K62" s="262"/>
      <c r="L62" s="263" t="e">
        <f t="shared" si="13"/>
        <v>#DIV/0!</v>
      </c>
    </row>
    <row r="63" spans="1:16" ht="12.2" customHeight="1" thickBot="1" x14ac:dyDescent="0.25">
      <c r="A63" s="342" t="s">
        <v>13</v>
      </c>
      <c r="B63" s="63" t="s">
        <v>538</v>
      </c>
      <c r="C63" s="103">
        <f>SUM(C64:C68)</f>
        <v>1500000</v>
      </c>
      <c r="D63" s="163">
        <f t="shared" ref="D63:K63" si="14">SUM(D64:D68)</f>
        <v>2618000</v>
      </c>
      <c r="E63" s="103">
        <f t="shared" si="14"/>
        <v>0</v>
      </c>
      <c r="F63" s="103">
        <f t="shared" si="14"/>
        <v>0</v>
      </c>
      <c r="G63" s="103">
        <f t="shared" si="14"/>
        <v>0</v>
      </c>
      <c r="H63" s="306">
        <f t="shared" si="12"/>
        <v>1118000</v>
      </c>
      <c r="I63" s="172">
        <f t="shared" si="14"/>
        <v>0</v>
      </c>
      <c r="J63" s="172">
        <f t="shared" si="14"/>
        <v>0</v>
      </c>
      <c r="K63" s="172">
        <f t="shared" si="14"/>
        <v>0</v>
      </c>
      <c r="L63" s="247">
        <f t="shared" si="13"/>
        <v>0</v>
      </c>
    </row>
    <row r="64" spans="1:16" s="38" customFormat="1" ht="12.2" customHeight="1" x14ac:dyDescent="0.2">
      <c r="A64" s="851" t="s">
        <v>93</v>
      </c>
      <c r="B64" s="16" t="s">
        <v>118</v>
      </c>
      <c r="C64" s="156">
        <f>'15.felh.felúj.'!C62</f>
        <v>1500000</v>
      </c>
      <c r="D64" s="329">
        <f>'15.felh.felúj.'!D62</f>
        <v>2618000</v>
      </c>
      <c r="E64" s="156">
        <f>'15.felh.felúj.'!E62</f>
        <v>0</v>
      </c>
      <c r="F64" s="156">
        <f>'15.felh.felúj.'!F62</f>
        <v>0</v>
      </c>
      <c r="G64" s="156">
        <f>'15.felh.felúj.'!G62</f>
        <v>0</v>
      </c>
      <c r="H64" s="310">
        <f t="shared" si="12"/>
        <v>1118000</v>
      </c>
      <c r="I64" s="258">
        <f>'15.felh.felúj.'!J62</f>
        <v>0</v>
      </c>
      <c r="J64" s="258">
        <f>'15.felh.felúj.'!K62</f>
        <v>0</v>
      </c>
      <c r="K64" s="258">
        <f>'15.felh.felúj.'!L62</f>
        <v>0</v>
      </c>
      <c r="L64" s="259">
        <f t="shared" si="13"/>
        <v>0</v>
      </c>
      <c r="M64" s="1167"/>
      <c r="N64" s="1167"/>
      <c r="O64" s="1167"/>
      <c r="P64" s="1167"/>
    </row>
    <row r="65" spans="1:16" s="38" customFormat="1" ht="12.2" customHeight="1" x14ac:dyDescent="0.2">
      <c r="A65" s="851" t="s">
        <v>315</v>
      </c>
      <c r="B65" s="703" t="s">
        <v>235</v>
      </c>
      <c r="C65" s="156"/>
      <c r="D65" s="329"/>
      <c r="E65" s="156"/>
      <c r="F65" s="156"/>
      <c r="G65" s="156"/>
      <c r="H65" s="310">
        <f t="shared" si="12"/>
        <v>0</v>
      </c>
      <c r="I65" s="258"/>
      <c r="J65" s="258"/>
      <c r="K65" s="258"/>
      <c r="L65" s="259" t="e">
        <f t="shared" si="13"/>
        <v>#DIV/0!</v>
      </c>
      <c r="M65" s="1167"/>
      <c r="N65" s="1167"/>
      <c r="O65" s="1167"/>
      <c r="P65" s="1167"/>
    </row>
    <row r="66" spans="1:16" ht="12.2" customHeight="1" x14ac:dyDescent="0.2">
      <c r="A66" s="851" t="s">
        <v>94</v>
      </c>
      <c r="B66" s="461" t="s">
        <v>2</v>
      </c>
      <c r="C66" s="471">
        <f>'15.felh.felúj.'!C67</f>
        <v>0</v>
      </c>
      <c r="D66" s="454">
        <f>'15.felh.felúj.'!D67</f>
        <v>0</v>
      </c>
      <c r="E66" s="471">
        <f>'15.felh.felúj.'!E67</f>
        <v>0</v>
      </c>
      <c r="F66" s="471">
        <f>'15.felh.felúj.'!F67</f>
        <v>0</v>
      </c>
      <c r="G66" s="471">
        <f>'15.felh.felúj.'!G67</f>
        <v>0</v>
      </c>
      <c r="H66" s="679">
        <f t="shared" si="12"/>
        <v>0</v>
      </c>
      <c r="I66" s="270">
        <f>'15.felh.felúj.'!J67</f>
        <v>0</v>
      </c>
      <c r="J66" s="270">
        <f>'15.felh.felúj.'!K67</f>
        <v>0</v>
      </c>
      <c r="K66" s="270">
        <f>'15.felh.felúj.'!L67</f>
        <v>0</v>
      </c>
      <c r="L66" s="271" t="e">
        <f t="shared" si="13"/>
        <v>#DIV/0!</v>
      </c>
    </row>
    <row r="67" spans="1:16" ht="12.2" customHeight="1" x14ac:dyDescent="0.2">
      <c r="A67" s="851" t="s">
        <v>340</v>
      </c>
      <c r="B67" s="704" t="s">
        <v>236</v>
      </c>
      <c r="C67" s="471">
        <v>0</v>
      </c>
      <c r="D67" s="454">
        <v>0</v>
      </c>
      <c r="E67" s="471">
        <v>0</v>
      </c>
      <c r="F67" s="471">
        <v>0</v>
      </c>
      <c r="G67" s="471">
        <v>0</v>
      </c>
      <c r="H67" s="679">
        <f t="shared" si="12"/>
        <v>0</v>
      </c>
      <c r="I67" s="270">
        <v>0</v>
      </c>
      <c r="J67" s="270">
        <v>0</v>
      </c>
      <c r="K67" s="270">
        <v>0</v>
      </c>
      <c r="L67" s="271" t="e">
        <f t="shared" si="13"/>
        <v>#DIV/0!</v>
      </c>
    </row>
    <row r="68" spans="1:16" ht="12.2" customHeight="1" x14ac:dyDescent="0.2">
      <c r="A68" s="851" t="s">
        <v>95</v>
      </c>
      <c r="B68" s="16" t="s">
        <v>174</v>
      </c>
      <c r="C68" s="471"/>
      <c r="D68" s="454"/>
      <c r="E68" s="471"/>
      <c r="F68" s="471"/>
      <c r="G68" s="471"/>
      <c r="H68" s="679">
        <f t="shared" si="12"/>
        <v>0</v>
      </c>
      <c r="I68" s="270"/>
      <c r="J68" s="270"/>
      <c r="K68" s="270"/>
      <c r="L68" s="271" t="e">
        <f t="shared" si="13"/>
        <v>#DIV/0!</v>
      </c>
    </row>
    <row r="69" spans="1:16" ht="12.2" customHeight="1" x14ac:dyDescent="0.2">
      <c r="A69" s="851" t="s">
        <v>316</v>
      </c>
      <c r="B69" s="702" t="s">
        <v>238</v>
      </c>
      <c r="C69" s="471"/>
      <c r="D69" s="454"/>
      <c r="E69" s="471"/>
      <c r="F69" s="471"/>
      <c r="G69" s="471"/>
      <c r="H69" s="679">
        <f t="shared" si="12"/>
        <v>0</v>
      </c>
      <c r="I69" s="270"/>
      <c r="J69" s="270"/>
      <c r="K69" s="270"/>
      <c r="L69" s="271" t="e">
        <f t="shared" si="13"/>
        <v>#DIV/0!</v>
      </c>
    </row>
    <row r="70" spans="1:16" ht="12.2" customHeight="1" thickBot="1" x14ac:dyDescent="0.25">
      <c r="A70" s="851" t="s">
        <v>317</v>
      </c>
      <c r="B70" s="702" t="s">
        <v>237</v>
      </c>
      <c r="C70" s="471"/>
      <c r="D70" s="454"/>
      <c r="E70" s="471"/>
      <c r="F70" s="471"/>
      <c r="G70" s="471"/>
      <c r="H70" s="679">
        <f t="shared" si="12"/>
        <v>0</v>
      </c>
      <c r="I70" s="270"/>
      <c r="J70" s="270"/>
      <c r="K70" s="270"/>
      <c r="L70" s="271" t="e">
        <f t="shared" si="13"/>
        <v>#DIV/0!</v>
      </c>
    </row>
    <row r="71" spans="1:16" ht="15" customHeight="1" thickBot="1" x14ac:dyDescent="0.25">
      <c r="A71" s="342" t="s">
        <v>14</v>
      </c>
      <c r="B71" s="74" t="s">
        <v>175</v>
      </c>
      <c r="C71" s="171">
        <f>+C54+C63</f>
        <v>743730000</v>
      </c>
      <c r="D71" s="170">
        <f t="shared" ref="D71:K71" si="15">+D54+D63</f>
        <v>756629374</v>
      </c>
      <c r="E71" s="171">
        <f t="shared" si="15"/>
        <v>0</v>
      </c>
      <c r="F71" s="171">
        <f t="shared" si="15"/>
        <v>0</v>
      </c>
      <c r="G71" s="171">
        <f t="shared" si="15"/>
        <v>0</v>
      </c>
      <c r="H71" s="307">
        <f t="shared" si="12"/>
        <v>12899374</v>
      </c>
      <c r="I71" s="274">
        <f t="shared" si="15"/>
        <v>0</v>
      </c>
      <c r="J71" s="274">
        <f t="shared" si="15"/>
        <v>0</v>
      </c>
      <c r="K71" s="274">
        <f t="shared" si="15"/>
        <v>0</v>
      </c>
      <c r="L71" s="275">
        <f t="shared" si="13"/>
        <v>0</v>
      </c>
    </row>
    <row r="72" spans="1:16" ht="13.5" thickBot="1" x14ac:dyDescent="0.25">
      <c r="C72" s="31"/>
      <c r="D72" s="31"/>
      <c r="E72" s="31"/>
      <c r="F72" s="31"/>
      <c r="G72" s="31"/>
      <c r="H72" s="31"/>
      <c r="I72" s="31"/>
      <c r="J72" s="31"/>
      <c r="K72" s="31"/>
      <c r="L72" s="178"/>
    </row>
    <row r="73" spans="1:16" s="781" customFormat="1" ht="15" customHeight="1" thickBot="1" x14ac:dyDescent="0.25">
      <c r="A73" s="775" t="s">
        <v>289</v>
      </c>
      <c r="B73" s="776"/>
      <c r="C73" s="777">
        <v>97</v>
      </c>
      <c r="D73" s="778">
        <v>97</v>
      </c>
      <c r="E73" s="777"/>
      <c r="F73" s="777"/>
      <c r="G73" s="777"/>
      <c r="H73" s="1421">
        <f>+D73-C73</f>
        <v>0</v>
      </c>
      <c r="I73" s="779"/>
      <c r="J73" s="779"/>
      <c r="K73" s="779"/>
      <c r="L73" s="780">
        <f>I73/D73*100</f>
        <v>0</v>
      </c>
      <c r="M73" s="1168"/>
      <c r="N73" s="1168"/>
      <c r="O73" s="1168"/>
      <c r="P73" s="1168"/>
    </row>
    <row r="74" spans="1:16" x14ac:dyDescent="0.2">
      <c r="H74" s="280" t="s">
        <v>821</v>
      </c>
    </row>
  </sheetData>
  <sheetProtection formatCells="0"/>
  <mergeCells count="10">
    <mergeCell ref="A51:H51"/>
    <mergeCell ref="A52:H52"/>
    <mergeCell ref="A3:G3"/>
    <mergeCell ref="A4:L4"/>
    <mergeCell ref="A1:H1"/>
    <mergeCell ref="A2:H2"/>
    <mergeCell ref="C5:H5"/>
    <mergeCell ref="C6:H6"/>
    <mergeCell ref="A7:H7"/>
    <mergeCell ref="A10:H10"/>
  </mergeCells>
  <phoneticPr fontId="51" type="noConversion"/>
  <printOptions horizontalCentered="1"/>
  <pageMargins left="0.39370078740157483" right="0.39370078740157483" top="0.39370078740157483" bottom="0.19685039370078741" header="0.78740157480314965" footer="0.78740157480314965"/>
  <pageSetup paperSize="9" scale="72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65</vt:i4>
      </vt:variant>
      <vt:variant>
        <vt:lpstr>Névvel ellátott tartományok</vt:lpstr>
      </vt:variant>
      <vt:variant>
        <vt:i4>96</vt:i4>
      </vt:variant>
    </vt:vector>
  </HeadingPairs>
  <TitlesOfParts>
    <vt:vector size="161" baseType="lpstr">
      <vt:lpstr>1. mell.bevétel_össz</vt:lpstr>
      <vt:lpstr>1.mell.kiadás_össz</vt:lpstr>
      <vt:lpstr>2.mell.működés  </vt:lpstr>
      <vt:lpstr>3.mell.felhalm </vt:lpstr>
      <vt:lpstr>4. mell.Önkorm</vt:lpstr>
      <vt:lpstr>5.Int.össz</vt:lpstr>
      <vt:lpstr>6.Polg_Hivatal</vt:lpstr>
      <vt:lpstr>7.TIK</vt:lpstr>
      <vt:lpstr>8.Humán</vt:lpstr>
      <vt:lpstr>9.Óvoda</vt:lpstr>
      <vt:lpstr>10.TMKK</vt:lpstr>
      <vt:lpstr>11.Rendelő</vt:lpstr>
      <vt:lpstr>12.Városüzemeltetés</vt:lpstr>
      <vt:lpstr>13.támogatás</vt:lpstr>
      <vt:lpstr>14.Szoc. </vt:lpstr>
      <vt:lpstr>15.felh.felúj.</vt:lpstr>
      <vt:lpstr>16.beruh.</vt:lpstr>
      <vt:lpstr>17.felúj.</vt:lpstr>
      <vt:lpstr>18.adósság</vt:lpstr>
      <vt:lpstr>19.sajátbev.</vt:lpstr>
      <vt:lpstr>20. fejl.célok</vt:lpstr>
      <vt:lpstr>21.elism.tart</vt:lpstr>
      <vt:lpstr>18.a vezetői juttatások</vt:lpstr>
      <vt:lpstr>19.a.int. juttatások  </vt:lpstr>
      <vt:lpstr>20.címpótl. </vt:lpstr>
      <vt:lpstr>25.EU_projekt. Önk </vt:lpstr>
      <vt:lpstr>21. Állami támog</vt:lpstr>
      <vt:lpstr>22. tábl önk-köt</vt:lpstr>
      <vt:lpstr>23._köt_össz_bev</vt:lpstr>
      <vt:lpstr>23._köt_össz_kiad</vt:lpstr>
      <vt:lpstr>23._önként_össz_bev</vt:lpstr>
      <vt:lpstr>23._önként_össz_kiad</vt:lpstr>
      <vt:lpstr>23._államig_össz_bev</vt:lpstr>
      <vt:lpstr>23._államig_össz_kiad</vt:lpstr>
      <vt:lpstr>24._önkorm_köt</vt:lpstr>
      <vt:lpstr>24._önkorm_önként</vt:lpstr>
      <vt:lpstr>24._önkorm_államig</vt:lpstr>
      <vt:lpstr>25._Int össz_köt</vt:lpstr>
      <vt:lpstr>25._Int össz_önk</vt:lpstr>
      <vt:lpstr>25._Int.össz_államig</vt:lpstr>
      <vt:lpstr>26._Hivatal_köt</vt:lpstr>
      <vt:lpstr>26._Hivatal_önként</vt:lpstr>
      <vt:lpstr>26._Hivatal_államig</vt:lpstr>
      <vt:lpstr>27._TIK_köt</vt:lpstr>
      <vt:lpstr>27._TIK_önként</vt:lpstr>
      <vt:lpstr>27._TIK_államig</vt:lpstr>
      <vt:lpstr>28._Humán_köt</vt:lpstr>
      <vt:lpstr>28._Humán_önként</vt:lpstr>
      <vt:lpstr>28._Humán_államig</vt:lpstr>
      <vt:lpstr>29._Óvoda_köt</vt:lpstr>
      <vt:lpstr>29._Óvoda_önként</vt:lpstr>
      <vt:lpstr>29._Óvoda_államig</vt:lpstr>
      <vt:lpstr>30._TMKK_köt</vt:lpstr>
      <vt:lpstr>30._TMKK_önként</vt:lpstr>
      <vt:lpstr>30._TMKK_államig</vt:lpstr>
      <vt:lpstr>31._Rendelő_köt</vt:lpstr>
      <vt:lpstr>31._Rendelő_önként</vt:lpstr>
      <vt:lpstr>31._Rendelő_államig</vt:lpstr>
      <vt:lpstr>32.melléklet</vt:lpstr>
      <vt:lpstr>33.melléklet</vt:lpstr>
      <vt:lpstr>Munka4</vt:lpstr>
      <vt:lpstr>Munka3</vt:lpstr>
      <vt:lpstr>Munka1</vt:lpstr>
      <vt:lpstr>Munka5</vt:lpstr>
      <vt:lpstr>Munka2</vt:lpstr>
      <vt:lpstr>'1. mell.bevétel_össz'!Nyomtatási_cím</vt:lpstr>
      <vt:lpstr>'1.mell.kiadás_össz'!Nyomtatási_cím</vt:lpstr>
      <vt:lpstr>'10.TMKK'!Nyomtatási_cím</vt:lpstr>
      <vt:lpstr>'11.Rendelő'!Nyomtatási_cím</vt:lpstr>
      <vt:lpstr>'13.támogatás'!Nyomtatási_cím</vt:lpstr>
      <vt:lpstr>'15.felh.felúj.'!Nyomtatási_cím</vt:lpstr>
      <vt:lpstr>'16.beruh.'!Nyomtatási_cím</vt:lpstr>
      <vt:lpstr>'17.felúj.'!Nyomtatási_cím</vt:lpstr>
      <vt:lpstr>'23._államig_össz_bev'!Nyomtatási_cím</vt:lpstr>
      <vt:lpstr>'23._államig_össz_kiad'!Nyomtatási_cím</vt:lpstr>
      <vt:lpstr>'23._köt_össz_bev'!Nyomtatási_cím</vt:lpstr>
      <vt:lpstr>'23._köt_össz_kiad'!Nyomtatási_cím</vt:lpstr>
      <vt:lpstr>'23._önként_össz_bev'!Nyomtatási_cím</vt:lpstr>
      <vt:lpstr>'23._önként_össz_kiad'!Nyomtatási_cím</vt:lpstr>
      <vt:lpstr>'24._önkorm_államig'!Nyomtatási_cím</vt:lpstr>
      <vt:lpstr>'24._önkorm_köt'!Nyomtatási_cím</vt:lpstr>
      <vt:lpstr>'24._önkorm_önként'!Nyomtatási_cím</vt:lpstr>
      <vt:lpstr>'25._Int össz_köt'!Nyomtatási_cím</vt:lpstr>
      <vt:lpstr>'26._Hivatal_államig'!Nyomtatási_cím</vt:lpstr>
      <vt:lpstr>'26._Hivatal_köt'!Nyomtatási_cím</vt:lpstr>
      <vt:lpstr>'26._Hivatal_önként'!Nyomtatási_cím</vt:lpstr>
      <vt:lpstr>'27._TIK_államig'!Nyomtatási_cím</vt:lpstr>
      <vt:lpstr>'27._TIK_köt'!Nyomtatási_cím</vt:lpstr>
      <vt:lpstr>'27._TIK_önként'!Nyomtatási_cím</vt:lpstr>
      <vt:lpstr>'28._Humán_államig'!Nyomtatási_cím</vt:lpstr>
      <vt:lpstr>'28._Humán_köt'!Nyomtatási_cím</vt:lpstr>
      <vt:lpstr>'28._Humán_önként'!Nyomtatási_cím</vt:lpstr>
      <vt:lpstr>'29._Óvoda_államig'!Nyomtatási_cím</vt:lpstr>
      <vt:lpstr>'29._Óvoda_köt'!Nyomtatási_cím</vt:lpstr>
      <vt:lpstr>'29._Óvoda_önként'!Nyomtatási_cím</vt:lpstr>
      <vt:lpstr>'30._TMKK_államig'!Nyomtatási_cím</vt:lpstr>
      <vt:lpstr>'30._TMKK_köt'!Nyomtatási_cím</vt:lpstr>
      <vt:lpstr>'30._TMKK_önként'!Nyomtatási_cím</vt:lpstr>
      <vt:lpstr>'31._Rendelő_államig'!Nyomtatási_cím</vt:lpstr>
      <vt:lpstr>'31._Rendelő_köt'!Nyomtatási_cím</vt:lpstr>
      <vt:lpstr>'31._Rendelő_önként'!Nyomtatási_cím</vt:lpstr>
      <vt:lpstr>'4. mell.Önkorm'!Nyomtatási_cím</vt:lpstr>
      <vt:lpstr>'5.Int.össz'!Nyomtatási_cím</vt:lpstr>
      <vt:lpstr>'6.Polg_Hivatal'!Nyomtatási_cím</vt:lpstr>
      <vt:lpstr>'7.TIK'!Nyomtatási_cím</vt:lpstr>
      <vt:lpstr>'8.Humán'!Nyomtatási_cím</vt:lpstr>
      <vt:lpstr>'9.Óvoda'!Nyomtatási_cím</vt:lpstr>
      <vt:lpstr>'1. mell.bevétel_össz'!Nyomtatási_terület</vt:lpstr>
      <vt:lpstr>'1.mell.kiadás_össz'!Nyomtatási_terület</vt:lpstr>
      <vt:lpstr>'10.TMKK'!Nyomtatási_terület</vt:lpstr>
      <vt:lpstr>'11.Rendelő'!Nyomtatási_terület</vt:lpstr>
      <vt:lpstr>'12.Városüzemeltetés'!Nyomtatási_terület</vt:lpstr>
      <vt:lpstr>'13.támogatás'!Nyomtatási_terület</vt:lpstr>
      <vt:lpstr>'14.Szoc. '!Nyomtatási_terület</vt:lpstr>
      <vt:lpstr>'15.felh.felúj.'!Nyomtatási_terület</vt:lpstr>
      <vt:lpstr>'16.beruh.'!Nyomtatási_terület</vt:lpstr>
      <vt:lpstr>'17.felúj.'!Nyomtatási_terület</vt:lpstr>
      <vt:lpstr>'18.a vezetői juttatások'!Nyomtatási_terület</vt:lpstr>
      <vt:lpstr>'18.adósság'!Nyomtatási_terület</vt:lpstr>
      <vt:lpstr>'19.a.int. juttatások  '!Nyomtatási_terület</vt:lpstr>
      <vt:lpstr>'19.sajátbev.'!Nyomtatási_terület</vt:lpstr>
      <vt:lpstr>'2.mell.működés  '!Nyomtatási_terület</vt:lpstr>
      <vt:lpstr>'21. Állami támog'!Nyomtatási_terület</vt:lpstr>
      <vt:lpstr>'22. tábl önk-köt'!Nyomtatási_terület</vt:lpstr>
      <vt:lpstr>'23._államig_össz_kiad'!Nyomtatási_terület</vt:lpstr>
      <vt:lpstr>'23._köt_össz_bev'!Nyomtatási_terület</vt:lpstr>
      <vt:lpstr>'23._köt_össz_kiad'!Nyomtatási_terület</vt:lpstr>
      <vt:lpstr>'23._önként_össz_bev'!Nyomtatási_terület</vt:lpstr>
      <vt:lpstr>'23._önként_össz_kiad'!Nyomtatási_terület</vt:lpstr>
      <vt:lpstr>'24._önkorm_államig'!Nyomtatási_terület</vt:lpstr>
      <vt:lpstr>'24._önkorm_köt'!Nyomtatási_terület</vt:lpstr>
      <vt:lpstr>'24._önkorm_önként'!Nyomtatási_terület</vt:lpstr>
      <vt:lpstr>'25._Int össz_köt'!Nyomtatási_terület</vt:lpstr>
      <vt:lpstr>'25._Int össz_önk'!Nyomtatási_terület</vt:lpstr>
      <vt:lpstr>'25._Int.össz_államig'!Nyomtatási_terület</vt:lpstr>
      <vt:lpstr>'25.EU_projekt. Önk '!Nyomtatási_terület</vt:lpstr>
      <vt:lpstr>'26._Hivatal_államig'!Nyomtatási_terület</vt:lpstr>
      <vt:lpstr>'26._Hivatal_köt'!Nyomtatási_terület</vt:lpstr>
      <vt:lpstr>'26._Hivatal_önként'!Nyomtatási_terület</vt:lpstr>
      <vt:lpstr>'27._TIK_államig'!Nyomtatási_terület</vt:lpstr>
      <vt:lpstr>'27._TIK_köt'!Nyomtatási_terület</vt:lpstr>
      <vt:lpstr>'27._TIK_önként'!Nyomtatási_terület</vt:lpstr>
      <vt:lpstr>'28._Humán_államig'!Nyomtatási_terület</vt:lpstr>
      <vt:lpstr>'28._Humán_köt'!Nyomtatási_terület</vt:lpstr>
      <vt:lpstr>'28._Humán_önként'!Nyomtatási_terület</vt:lpstr>
      <vt:lpstr>'29._Óvoda_államig'!Nyomtatási_terület</vt:lpstr>
      <vt:lpstr>'29._Óvoda_köt'!Nyomtatási_terület</vt:lpstr>
      <vt:lpstr>'29._Óvoda_önként'!Nyomtatási_terület</vt:lpstr>
      <vt:lpstr>'3.mell.felhalm '!Nyomtatási_terület</vt:lpstr>
      <vt:lpstr>'30._TMKK_államig'!Nyomtatási_terület</vt:lpstr>
      <vt:lpstr>'30._TMKK_köt'!Nyomtatási_terület</vt:lpstr>
      <vt:lpstr>'30._TMKK_önként'!Nyomtatási_terület</vt:lpstr>
      <vt:lpstr>'31._Rendelő_államig'!Nyomtatási_terület</vt:lpstr>
      <vt:lpstr>'31._Rendelő_köt'!Nyomtatási_terület</vt:lpstr>
      <vt:lpstr>'31._Rendelő_önként'!Nyomtatási_terület</vt:lpstr>
      <vt:lpstr>'4. mell.Önkorm'!Nyomtatási_terület</vt:lpstr>
      <vt:lpstr>'5.Int.össz'!Nyomtatási_terület</vt:lpstr>
      <vt:lpstr>'6.Polg_Hivatal'!Nyomtatási_terület</vt:lpstr>
      <vt:lpstr>'7.TIK'!Nyomtatási_terület</vt:lpstr>
      <vt:lpstr>'8.Humán'!Nyomtatási_terület</vt:lpstr>
      <vt:lpstr>'9.Óvoda'!Nyomtatási_terület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User2</cp:lastModifiedBy>
  <cp:lastPrinted>2024-06-20T10:56:46Z</cp:lastPrinted>
  <dcterms:created xsi:type="dcterms:W3CDTF">1999-10-30T10:30:45Z</dcterms:created>
  <dcterms:modified xsi:type="dcterms:W3CDTF">2024-06-20T11:05:32Z</dcterms:modified>
</cp:coreProperties>
</file>